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ACC96C1D-B704-46CF-8875-13AAC641B020}" xr6:coauthVersionLast="47" xr6:coauthVersionMax="47" xr10:uidLastSave="{00000000-0000-0000-0000-000000000000}"/>
  <bookViews>
    <workbookView xWindow="48000" yWindow="135" windowWidth="19125" windowHeight="20835" firstSheet="17" activeTab="18" xr2:uid="{EADC4856-49BE-4DD1-AE06-BDD1A06F7643}"/>
  </bookViews>
  <sheets>
    <sheet name="ChangeLog" sheetId="2" r:id="rId1"/>
    <sheet name="Index" sheetId="1" r:id="rId2"/>
    <sheet name="NameConv" sheetId="3" r:id="rId3"/>
    <sheet name="Production &amp; consumption " sheetId="26" r:id="rId4"/>
    <sheet name="Recovered and recycled" sheetId="27" r:id="rId5"/>
    <sheet name="Mass balance" sheetId="28" r:id="rId6"/>
    <sheet name="Capital costs" sheetId="17" r:id="rId7"/>
    <sheet name="Students report revision" sheetId="21" r:id="rId8"/>
    <sheet name="SATIM Data" sheetId="29" r:id="rId9"/>
    <sheet name="Carbon and energy data" sheetId="22" r:id="rId10"/>
    <sheet name="Methodology" sheetId="24" r:id="rId11"/>
    <sheet name="TNAPP Energy Intensity " sheetId="31" r:id="rId12"/>
    <sheet name="2006 PP model inputs " sheetId="32" r:id="rId13"/>
    <sheet name="2006 model details" sheetId="33" r:id="rId14"/>
    <sheet name="PP prod. and Capacity " sheetId="34" r:id="rId15"/>
    <sheet name="RES" sheetId="12" r:id="rId16"/>
    <sheet name="PAMS levers" sheetId="16" r:id="rId17"/>
    <sheet name="CHP &amp; Boiler summary" sheetId="30" r:id="rId18"/>
    <sheet name="EB_Exist" sheetId="11" r:id="rId19"/>
    <sheet name="AFA" sheetId="15" r:id="rId20"/>
    <sheet name="REGIONS" sheetId="4" r:id="rId21"/>
    <sheet name="ITEMS_Comm_BASE_JM " sheetId="35" r:id="rId22"/>
    <sheet name="CommData_BASE_JM" sheetId="14" r:id="rId23"/>
    <sheet name="ITEM_Tech_BASE_JM " sheetId="36" r:id="rId24"/>
    <sheet name="ITEMS_P&amp;P_Constraints_JM" sheetId="8" r:id="rId25"/>
    <sheet name="Plants&amp;boilers_JM " sheetId="37" r:id="rId26"/>
    <sheet name="ProcData_Xtechs_JM" sheetId="18" r:id="rId27"/>
    <sheet name="ProcData_CHP_JM" sheetId="19" r:id="rId28"/>
    <sheet name="ITEMS_GRP_P&amp;P_JM" sheetId="7" r:id="rId29"/>
    <sheet name="ITEMS_Emiss_JM" sheetId="9" r:id="rId30"/>
    <sheet name="Links to constraints" sheetId="20" r:id="rId31"/>
    <sheet name="GPS Coordinates" sheetId="23" r:id="rId32"/>
    <sheet name="Deflator" sheetId="10" r:id="rId33"/>
  </sheets>
  <externalReferences>
    <externalReference r:id="rId34"/>
    <externalReference r:id="rId35"/>
    <externalReference r:id="rId36"/>
    <externalReference r:id="rId37"/>
    <externalReference r:id="rId38"/>
    <externalReference r:id="rId39"/>
    <externalReference r:id="rId40"/>
  </externalReferences>
  <definedNames>
    <definedName name="_AMO_RefreshMultipleList" hidden="1">"'296899469 426988102 362274166 589584065 285770244'"</definedName>
    <definedName name="_AMO_SingleObject_362274166__A1">'[1]Use table 2007 '!$A$2:$BN$121</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[2]IND!$M$13</definedName>
    <definedName name="Conversions.Area.m2">'[3]Unit conversion'!$E$50:$E$55</definedName>
    <definedName name="Conversions.Area.Units">'[3]Unit conversion'!$B$50:$B$55</definedName>
    <definedName name="Conversions.Energy.Joules">'[3]Unit conversion'!$E$5:$E$25</definedName>
    <definedName name="Conversions.Energy.Units">'[3]Unit conversion'!$B$5:$B$25</definedName>
    <definedName name="Conversions.Money.GBP">'[3]Unit conversion'!$F$73:$F$80</definedName>
    <definedName name="Conversions.Money.Units">'[3]Unit conversion'!$B$73:$B$80</definedName>
    <definedName name="Conversions.Power.Units">'[3]Unit conversion'!$B$32:$B$37</definedName>
    <definedName name="Conversions.Power.Watts">'[3]Unit conversion'!$E$32:$E$37</definedName>
    <definedName name="CPI" localSheetId="13">#REF!</definedName>
    <definedName name="CPI" localSheetId="12">#REF!</definedName>
    <definedName name="CPI" localSheetId="17">#REF!</definedName>
    <definedName name="CPI" localSheetId="14">#REF!</definedName>
    <definedName name="CPI" localSheetId="11">#REF!</definedName>
    <definedName name="CPI">#REF!</definedName>
    <definedName name="CPI.1990" localSheetId="13">#REF!</definedName>
    <definedName name="CPI.1990" localSheetId="12">#REF!</definedName>
    <definedName name="CPI.1990" localSheetId="17">#REF!</definedName>
    <definedName name="CPI.1990" localSheetId="14">#REF!</definedName>
    <definedName name="CPI.1990" localSheetId="11">#REF!</definedName>
    <definedName name="CPI.1990">#REF!</definedName>
    <definedName name="CPI.1991" localSheetId="13">#REF!</definedName>
    <definedName name="CPI.1991" localSheetId="12">#REF!</definedName>
    <definedName name="CPI.1991" localSheetId="17">#REF!</definedName>
    <definedName name="CPI.1991" localSheetId="14">#REF!</definedName>
    <definedName name="CPI.1991" localSheetId="11">#REF!</definedName>
    <definedName name="CPI.1991">#REF!</definedName>
    <definedName name="CPI.1992" localSheetId="13">#REF!</definedName>
    <definedName name="CPI.1992" localSheetId="12">#REF!</definedName>
    <definedName name="CPI.1992" localSheetId="17">#REF!</definedName>
    <definedName name="CPI.1992" localSheetId="14">#REF!</definedName>
    <definedName name="CPI.1992" localSheetId="11">#REF!</definedName>
    <definedName name="CPI.1992">#REF!</definedName>
    <definedName name="CPI.1993" localSheetId="13">#REF!</definedName>
    <definedName name="CPI.1993" localSheetId="12">#REF!</definedName>
    <definedName name="CPI.1993" localSheetId="17">#REF!</definedName>
    <definedName name="CPI.1993" localSheetId="14">#REF!</definedName>
    <definedName name="CPI.1993" localSheetId="11">#REF!</definedName>
    <definedName name="CPI.1993">#REF!</definedName>
    <definedName name="CPI.1994" localSheetId="13">#REF!</definedName>
    <definedName name="CPI.1994" localSheetId="12">#REF!</definedName>
    <definedName name="CPI.1994" localSheetId="17">#REF!</definedName>
    <definedName name="CPI.1994" localSheetId="14">#REF!</definedName>
    <definedName name="CPI.1994" localSheetId="11">#REF!</definedName>
    <definedName name="CPI.1994">#REF!</definedName>
    <definedName name="CPI.1995" localSheetId="13">#REF!</definedName>
    <definedName name="CPI.1995" localSheetId="12">#REF!</definedName>
    <definedName name="CPI.1995" localSheetId="17">#REF!</definedName>
    <definedName name="CPI.1995" localSheetId="14">#REF!</definedName>
    <definedName name="CPI.1995" localSheetId="11">#REF!</definedName>
    <definedName name="CPI.1995">#REF!</definedName>
    <definedName name="CPI.1996" localSheetId="13">#REF!</definedName>
    <definedName name="CPI.1996" localSheetId="12">#REF!</definedName>
    <definedName name="CPI.1996" localSheetId="17">#REF!</definedName>
    <definedName name="CPI.1996" localSheetId="14">#REF!</definedName>
    <definedName name="CPI.1996" localSheetId="11">#REF!</definedName>
    <definedName name="CPI.1996">#REF!</definedName>
    <definedName name="CPI.1997" localSheetId="13">#REF!</definedName>
    <definedName name="CPI.1997" localSheetId="12">#REF!</definedName>
    <definedName name="CPI.1997" localSheetId="17">#REF!</definedName>
    <definedName name="CPI.1997" localSheetId="14">#REF!</definedName>
    <definedName name="CPI.1997" localSheetId="11">#REF!</definedName>
    <definedName name="CPI.1997">#REF!</definedName>
    <definedName name="CPI.1998" localSheetId="13">#REF!</definedName>
    <definedName name="CPI.1998" localSheetId="12">#REF!</definedName>
    <definedName name="CPI.1998" localSheetId="17">#REF!</definedName>
    <definedName name="CPI.1998" localSheetId="14">#REF!</definedName>
    <definedName name="CPI.1998" localSheetId="11">#REF!</definedName>
    <definedName name="CPI.1998">#REF!</definedName>
    <definedName name="CPI.1999" localSheetId="13">#REF!</definedName>
    <definedName name="CPI.1999" localSheetId="12">#REF!</definedName>
    <definedName name="CPI.1999" localSheetId="17">#REF!</definedName>
    <definedName name="CPI.1999" localSheetId="14">#REF!</definedName>
    <definedName name="CPI.1999" localSheetId="11">#REF!</definedName>
    <definedName name="CPI.1999">#REF!</definedName>
    <definedName name="CPI.2000" localSheetId="13">#REF!</definedName>
    <definedName name="CPI.2000" localSheetId="12">#REF!</definedName>
    <definedName name="CPI.2000" localSheetId="17">#REF!</definedName>
    <definedName name="CPI.2000" localSheetId="14">#REF!</definedName>
    <definedName name="CPI.2000" localSheetId="11">#REF!</definedName>
    <definedName name="CPI.2000">#REF!</definedName>
    <definedName name="CPI.2001" localSheetId="13">#REF!</definedName>
    <definedName name="CPI.2001" localSheetId="12">#REF!</definedName>
    <definedName name="CPI.2001" localSheetId="17">#REF!</definedName>
    <definedName name="CPI.2001" localSheetId="14">#REF!</definedName>
    <definedName name="CPI.2001" localSheetId="11">#REF!</definedName>
    <definedName name="CPI.2001">#REF!</definedName>
    <definedName name="CPI.2002" localSheetId="13">#REF!</definedName>
    <definedName name="CPI.2002" localSheetId="12">#REF!</definedName>
    <definedName name="CPI.2002" localSheetId="17">#REF!</definedName>
    <definedName name="CPI.2002" localSheetId="14">#REF!</definedName>
    <definedName name="CPI.2002" localSheetId="11">#REF!</definedName>
    <definedName name="CPI.2002">#REF!</definedName>
    <definedName name="CPI.2003" localSheetId="13">#REF!</definedName>
    <definedName name="CPI.2003" localSheetId="12">#REF!</definedName>
    <definedName name="CPI.2003" localSheetId="17">#REF!</definedName>
    <definedName name="CPI.2003" localSheetId="14">#REF!</definedName>
    <definedName name="CPI.2003" localSheetId="11">#REF!</definedName>
    <definedName name="CPI.2003">#REF!</definedName>
    <definedName name="CPI.2004" localSheetId="13">#REF!</definedName>
    <definedName name="CPI.2004" localSheetId="12">#REF!</definedName>
    <definedName name="CPI.2004" localSheetId="17">#REF!</definedName>
    <definedName name="CPI.2004" localSheetId="14">#REF!</definedName>
    <definedName name="CPI.2004" localSheetId="11">#REF!</definedName>
    <definedName name="CPI.2004">#REF!</definedName>
    <definedName name="CPI.2005" localSheetId="13">#REF!</definedName>
    <definedName name="CPI.2005" localSheetId="12">#REF!</definedName>
    <definedName name="CPI.2005" localSheetId="17">#REF!</definedName>
    <definedName name="CPI.2005" localSheetId="14">#REF!</definedName>
    <definedName name="CPI.2005" localSheetId="11">#REF!</definedName>
    <definedName name="CPI.2005">#REF!</definedName>
    <definedName name="CPI.2006" localSheetId="13">#REF!</definedName>
    <definedName name="CPI.2006" localSheetId="12">#REF!</definedName>
    <definedName name="CPI.2006" localSheetId="17">#REF!</definedName>
    <definedName name="CPI.2006" localSheetId="14">#REF!</definedName>
    <definedName name="CPI.2006" localSheetId="11">#REF!</definedName>
    <definedName name="CPI.2006">#REF!</definedName>
    <definedName name="CPI.2007" localSheetId="13">#REF!</definedName>
    <definedName name="CPI.2007" localSheetId="12">#REF!</definedName>
    <definedName name="CPI.2007" localSheetId="17">#REF!</definedName>
    <definedName name="CPI.2007" localSheetId="14">#REF!</definedName>
    <definedName name="CPI.2007" localSheetId="11">#REF!</definedName>
    <definedName name="CPI.2007">#REF!</definedName>
    <definedName name="CPI.2008" localSheetId="13">#REF!</definedName>
    <definedName name="CPI.2008" localSheetId="12">#REF!</definedName>
    <definedName name="CPI.2008" localSheetId="17">#REF!</definedName>
    <definedName name="CPI.2008" localSheetId="14">#REF!</definedName>
    <definedName name="CPI.2008" localSheetId="11">#REF!</definedName>
    <definedName name="CPI.2008">#REF!</definedName>
    <definedName name="CPI.2009" localSheetId="13">#REF!</definedName>
    <definedName name="CPI.2009" localSheetId="12">#REF!</definedName>
    <definedName name="CPI.2009" localSheetId="17">#REF!</definedName>
    <definedName name="CPI.2009" localSheetId="14">#REF!</definedName>
    <definedName name="CPI.2009" localSheetId="11">#REF!</definedName>
    <definedName name="CPI.2009">#REF!</definedName>
    <definedName name="CPI.2010" localSheetId="13">#REF!</definedName>
    <definedName name="CPI.2010" localSheetId="12">#REF!</definedName>
    <definedName name="CPI.2010" localSheetId="17">#REF!</definedName>
    <definedName name="CPI.2010" localSheetId="14">#REF!</definedName>
    <definedName name="CPI.2010" localSheetId="11">#REF!</definedName>
    <definedName name="CPI.2010">#REF!</definedName>
    <definedName name="CPI.2011" localSheetId="13">#REF!</definedName>
    <definedName name="CPI.2011" localSheetId="12">#REF!</definedName>
    <definedName name="CPI.2011" localSheetId="17">#REF!</definedName>
    <definedName name="CPI.2011" localSheetId="14">#REF!</definedName>
    <definedName name="CPI.2011" localSheetId="11">#REF!</definedName>
    <definedName name="CPI.2011">#REF!</definedName>
    <definedName name="Deflator">'[4]Financial Indicators'!$C$25:$Z$28</definedName>
    <definedName name="epp_start" localSheetId="13">#REF!</definedName>
    <definedName name="epp_start" localSheetId="12">#REF!</definedName>
    <definedName name="epp_start" localSheetId="17">#REF!</definedName>
    <definedName name="epp_start" localSheetId="14">#REF!</definedName>
    <definedName name="epp_start" localSheetId="11">#REF!</definedName>
    <definedName name="epp_start">#REF!</definedName>
    <definedName name="eps">[5]NameConv!$F$1</definedName>
    <definedName name="etech_data" localSheetId="13">#REF!</definedName>
    <definedName name="etech_data" localSheetId="12">#REF!</definedName>
    <definedName name="etech_data" localSheetId="17">#REF!</definedName>
    <definedName name="etech_data" localSheetId="14">#REF!</definedName>
    <definedName name="etech_data" localSheetId="11">#REF!</definedName>
    <definedName name="etech_data">#REF!</definedName>
    <definedName name="etech_parameters" localSheetId="13">#REF!</definedName>
    <definedName name="etech_parameters" localSheetId="12">#REF!</definedName>
    <definedName name="etech_parameters" localSheetId="17">#REF!</definedName>
    <definedName name="etech_parameters" localSheetId="14">#REF!</definedName>
    <definedName name="etech_parameters" localSheetId="11">#REF!</definedName>
    <definedName name="etech_parameters">#REF!</definedName>
    <definedName name="EXCH">'[4]Financial Indicators'!$C$12:$Z$15</definedName>
    <definedName name="EXCH.year">'[4]Financial Indicators'!$D$3:$Z$3</definedName>
    <definedName name="FP2i_All">[6]Footprint!$P$122</definedName>
    <definedName name="FP2i_NPE_Emis">[6]Footprint!$AB$132</definedName>
    <definedName name="FP2i_NPE_onEmis">[6]Footprint!$AB$133</definedName>
    <definedName name="FP2i_OG_Emis">[6]Footprint!$T$123</definedName>
    <definedName name="FP2i_OG_Fuel">[6]Footprint!$T$120</definedName>
    <definedName name="FP2i_OG_onEmis">[6]Footprint!$T$124</definedName>
    <definedName name="FP2i_OG_Output">[6]Footprint!$T$121</definedName>
    <definedName name="FP2i_PE_Emis">[6]Footprint!$AB$124</definedName>
    <definedName name="FP2i_PE_onEmis">[6]Footprint!$AB$125</definedName>
    <definedName name="FP2i_TE_noG">[6]Footprint!$U$127</definedName>
    <definedName name="FP2i_TOemis">[6]Footprint!$V$139</definedName>
    <definedName name="FP2i_Toff_ELC">[6]Footprint!$B$117</definedName>
    <definedName name="FP2i_Toff_ELCFuel">[6]Footprint!$B$119</definedName>
    <definedName name="FP2i_Toff_emis">[6]Footprint!$B$122</definedName>
    <definedName name="FP2i_Toff_Semis">[6]Footprint!$B$127</definedName>
    <definedName name="FP2i_Toff_SGenFuel">[6]Footprint!$B$124</definedName>
    <definedName name="FP2i_TPE">[6]Footprint!$Z$127</definedName>
    <definedName name="FPi_A">[6]Footprint!$I$87</definedName>
    <definedName name="FPi_All">[6]Footprint!$C$87</definedName>
    <definedName name="FPi_B">[6]Footprint!$I$88</definedName>
    <definedName name="FPi_bb">[6]Footprint!$I$90</definedName>
    <definedName name="FPi_C">[6]Footprint!$M$87</definedName>
    <definedName name="FPi_EC_Elec">[6]Footprint!$T$73</definedName>
    <definedName name="FPi_EC_Losses">[6]Footprint!$T$75</definedName>
    <definedName name="FPi_EC_Steam">[6]Footprint!$T$74</definedName>
    <definedName name="FPi_MD_Elec">[6]Footprint!$T$79</definedName>
    <definedName name="FPi_MD_Fuel">[6]Footprint!$T$78</definedName>
    <definedName name="FPi_MD_Steam">[6]Footprint!$T$80</definedName>
    <definedName name="FPi_np_HVAC_Elec">[6]Footprint!$AE$53</definedName>
    <definedName name="FPi_np_HVAC_Fuel">[6]Footprint!$AE$52</definedName>
    <definedName name="FPi_np_HVAC_L">[6]Footprint!$AE$55</definedName>
    <definedName name="FPi_np_HVAC_Steam">[6]Footprint!$AE$54</definedName>
    <definedName name="FPi_np_Lit_Elec">[6]Footprint!$AE$59</definedName>
    <definedName name="FPi_np_Lit_L">[6]Footprint!$AE$60</definedName>
    <definedName name="FPi_np_Oemis">[6]Footprint!$AJ$84</definedName>
    <definedName name="FPi_np_Ofs_Elec">[6]Footprint!$AE$65</definedName>
    <definedName name="FPi_np_Ofs_Fuel">[6]Footprint!$AE$64</definedName>
    <definedName name="FPi_np_Ofs_L">[6]Footprint!$AE$66</definedName>
    <definedName name="FPi_np_Onp_Elec">[6]Footprint!$AE$77</definedName>
    <definedName name="FPi_np_Onp_Fuel">[6]Footprint!$AE$76</definedName>
    <definedName name="FPi_np_Onp_L">[6]Footprint!$AE$79</definedName>
    <definedName name="FPi_np_Onp_Steam">[6]Footprint!$AE$78</definedName>
    <definedName name="FPi_np_Tran_Elec">[6]Footprint!$AE$71</definedName>
    <definedName name="FPi_np_Tran_Fuel">[6]Footprint!$AE$70</definedName>
    <definedName name="FPi_np_Tran_L">[6]Footprint!$AE$72</definedName>
    <definedName name="FPi_OG_B_Elec">[6]Footprint!$C$53</definedName>
    <definedName name="FPi_OG_B_Fuel">[6]Footprint!$C$52</definedName>
    <definedName name="FPi_OG_B_Steam">[6]Footprint!$C$54</definedName>
    <definedName name="FPi_OG_C_Elec">[6]Footprint!$C$61</definedName>
    <definedName name="FPi_OG_C_Fuel">[6]Footprint!$C$60</definedName>
    <definedName name="FPi_OG_C_Steam">[6]Footprint!$C$62</definedName>
    <definedName name="FPi_OG_E_Elec">[6]Footprint!$C$69</definedName>
    <definedName name="FPi_OG_E_Fuel">[6]Footprint!$C$68</definedName>
    <definedName name="FPi_OG_Oemis">[6]Footprint!$H$74</definedName>
    <definedName name="FPi_P_Oemis">[6]Footprint!$AJ$82</definedName>
    <definedName name="FPi_PC_Elec">[6]Footprint!$T$59</definedName>
    <definedName name="FPi_PC_Fuel">[6]Footprint!$T$58</definedName>
    <definedName name="FPi_PC_Losses">[6]Footprint!$T$61</definedName>
    <definedName name="FPi_PC_Steam">[6]Footprint!$T$60</definedName>
    <definedName name="FPi_PH_Elec">[6]Footprint!$T$52</definedName>
    <definedName name="FPi_PH_Fuel">[6]Footprint!$T$51</definedName>
    <definedName name="FPi_PH_Losses">[6]Footprint!$T$54</definedName>
    <definedName name="FPi_PH_Steam">[6]Footprint!$T$53</definedName>
    <definedName name="FPi_PO_Elec">[6]Footprint!$T$66</definedName>
    <definedName name="FPi_PO_Fuel">[6]Footprint!$T$65</definedName>
    <definedName name="FPi_PO_Losses">[6]Footprint!$T$68</definedName>
    <definedName name="FPi_PO_Steam">[6]Footprint!$T$67</definedName>
    <definedName name="FPi_Sloss">[6]Footprint!$O$84</definedName>
    <definedName name="fuel_types" localSheetId="13">#REF!</definedName>
    <definedName name="fuel_types" localSheetId="12">#REF!</definedName>
    <definedName name="fuel_types" localSheetId="17">#REF!</definedName>
    <definedName name="fuel_types" localSheetId="14">#REF!</definedName>
    <definedName name="fuel_types" localSheetId="11">#REF!</definedName>
    <definedName name="fuel_types">#REF!</definedName>
    <definedName name="Hist_data_fuels">'[6]Historical data'!$B$111:$B$159</definedName>
    <definedName name="Hist_data_intens">'[6]Historical data'!$E$111:$S$159</definedName>
    <definedName name="Hist_data_procs">'[6]Historical data'!$E$110:$S$110</definedName>
    <definedName name="Hist_data_techs">'[6]Historical data'!$A$111:$A$159</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[2]Index!$E$19</definedName>
    <definedName name="impswitch_fa">[2]Index!$E$18</definedName>
    <definedName name="impswitch_is">[2]Index!$E$17</definedName>
    <definedName name="impswitch_NMM">[2]Index!$E$20</definedName>
    <definedName name="impswitch_pp">[2]Index!$E$21</definedName>
    <definedName name="IntensityTable_ex">[6]Data!$J$33:$AC$782</definedName>
    <definedName name="IntensityTable_nw">[6]Data!$J$798:$AC$1397</definedName>
    <definedName name="Interv_nw_FuelIDs">[6]Interventions!$AR$18:$AR$557</definedName>
    <definedName name="Interv_nw_ProcIDs">[6]Interventions!$AQ$18:$AQ$557</definedName>
    <definedName name="Interv_nw_TechIDs">[6]Interventions!$AP$18:$AP$557</definedName>
    <definedName name="Interventions_ex">[6]Interventions!$K$18:$AD$467</definedName>
    <definedName name="Interventions_nw">[6]Interventions!$AZ$18:$BS$557</definedName>
    <definedName name="IS_EE_switch">[2]IND!#REF!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3">#REF!</definedName>
    <definedName name="newtech_data" localSheetId="12">#REF!</definedName>
    <definedName name="newtech_data" localSheetId="17">#REF!</definedName>
    <definedName name="newtech_data" localSheetId="14">#REF!</definedName>
    <definedName name="newtech_data" localSheetId="11">#REF!</definedName>
    <definedName name="newtech_data">#REF!</definedName>
    <definedName name="newtech_parameters" localSheetId="13">#REF!</definedName>
    <definedName name="newtech_parameters" localSheetId="12">#REF!</definedName>
    <definedName name="newtech_parameters" localSheetId="17">#REF!</definedName>
    <definedName name="newtech_parameters" localSheetId="14">#REF!</definedName>
    <definedName name="newtech_parameters" localSheetId="11">#REF!</definedName>
    <definedName name="newtech_parameters">#REF!</definedName>
    <definedName name="Newtech_Start" localSheetId="13">#REF!</definedName>
    <definedName name="Newtech_Start" localSheetId="12">#REF!</definedName>
    <definedName name="Newtech_Start" localSheetId="17">#REF!</definedName>
    <definedName name="Newtech_Start" localSheetId="14">#REF!</definedName>
    <definedName name="Newtech_Start" localSheetId="11">#REF!</definedName>
    <definedName name="Newtech_Start">#REF!</definedName>
    <definedName name="NMM_EE_switch" localSheetId="13">[2]IND!#REF!</definedName>
    <definedName name="NMM_EE_switch" localSheetId="12">[2]IND!#REF!</definedName>
    <definedName name="NMM_EE_switch" localSheetId="17">[2]IND!#REF!</definedName>
    <definedName name="NMM_EE_switch" localSheetId="14">[2]IND!#REF!</definedName>
    <definedName name="NMM_EE_switch" localSheetId="11">[2]IND!#REF!</definedName>
    <definedName name="NMM_EE_switch">[2]IND!#REF!</definedName>
    <definedName name="Pal_Workbook_GUID" hidden="1">"E2D7SR7Q3BDXUD24G1M1SK63"</definedName>
    <definedName name="pamsindex">#REF!</definedName>
    <definedName name="PAMSlevel">[2]IND!$AS$48</definedName>
    <definedName name="PP_EE_switch">[2]IND!#REF!</definedName>
    <definedName name="Preferences.AreaUnits">[7]Preferences!$C$7</definedName>
    <definedName name="Preferences.EnergyUnits">[7]Preferences!$C$3</definedName>
    <definedName name="Preferences.moneyunits">[7]Preferences!$C$9</definedName>
    <definedName name="Preferences.PowerUnits">[7]Preferences!$C$5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3">#REF!</definedName>
    <definedName name="SASApp_GDPDATA_DISCREPANCY_TABLE" localSheetId="12">#REF!</definedName>
    <definedName name="SASApp_GDPDATA_DISCREPANCY_TABLE" localSheetId="17">#REF!</definedName>
    <definedName name="SASApp_GDPDATA_DISCREPANCY_TABLE" localSheetId="14">#REF!</definedName>
    <definedName name="SASApp_GDPDATA_DISCREPANCY_TABLE" localSheetId="11">#REF!</definedName>
    <definedName name="SASApp_GDPDATA_DISCREPANCY_TABLE">#REF!</definedName>
    <definedName name="SASApp_GDPDATA_SUPPLY_TABLE_FIRST" localSheetId="13">#REF!</definedName>
    <definedName name="SASApp_GDPDATA_SUPPLY_TABLE_FIRST" localSheetId="12">#REF!</definedName>
    <definedName name="SASApp_GDPDATA_SUPPLY_TABLE_FIRST" localSheetId="17">#REF!</definedName>
    <definedName name="SASApp_GDPDATA_SUPPLY_TABLE_FIRST" localSheetId="14">#REF!</definedName>
    <definedName name="SASApp_GDPDATA_SUPPLY_TABLE_FIRST" localSheetId="11">#REF!</definedName>
    <definedName name="SASApp_GDPDATA_SUPPLY_TABLE_FIRST">#REF!</definedName>
    <definedName name="SASApp_GDPDATA_SUPPLY_TABLE_SECOND" localSheetId="13">#REF!</definedName>
    <definedName name="SASApp_GDPDATA_SUPPLY_TABLE_SECOND" localSheetId="12">#REF!</definedName>
    <definedName name="SASApp_GDPDATA_SUPPLY_TABLE_SECOND" localSheetId="17">#REF!</definedName>
    <definedName name="SASApp_GDPDATA_SUPPLY_TABLE_SECOND" localSheetId="14">#REF!</definedName>
    <definedName name="SASApp_GDPDATA_SUPPLY_TABLE_SECOND" localSheetId="11">#REF!</definedName>
    <definedName name="SASApp_GDPDATA_SUPPLY_TABLE_SECOND">#REF!</definedName>
    <definedName name="SASApp_GDPDATA_USE_TABLE_FIRST" localSheetId="13">#REF!</definedName>
    <definedName name="SASApp_GDPDATA_USE_TABLE_FIRST" localSheetId="12">#REF!</definedName>
    <definedName name="SASApp_GDPDATA_USE_TABLE_FIRST" localSheetId="17">#REF!</definedName>
    <definedName name="SASApp_GDPDATA_USE_TABLE_FIRST" localSheetId="14">#REF!</definedName>
    <definedName name="SASApp_GDPDATA_USE_TABLE_FIRST" localSheetId="11">#REF!</definedName>
    <definedName name="SASApp_GDPDATA_USE_TABLE_FIRST">#REF!</definedName>
    <definedName name="SASApp_GDPDATA_USE_TABLE_SECOND" localSheetId="13">#REF!</definedName>
    <definedName name="SASApp_GDPDATA_USE_TABLE_SECOND" localSheetId="12">#REF!</definedName>
    <definedName name="SASApp_GDPDATA_USE_TABLE_SECOND" localSheetId="17">#REF!</definedName>
    <definedName name="SASApp_GDPDATA_USE_TABLE_SECOND" localSheetId="14">#REF!</definedName>
    <definedName name="SASApp_GDPDATA_USE_TABLE_SECOND" localSheetId="11">#REF!</definedName>
    <definedName name="SASApp_GDPDATA_USE_TABLE_SECOND">#REF!</definedName>
    <definedName name="Unit.day">'[3]Unit conversion'!$F$43</definedName>
    <definedName name="Unit.GJ">'[3]Unit conversion'!$E$7</definedName>
    <definedName name="Unit.GWh">'[3]Unit conversion'!$E$13</definedName>
    <definedName name="Unit.hour">'[3]Unit conversion'!$F$44</definedName>
    <definedName name="Unit.J">'[3]Unit conversion'!$E$8</definedName>
    <definedName name="Unit.kgce">'[3]Unit conversion'!$E$22</definedName>
    <definedName name="Unit.minute">'[3]Unit conversion'!$F$45</definedName>
    <definedName name="Unit.TJ">'[3]Unit conversion'!$E$6</definedName>
    <definedName name="Unit.W">'[3]Unit conversion'!$F$35</definedName>
    <definedName name="Unit.year">'[3]Unit conversion'!$F$42</definedName>
    <definedName name="wastePAM">[2]IND!$AS$56</definedName>
    <definedName name="zar.2010">[2]Index!$B$11</definedName>
    <definedName name="zar.year">[2]Index!$B$10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 i="11" l="1"/>
  <c r="R20" i="11"/>
  <c r="AN10" i="11" l="1"/>
  <c r="AD15" i="11" l="1"/>
  <c r="AD16" i="11"/>
  <c r="AC16" i="11" s="1"/>
  <c r="V15" i="11"/>
  <c r="R15" i="11" l="1"/>
  <c r="G32" i="37"/>
  <c r="G61" i="37" s="1"/>
  <c r="P19" i="30" l="1"/>
  <c r="AC11" i="11" l="1"/>
  <c r="T13" i="34"/>
  <c r="T108" i="24"/>
  <c r="U107" i="24"/>
  <c r="U105" i="24"/>
  <c r="C40" i="36" l="1"/>
  <c r="C19" i="36"/>
  <c r="C18" i="36"/>
  <c r="C17" i="36"/>
  <c r="C16" i="36"/>
  <c r="C15" i="36"/>
  <c r="C14" i="36"/>
  <c r="B40" i="36"/>
  <c r="B19" i="36"/>
  <c r="B18" i="36"/>
  <c r="B17" i="36"/>
  <c r="B16" i="36"/>
  <c r="B15" i="36"/>
  <c r="B14" i="36"/>
  <c r="B13" i="36"/>
  <c r="C13" i="36"/>
  <c r="C12" i="36"/>
  <c r="B12" i="36"/>
  <c r="C23" i="11"/>
  <c r="C21" i="11"/>
  <c r="I15" i="11"/>
  <c r="I14" i="11"/>
  <c r="I11" i="11"/>
  <c r="I10" i="11"/>
  <c r="I7" i="11"/>
  <c r="I6" i="11"/>
  <c r="I5" i="11"/>
  <c r="H15" i="11"/>
  <c r="H14" i="11"/>
  <c r="H11" i="11"/>
  <c r="H10" i="11"/>
  <c r="H7" i="11"/>
  <c r="H6" i="11"/>
  <c r="H5" i="11"/>
  <c r="D4" i="11"/>
  <c r="D13" i="11"/>
  <c r="D9" i="11"/>
  <c r="C13" i="11"/>
  <c r="C9" i="11"/>
  <c r="C4" i="11"/>
  <c r="B13" i="11"/>
  <c r="B9" i="11"/>
  <c r="B4" i="11"/>
  <c r="A13" i="11"/>
  <c r="A9" i="11"/>
  <c r="A4" i="11"/>
  <c r="C18" i="17" l="1"/>
  <c r="C4" i="17"/>
  <c r="C5" i="17"/>
  <c r="C6" i="17"/>
  <c r="C7" i="17"/>
  <c r="C8" i="17"/>
  <c r="C9" i="17"/>
  <c r="C10" i="17"/>
  <c r="C11" i="17"/>
  <c r="C12" i="17"/>
  <c r="C13" i="17"/>
  <c r="C14" i="17"/>
  <c r="C15" i="17"/>
  <c r="C16" i="17"/>
  <c r="C17" i="17"/>
  <c r="C19" i="17"/>
  <c r="C20" i="17"/>
  <c r="C21" i="17"/>
  <c r="C22" i="17"/>
  <c r="C23" i="17"/>
  <c r="C24" i="17"/>
  <c r="C25" i="17"/>
  <c r="C26" i="17"/>
  <c r="C3" i="17"/>
  <c r="AD13" i="11" l="1"/>
  <c r="D43" i="37"/>
  <c r="G7" i="19"/>
  <c r="G7" i="18"/>
  <c r="G7" i="37" l="1"/>
  <c r="A2" i="8" l="1"/>
  <c r="A2" i="7"/>
  <c r="A2" i="19" l="1"/>
  <c r="A2" i="18"/>
  <c r="E10" i="18"/>
  <c r="R5" i="18" s="1"/>
  <c r="E11" i="18"/>
  <c r="S5" i="18" s="1"/>
  <c r="E9" i="18"/>
  <c r="Q5" i="18" s="1"/>
  <c r="E12" i="18"/>
  <c r="T5" i="18" s="1"/>
  <c r="E8" i="18"/>
  <c r="P5" i="18" s="1"/>
  <c r="D9" i="18"/>
  <c r="D10" i="18"/>
  <c r="D11" i="18"/>
  <c r="D8" i="18"/>
  <c r="C8" i="18"/>
  <c r="C9" i="18"/>
  <c r="C10" i="18"/>
  <c r="C11" i="18"/>
  <c r="C12" i="18"/>
  <c r="B9" i="18"/>
  <c r="B10" i="18"/>
  <c r="B11" i="18"/>
  <c r="B12" i="18"/>
  <c r="B8" i="18"/>
  <c r="A2" i="37"/>
  <c r="E64" i="37"/>
  <c r="C64" i="37"/>
  <c r="B64" i="37"/>
  <c r="E63" i="37"/>
  <c r="D63" i="37"/>
  <c r="E62" i="37"/>
  <c r="D62" i="37"/>
  <c r="E61" i="37"/>
  <c r="D61" i="37"/>
  <c r="E60" i="37"/>
  <c r="D60" i="37"/>
  <c r="D58" i="37"/>
  <c r="E59" i="37"/>
  <c r="D57" i="37"/>
  <c r="D54" i="37"/>
  <c r="E56" i="37"/>
  <c r="D53" i="37"/>
  <c r="E55" i="37"/>
  <c r="D52" i="37"/>
  <c r="D49" i="37"/>
  <c r="E51" i="37"/>
  <c r="D48" i="37"/>
  <c r="E50" i="37"/>
  <c r="D47" i="37"/>
  <c r="D45" i="37"/>
  <c r="D44" i="37"/>
  <c r="E46" i="37"/>
  <c r="D41" i="37"/>
  <c r="D40" i="37"/>
  <c r="D39" i="37"/>
  <c r="E42" i="37"/>
  <c r="D38" i="37"/>
  <c r="E37" i="37"/>
  <c r="D37" i="37"/>
  <c r="D36" i="37"/>
  <c r="E35" i="37"/>
  <c r="D35" i="37"/>
  <c r="E34" i="37"/>
  <c r="D34" i="37"/>
  <c r="G33" i="37"/>
  <c r="G62" i="37" s="1"/>
  <c r="E33" i="37"/>
  <c r="D33" i="37"/>
  <c r="E32" i="37"/>
  <c r="D32" i="37"/>
  <c r="E31" i="37"/>
  <c r="D31" i="37"/>
  <c r="D29" i="37"/>
  <c r="E30" i="37"/>
  <c r="D28" i="37"/>
  <c r="D20" i="37"/>
  <c r="E22" i="37"/>
  <c r="AH5" i="37" s="1"/>
  <c r="D19" i="37"/>
  <c r="E21" i="37"/>
  <c r="D18" i="37"/>
  <c r="C18" i="37"/>
  <c r="D16" i="37"/>
  <c r="D15" i="37"/>
  <c r="E17" i="37"/>
  <c r="D14" i="37"/>
  <c r="AF5" i="37" s="1"/>
  <c r="C14" i="37"/>
  <c r="B14" i="37"/>
  <c r="B8" i="20" s="1"/>
  <c r="D12" i="37"/>
  <c r="AG5" i="37" s="1"/>
  <c r="D11" i="37"/>
  <c r="AE5" i="37" s="1"/>
  <c r="D10" i="37"/>
  <c r="AD5" i="37" s="1"/>
  <c r="E13" i="37"/>
  <c r="AB5" i="37" s="1"/>
  <c r="D9" i="37"/>
  <c r="AC5" i="37" s="1"/>
  <c r="AK5" i="37" s="1"/>
  <c r="AN5" i="37" s="1"/>
  <c r="AQ5" i="37" s="1"/>
  <c r="AS4" i="37"/>
  <c r="AR4" i="37"/>
  <c r="AQ4" i="37"/>
  <c r="A2" i="36"/>
  <c r="C9" i="19"/>
  <c r="B9" i="19"/>
  <c r="P9" i="19" s="1"/>
  <c r="C32" i="36"/>
  <c r="C47" i="37" s="1"/>
  <c r="B22" i="36"/>
  <c r="B21" i="36"/>
  <c r="C39" i="36"/>
  <c r="B39" i="36"/>
  <c r="C35" i="37"/>
  <c r="B35" i="37"/>
  <c r="C38" i="36"/>
  <c r="C63" i="37" s="1"/>
  <c r="B38" i="36"/>
  <c r="B63" i="37" s="1"/>
  <c r="C37" i="36"/>
  <c r="C62" i="37" s="1"/>
  <c r="B37" i="36"/>
  <c r="B62" i="37" s="1"/>
  <c r="C32" i="37"/>
  <c r="B36" i="36"/>
  <c r="B61" i="37" s="1"/>
  <c r="P61" i="37" s="1"/>
  <c r="C35" i="36"/>
  <c r="C60" i="37" s="1"/>
  <c r="B35" i="36"/>
  <c r="B60" i="37" s="1"/>
  <c r="P60" i="37" s="1"/>
  <c r="C34" i="36"/>
  <c r="C57" i="37" s="1"/>
  <c r="B24" i="36"/>
  <c r="C28" i="36"/>
  <c r="B28" i="36"/>
  <c r="C11" i="36"/>
  <c r="C27" i="36" s="1"/>
  <c r="B11" i="36"/>
  <c r="B32" i="36" s="1"/>
  <c r="B47" i="37" s="1"/>
  <c r="P50" i="37" s="1"/>
  <c r="C10" i="36"/>
  <c r="C31" i="36" s="1"/>
  <c r="C43" i="37" s="1"/>
  <c r="B10" i="36"/>
  <c r="B26" i="36" s="1"/>
  <c r="A2" i="35"/>
  <c r="P63" i="37" l="1"/>
  <c r="P62" i="37"/>
  <c r="B18" i="37"/>
  <c r="B5" i="20" s="1"/>
  <c r="Y35" i="37"/>
  <c r="C23" i="37"/>
  <c r="C34" i="37"/>
  <c r="B28" i="37"/>
  <c r="B23" i="37"/>
  <c r="B33" i="36"/>
  <c r="B52" i="37" s="1"/>
  <c r="P55" i="37" s="1"/>
  <c r="C36" i="36"/>
  <c r="C61" i="37" s="1"/>
  <c r="B33" i="37"/>
  <c r="B37" i="37"/>
  <c r="C28" i="37"/>
  <c r="C33" i="37"/>
  <c r="C37" i="37"/>
  <c r="B32" i="37"/>
  <c r="C24" i="36"/>
  <c r="B31" i="37"/>
  <c r="B34" i="37"/>
  <c r="C31" i="37"/>
  <c r="AM5" i="37"/>
  <c r="AP5" i="37" s="1"/>
  <c r="AS5" i="37" s="1"/>
  <c r="AL5" i="37"/>
  <c r="AO5" i="37" s="1"/>
  <c r="AR5" i="37" s="1"/>
  <c r="S17" i="37"/>
  <c r="C21" i="36"/>
  <c r="C29" i="36"/>
  <c r="C33" i="36"/>
  <c r="C52" i="37" s="1"/>
  <c r="B29" i="36"/>
  <c r="C22" i="36"/>
  <c r="C26" i="36"/>
  <c r="B34" i="36"/>
  <c r="B57" i="37" s="1"/>
  <c r="P57" i="37" s="1"/>
  <c r="B23" i="36"/>
  <c r="B27" i="36"/>
  <c r="B31" i="36"/>
  <c r="B43" i="37" s="1"/>
  <c r="P46" i="37" s="1"/>
  <c r="C23" i="36"/>
  <c r="AH22" i="37" l="1"/>
  <c r="AG20" i="37"/>
  <c r="AM20" i="37" s="1"/>
  <c r="AC18" i="37"/>
  <c r="AK18" i="37" s="1"/>
  <c r="S18" i="37"/>
  <c r="AD19" i="37"/>
  <c r="AL19" i="37" s="1"/>
  <c r="W18" i="37"/>
  <c r="B6" i="20"/>
  <c r="B4" i="20"/>
  <c r="S30" i="37"/>
  <c r="Y33" i="37"/>
  <c r="Y31" i="37"/>
  <c r="S26" i="37"/>
  <c r="Y34" i="37"/>
  <c r="Y32" i="37"/>
  <c r="AC47" i="37" l="1"/>
  <c r="AD48" i="37"/>
  <c r="C25" i="35"/>
  <c r="C24" i="35"/>
  <c r="C23" i="35"/>
  <c r="C22" i="35"/>
  <c r="C20" i="35"/>
  <c r="C19" i="35"/>
  <c r="C18" i="35"/>
  <c r="C17" i="35"/>
  <c r="C16" i="35"/>
  <c r="C15" i="35"/>
  <c r="C14" i="35"/>
  <c r="C13" i="35"/>
  <c r="C12" i="35"/>
  <c r="C11" i="35"/>
  <c r="C10" i="35"/>
  <c r="C9" i="35"/>
  <c r="U8" i="11" l="1"/>
  <c r="U23" i="11"/>
  <c r="G7" i="34" l="1"/>
  <c r="I7" i="34" s="1"/>
  <c r="G8" i="34"/>
  <c r="I8" i="34" s="1"/>
  <c r="S13" i="34"/>
  <c r="N14" i="34"/>
  <c r="Q14" i="34" s="1"/>
  <c r="N15" i="34"/>
  <c r="Q15" i="34"/>
  <c r="N16" i="34"/>
  <c r="N17" i="34"/>
  <c r="H21" i="34"/>
  <c r="H25" i="34"/>
  <c r="H42" i="34"/>
  <c r="L42" i="34" s="1"/>
  <c r="E53" i="34"/>
  <c r="F53" i="34"/>
  <c r="F54" i="34"/>
  <c r="E55" i="34"/>
  <c r="F55" i="34"/>
  <c r="I154" i="34"/>
  <c r="I155" i="34"/>
  <c r="I156" i="34"/>
  <c r="I157" i="34"/>
  <c r="I158" i="34"/>
  <c r="I161" i="34"/>
  <c r="I162" i="34"/>
  <c r="I165" i="34"/>
  <c r="I166" i="34"/>
  <c r="I167" i="34"/>
  <c r="D213" i="34"/>
  <c r="D202" i="34" s="1"/>
  <c r="E213" i="34"/>
  <c r="F213" i="34"/>
  <c r="G213" i="34"/>
  <c r="S15" i="34" l="1"/>
  <c r="H53" i="34"/>
  <c r="T15" i="34"/>
  <c r="H55" i="34" l="1"/>
  <c r="G10" i="24" s="1"/>
  <c r="G12" i="24"/>
  <c r="P91" i="24"/>
  <c r="R16" i="30"/>
  <c r="S15" i="30" s="1"/>
  <c r="S16" i="30" s="1"/>
  <c r="R15" i="30"/>
  <c r="X20" i="30" l="1"/>
  <c r="O20" i="30"/>
  <c r="Q254" i="30" l="1"/>
  <c r="R254" i="30"/>
  <c r="S254" i="30"/>
  <c r="T254" i="30"/>
  <c r="P254" i="30"/>
  <c r="Q247" i="30"/>
  <c r="R247" i="30"/>
  <c r="S247" i="30"/>
  <c r="T247" i="30"/>
  <c r="P247" i="30"/>
  <c r="R225" i="30"/>
  <c r="Q238" i="30"/>
  <c r="R238" i="30"/>
  <c r="S238" i="30"/>
  <c r="T238" i="30"/>
  <c r="P238" i="30"/>
  <c r="Q233" i="30"/>
  <c r="R233" i="30"/>
  <c r="S233" i="30"/>
  <c r="T233" i="30"/>
  <c r="P233" i="30"/>
  <c r="Q225" i="30"/>
  <c r="S225" i="30"/>
  <c r="T225" i="30"/>
  <c r="P225" i="30"/>
  <c r="Q194" i="30"/>
  <c r="R194" i="30" s="1"/>
  <c r="S194" i="30" s="1"/>
  <c r="T194" i="30" s="1"/>
  <c r="Q130" i="30"/>
  <c r="R130" i="30" s="1"/>
  <c r="S130" i="30" s="1"/>
  <c r="Q87" i="24"/>
  <c r="C204" i="24" l="1"/>
  <c r="Q85" i="24"/>
  <c r="E182" i="24" l="1"/>
  <c r="D156" i="24"/>
  <c r="E156" i="24"/>
  <c r="E146" i="24"/>
  <c r="E142" i="24"/>
  <c r="J14" i="33"/>
  <c r="N18" i="33" s="1"/>
  <c r="L14" i="33"/>
  <c r="J15" i="33"/>
  <c r="N17" i="33" s="1"/>
  <c r="L15" i="33"/>
  <c r="E143" i="24" s="1"/>
  <c r="J16" i="33"/>
  <c r="D144" i="24" s="1"/>
  <c r="L16" i="33"/>
  <c r="E144" i="24" s="1"/>
  <c r="J17" i="33"/>
  <c r="V41" i="33" s="1"/>
  <c r="Z41" i="33" s="1"/>
  <c r="L17" i="33"/>
  <c r="E145" i="24" s="1"/>
  <c r="L145" i="24" s="1"/>
  <c r="J18" i="33"/>
  <c r="D146" i="24" s="1"/>
  <c r="L18" i="33"/>
  <c r="V37" i="33"/>
  <c r="V38" i="33"/>
  <c r="V39" i="33"/>
  <c r="W40" i="33"/>
  <c r="V42" i="33"/>
  <c r="V43" i="33"/>
  <c r="X43" i="33"/>
  <c r="V44" i="33"/>
  <c r="W44" i="33"/>
  <c r="X44" i="33"/>
  <c r="O46" i="33"/>
  <c r="J56" i="33"/>
  <c r="D153" i="24" s="1"/>
  <c r="L56" i="33"/>
  <c r="E153" i="24" s="1"/>
  <c r="J57" i="33"/>
  <c r="X38" i="33" s="1"/>
  <c r="L57" i="33"/>
  <c r="E154" i="24" s="1"/>
  <c r="J58" i="33"/>
  <c r="X39" i="33" s="1"/>
  <c r="L58" i="33"/>
  <c r="E155" i="24" s="1"/>
  <c r="J59" i="33"/>
  <c r="K66" i="33" s="1"/>
  <c r="L59" i="33"/>
  <c r="J60" i="33"/>
  <c r="X41" i="33" s="1"/>
  <c r="L60" i="33"/>
  <c r="E157" i="24" s="1"/>
  <c r="L157" i="24" s="1"/>
  <c r="J61" i="33"/>
  <c r="X42" i="33" s="1"/>
  <c r="L61" i="33"/>
  <c r="E158" i="24" s="1"/>
  <c r="K64" i="33"/>
  <c r="J102" i="33"/>
  <c r="W37" i="33" s="1"/>
  <c r="L102" i="33"/>
  <c r="E165" i="24" s="1"/>
  <c r="J103" i="33"/>
  <c r="W38" i="33" s="1"/>
  <c r="L103" i="33"/>
  <c r="E166" i="24" s="1"/>
  <c r="J104" i="33"/>
  <c r="W39" i="33" s="1"/>
  <c r="L104" i="33"/>
  <c r="E167" i="24" s="1"/>
  <c r="J105" i="33"/>
  <c r="D168" i="24" s="1"/>
  <c r="L105" i="33"/>
  <c r="E168" i="24" s="1"/>
  <c r="J106" i="33"/>
  <c r="W41" i="33" s="1"/>
  <c r="L106" i="33"/>
  <c r="E169" i="24" s="1"/>
  <c r="J107" i="33"/>
  <c r="W42" i="33" s="1"/>
  <c r="L107" i="33"/>
  <c r="E170" i="24" s="1"/>
  <c r="J108" i="33"/>
  <c r="W43" i="33" s="1"/>
  <c r="L108" i="33"/>
  <c r="E171" i="24" s="1"/>
  <c r="J123" i="33"/>
  <c r="Y37" i="33" s="1"/>
  <c r="L123" i="33"/>
  <c r="E176" i="24" s="1"/>
  <c r="J124" i="33"/>
  <c r="D177" i="24" s="1"/>
  <c r="L124" i="33"/>
  <c r="E177" i="24" s="1"/>
  <c r="J125" i="33"/>
  <c r="Y39" i="33" s="1"/>
  <c r="L125" i="33"/>
  <c r="E178" i="24" s="1"/>
  <c r="J126" i="33"/>
  <c r="Y40" i="33" s="1"/>
  <c r="L126" i="33"/>
  <c r="E179" i="24" s="1"/>
  <c r="J127" i="33"/>
  <c r="Y41" i="33" s="1"/>
  <c r="L127" i="33"/>
  <c r="E180" i="24" s="1"/>
  <c r="J128" i="33"/>
  <c r="Y42" i="33" s="1"/>
  <c r="L128" i="33"/>
  <c r="E181" i="24" s="1"/>
  <c r="J129" i="33"/>
  <c r="Y43" i="33" s="1"/>
  <c r="L129" i="33"/>
  <c r="J130" i="33"/>
  <c r="Y44" i="33" s="1"/>
  <c r="L130" i="33"/>
  <c r="E183" i="24" s="1"/>
  <c r="G161" i="33"/>
  <c r="H161" i="33"/>
  <c r="I161" i="33"/>
  <c r="J161" i="33"/>
  <c r="G162" i="33"/>
  <c r="H162" i="33"/>
  <c r="H166" i="33" s="1"/>
  <c r="Z48" i="33" s="1"/>
  <c r="I162" i="33"/>
  <c r="J162" i="33"/>
  <c r="J166" i="33" s="1"/>
  <c r="Z49" i="33" s="1"/>
  <c r="G163" i="33"/>
  <c r="G166" i="33" s="1"/>
  <c r="Z50" i="33" s="1"/>
  <c r="H163" i="33"/>
  <c r="I163" i="33"/>
  <c r="J163" i="33"/>
  <c r="G164" i="33"/>
  <c r="H164" i="33"/>
  <c r="I164" i="33"/>
  <c r="J164" i="33"/>
  <c r="K165" i="33"/>
  <c r="K166" i="33"/>
  <c r="Z51" i="33" s="1"/>
  <c r="K48" i="32"/>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12"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F99" i="24"/>
  <c r="F117" i="24" s="1"/>
  <c r="G99" i="24"/>
  <c r="H99" i="24"/>
  <c r="H117" i="24" s="1"/>
  <c r="E100" i="24"/>
  <c r="E118" i="24" s="1"/>
  <c r="F100" i="24"/>
  <c r="F118" i="24" s="1"/>
  <c r="G100" i="24"/>
  <c r="G118" i="24" s="1"/>
  <c r="H100" i="24"/>
  <c r="T105" i="24"/>
  <c r="S136" i="24" s="1"/>
  <c r="M266" i="24" s="1"/>
  <c r="O266" i="24" s="1"/>
  <c r="T106" i="24"/>
  <c r="T107" i="24"/>
  <c r="T184" i="24" s="1"/>
  <c r="W139" i="24"/>
  <c r="M267" i="24" s="1"/>
  <c r="O267" i="24" s="1"/>
  <c r="G114" i="24"/>
  <c r="E117" i="24"/>
  <c r="G117" i="24"/>
  <c r="H118" i="24"/>
  <c r="D125" i="24"/>
  <c r="E125" i="24"/>
  <c r="F125" i="24"/>
  <c r="G125" i="24"/>
  <c r="H125" i="24"/>
  <c r="T137" i="24"/>
  <c r="U137" i="24"/>
  <c r="V138" i="24"/>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c r="K248" i="24"/>
  <c r="O248" i="24" s="1"/>
  <c r="K249" i="24"/>
  <c r="O249" i="24" s="1"/>
  <c r="K250" i="24"/>
  <c r="O250" i="24" s="1"/>
  <c r="K251" i="24"/>
  <c r="O251" i="24" s="1"/>
  <c r="K252" i="24"/>
  <c r="O252" i="24"/>
  <c r="K253" i="24"/>
  <c r="O253" i="24" s="1"/>
  <c r="K254" i="24"/>
  <c r="O254" i="24" s="1"/>
  <c r="K255" i="24"/>
  <c r="O255" i="24"/>
  <c r="K256" i="24"/>
  <c r="O256" i="24"/>
  <c r="K257" i="24"/>
  <c r="O257" i="24" s="1"/>
  <c r="K258" i="24"/>
  <c r="O258" i="24" s="1"/>
  <c r="K259" i="24"/>
  <c r="O259" i="24"/>
  <c r="K260" i="24"/>
  <c r="O260" i="24"/>
  <c r="K261" i="24"/>
  <c r="K262" i="24"/>
  <c r="O262" i="24" s="1"/>
  <c r="K263" i="24"/>
  <c r="M263" i="24"/>
  <c r="O263" i="24" s="1"/>
  <c r="K264" i="24"/>
  <c r="M264" i="24"/>
  <c r="O264" i="24" s="1"/>
  <c r="K265" i="24"/>
  <c r="O265" i="24" s="1"/>
  <c r="K266" i="24"/>
  <c r="K267" i="24"/>
  <c r="K268" i="24"/>
  <c r="D9" i="31"/>
  <c r="C36" i="31" s="1"/>
  <c r="D10" i="31"/>
  <c r="D11" i="31"/>
  <c r="R38" i="31" s="1"/>
  <c r="D12" i="31"/>
  <c r="D13" i="31"/>
  <c r="O40" i="31" s="1"/>
  <c r="D14" i="31"/>
  <c r="R41" i="31" s="1"/>
  <c r="D15" i="31"/>
  <c r="R42" i="31" s="1"/>
  <c r="D16" i="31"/>
  <c r="C43" i="31" s="1"/>
  <c r="D17" i="31"/>
  <c r="D18" i="31"/>
  <c r="D19" i="31"/>
  <c r="D20" i="31"/>
  <c r="C47" i="31" s="1"/>
  <c r="D21" i="31"/>
  <c r="I48" i="31" s="1"/>
  <c r="D22" i="31"/>
  <c r="D23" i="31"/>
  <c r="R50" i="31" s="1"/>
  <c r="E23" i="31"/>
  <c r="G50" i="31" s="1"/>
  <c r="D24" i="31"/>
  <c r="I51" i="31" s="1"/>
  <c r="D25" i="31"/>
  <c r="X52" i="31" s="1"/>
  <c r="X55" i="31" s="1"/>
  <c r="C70" i="31" s="1"/>
  <c r="D26" i="31"/>
  <c r="D27" i="31"/>
  <c r="D36" i="31"/>
  <c r="E36" i="31"/>
  <c r="F36" i="31"/>
  <c r="G36" i="31"/>
  <c r="H36" i="31"/>
  <c r="I36" i="31"/>
  <c r="J36" i="31"/>
  <c r="K36" i="31"/>
  <c r="L36" i="31"/>
  <c r="M36" i="31"/>
  <c r="N36" i="31"/>
  <c r="P36" i="31"/>
  <c r="Q36" i="31"/>
  <c r="R36" i="31"/>
  <c r="S36" i="31"/>
  <c r="T36" i="31"/>
  <c r="C37" i="31"/>
  <c r="D37" i="31"/>
  <c r="E37" i="31"/>
  <c r="F37" i="31"/>
  <c r="G37" i="31"/>
  <c r="H37" i="31"/>
  <c r="H55" i="31" s="1"/>
  <c r="I37" i="31"/>
  <c r="J37" i="31"/>
  <c r="K37" i="31"/>
  <c r="L37" i="31"/>
  <c r="M37" i="31"/>
  <c r="N37" i="31"/>
  <c r="O37" i="31"/>
  <c r="P37" i="31"/>
  <c r="Q37" i="31"/>
  <c r="Q55" i="31" s="1"/>
  <c r="R37" i="31"/>
  <c r="S37" i="31"/>
  <c r="T37" i="31"/>
  <c r="S38" i="31"/>
  <c r="T38" i="31"/>
  <c r="L39" i="31"/>
  <c r="M39" i="31"/>
  <c r="N39" i="31"/>
  <c r="R39" i="31"/>
  <c r="S39" i="31"/>
  <c r="T39" i="31"/>
  <c r="P40" i="31"/>
  <c r="Q40" i="31"/>
  <c r="S40" i="31"/>
  <c r="T40" i="31"/>
  <c r="S41" i="31"/>
  <c r="T41" i="31"/>
  <c r="S42" i="31"/>
  <c r="T42" i="31"/>
  <c r="V42" i="31"/>
  <c r="W42" i="31"/>
  <c r="D43" i="31"/>
  <c r="E43" i="31"/>
  <c r="J43" i="31"/>
  <c r="K43" i="31"/>
  <c r="S43" i="31"/>
  <c r="T43" i="31"/>
  <c r="R44" i="31"/>
  <c r="S44" i="31"/>
  <c r="T44" i="31"/>
  <c r="F45" i="31"/>
  <c r="G45" i="31"/>
  <c r="H45" i="31"/>
  <c r="R45" i="31"/>
  <c r="S45" i="31"/>
  <c r="T45" i="31"/>
  <c r="C46" i="31"/>
  <c r="D46" i="31"/>
  <c r="E46" i="31"/>
  <c r="F46" i="31"/>
  <c r="G46" i="31"/>
  <c r="H46" i="31"/>
  <c r="I46" i="31"/>
  <c r="J46" i="31"/>
  <c r="K46" i="31"/>
  <c r="R46" i="31"/>
  <c r="S46" i="31"/>
  <c r="T46" i="31"/>
  <c r="D47" i="31"/>
  <c r="E47" i="31"/>
  <c r="F47" i="31"/>
  <c r="G47" i="31"/>
  <c r="H47" i="31"/>
  <c r="I47" i="31"/>
  <c r="J47" i="31"/>
  <c r="K47" i="31"/>
  <c r="R47" i="31"/>
  <c r="S47" i="31"/>
  <c r="T47" i="31"/>
  <c r="D48" i="31"/>
  <c r="E48" i="31"/>
  <c r="G48" i="31"/>
  <c r="H48" i="31"/>
  <c r="J48" i="31"/>
  <c r="K48" i="31"/>
  <c r="S48" i="31"/>
  <c r="T48" i="31"/>
  <c r="F49" i="31"/>
  <c r="G49" i="31"/>
  <c r="H49" i="31"/>
  <c r="R49" i="31"/>
  <c r="S49" i="31"/>
  <c r="T49" i="31"/>
  <c r="E50" i="31"/>
  <c r="F50" i="31"/>
  <c r="H50" i="31"/>
  <c r="N50" i="31"/>
  <c r="Q50" i="31"/>
  <c r="T50" i="31"/>
  <c r="W50" i="31"/>
  <c r="J51" i="31"/>
  <c r="K51" i="31"/>
  <c r="Y52" i="31"/>
  <c r="Z52" i="31"/>
  <c r="X53" i="31"/>
  <c r="Y53" i="31"/>
  <c r="Z53" i="31"/>
  <c r="X54" i="31"/>
  <c r="Y54" i="31"/>
  <c r="Y55" i="31" s="1"/>
  <c r="D70" i="31" s="1"/>
  <c r="Z54" i="31"/>
  <c r="P60" i="31"/>
  <c r="Q60" i="31" s="1"/>
  <c r="R60" i="31"/>
  <c r="T60" i="31"/>
  <c r="P61" i="31"/>
  <c r="Q61" i="31" s="1"/>
  <c r="R61" i="31"/>
  <c r="P62" i="31"/>
  <c r="Q62" i="31"/>
  <c r="R62" i="31"/>
  <c r="S62" i="31"/>
  <c r="X64" i="31" s="1"/>
  <c r="T62" i="31"/>
  <c r="P63" i="31"/>
  <c r="Q63" i="31" s="1"/>
  <c r="R63" i="31"/>
  <c r="P64" i="31"/>
  <c r="Q64" i="31" s="1"/>
  <c r="C92" i="31"/>
  <c r="F94" i="31"/>
  <c r="G94" i="31"/>
  <c r="E70" i="31" l="1"/>
  <c r="F22" i="24" s="1"/>
  <c r="E98" i="31"/>
  <c r="E22" i="24"/>
  <c r="E101" i="31"/>
  <c r="E105" i="31"/>
  <c r="E109" i="31"/>
  <c r="E112" i="31"/>
  <c r="E92" i="31"/>
  <c r="D80" i="31"/>
  <c r="D22" i="24"/>
  <c r="D33" i="24" s="1"/>
  <c r="J63" i="24" s="1"/>
  <c r="D112" i="31"/>
  <c r="D98" i="31"/>
  <c r="F153" i="24"/>
  <c r="W45" i="33"/>
  <c r="V40" i="33"/>
  <c r="V45" i="33" s="1"/>
  <c r="D155" i="24"/>
  <c r="F155" i="24" s="1"/>
  <c r="D181" i="24"/>
  <c r="Z55" i="31"/>
  <c r="F70" i="31" s="1"/>
  <c r="G22" i="24" s="1"/>
  <c r="G33" i="24" s="1"/>
  <c r="D92" i="31"/>
  <c r="Y38" i="33"/>
  <c r="Z38" i="33" s="1"/>
  <c r="K55" i="31"/>
  <c r="F68" i="31" s="1"/>
  <c r="G20" i="24" s="1"/>
  <c r="G31" i="24" s="1"/>
  <c r="D142" i="24"/>
  <c r="F146" i="24" s="1"/>
  <c r="D154" i="24"/>
  <c r="F154" i="24" s="1"/>
  <c r="D180" i="24"/>
  <c r="Q68" i="31"/>
  <c r="I166" i="33"/>
  <c r="Z47" i="33" s="1"/>
  <c r="AB51" i="33" s="1"/>
  <c r="U56" i="33" s="1"/>
  <c r="X37" i="33"/>
  <c r="Z37" i="33" s="1"/>
  <c r="D165" i="24"/>
  <c r="W64" i="31"/>
  <c r="C50" i="31"/>
  <c r="D171" i="24"/>
  <c r="D179" i="24"/>
  <c r="F177" i="24" s="1"/>
  <c r="D182" i="24"/>
  <c r="E55" i="31"/>
  <c r="F66" i="31" s="1"/>
  <c r="G18" i="24" s="1"/>
  <c r="N21" i="33"/>
  <c r="D170" i="24"/>
  <c r="D176" i="24"/>
  <c r="D166" i="24"/>
  <c r="W55" i="31"/>
  <c r="F69" i="31" s="1"/>
  <c r="G21" i="24" s="1"/>
  <c r="O36" i="31"/>
  <c r="N24" i="33"/>
  <c r="D143" i="24"/>
  <c r="D158" i="24"/>
  <c r="D169" i="24"/>
  <c r="D178" i="24"/>
  <c r="J55" i="31"/>
  <c r="D68" i="31" s="1"/>
  <c r="E20" i="24" s="1"/>
  <c r="E31" i="24" s="1"/>
  <c r="T55" i="31"/>
  <c r="R40" i="31"/>
  <c r="N55" i="31"/>
  <c r="F67" i="31" s="1"/>
  <c r="D145" i="24"/>
  <c r="D157" i="24"/>
  <c r="D167" i="24"/>
  <c r="D183" i="24"/>
  <c r="T185" i="24"/>
  <c r="F166" i="24"/>
  <c r="L183" i="24"/>
  <c r="P183" i="24" s="1"/>
  <c r="L116" i="24"/>
  <c r="M118" i="24"/>
  <c r="G8" i="24"/>
  <c r="F33" i="24"/>
  <c r="D31" i="24"/>
  <c r="J61" i="24" s="1"/>
  <c r="F145" i="24"/>
  <c r="Y45" i="33"/>
  <c r="Z44" i="33"/>
  <c r="Z43" i="33"/>
  <c r="Z42" i="33"/>
  <c r="Z39" i="33"/>
  <c r="K65" i="33"/>
  <c r="X40" i="33"/>
  <c r="Z40" i="33" s="1"/>
  <c r="G11" i="24"/>
  <c r="F101" i="24"/>
  <c r="H120" i="24"/>
  <c r="J119" i="24"/>
  <c r="J106" i="24"/>
  <c r="I69" i="24"/>
  <c r="F66" i="24"/>
  <c r="F103" i="24" s="1"/>
  <c r="F121" i="24" s="1"/>
  <c r="E65" i="24"/>
  <c r="E102" i="24" s="1"/>
  <c r="E120" i="24" s="1"/>
  <c r="D64" i="24"/>
  <c r="D101" i="24" s="1"/>
  <c r="N207" i="24"/>
  <c r="G101" i="24"/>
  <c r="P158" i="24"/>
  <c r="G9" i="24"/>
  <c r="E33" i="24"/>
  <c r="I63" i="24" s="1"/>
  <c r="I100" i="24" s="1"/>
  <c r="E84" i="31"/>
  <c r="Q70" i="31"/>
  <c r="S64" i="31"/>
  <c r="G55" i="31"/>
  <c r="S61" i="31"/>
  <c r="R67" i="31" s="1"/>
  <c r="G104" i="31"/>
  <c r="G108" i="31"/>
  <c r="G111" i="31"/>
  <c r="S55" i="31"/>
  <c r="G97" i="31"/>
  <c r="C55" i="31"/>
  <c r="V55" i="31"/>
  <c r="D69" i="31" s="1"/>
  <c r="E21" i="24" s="1"/>
  <c r="S60" i="31"/>
  <c r="Q66" i="31" s="1"/>
  <c r="S63" i="31"/>
  <c r="R69" i="31" s="1"/>
  <c r="F98" i="31"/>
  <c r="F112" i="31"/>
  <c r="H70" i="31"/>
  <c r="F101" i="31"/>
  <c r="F105" i="31"/>
  <c r="F109" i="31"/>
  <c r="P50" i="31"/>
  <c r="P55" i="31" s="1"/>
  <c r="R43" i="31"/>
  <c r="R55" i="31" s="1"/>
  <c r="E89" i="31"/>
  <c r="E85" i="31"/>
  <c r="E77" i="31"/>
  <c r="O50" i="31"/>
  <c r="O55" i="31" s="1"/>
  <c r="D50" i="31"/>
  <c r="D55" i="31" s="1"/>
  <c r="D66" i="31" s="1"/>
  <c r="E18" i="24" s="1"/>
  <c r="F48" i="31"/>
  <c r="F55" i="31" s="1"/>
  <c r="U42" i="31"/>
  <c r="D85" i="31"/>
  <c r="R68" i="31"/>
  <c r="S68" i="31" s="1"/>
  <c r="D109" i="31"/>
  <c r="D105" i="31"/>
  <c r="D101" i="31"/>
  <c r="E80" i="31"/>
  <c r="G70" i="31"/>
  <c r="U50" i="31"/>
  <c r="M50" i="31"/>
  <c r="M55" i="31" s="1"/>
  <c r="D67" i="31" s="1"/>
  <c r="E19" i="24" s="1"/>
  <c r="R48" i="31"/>
  <c r="I43" i="31"/>
  <c r="I55" i="31" s="1"/>
  <c r="C68" i="31" s="1"/>
  <c r="D20" i="24" s="1"/>
  <c r="D89" i="31"/>
  <c r="D77" i="31"/>
  <c r="V50" i="31"/>
  <c r="L50" i="31"/>
  <c r="L55" i="31" s="1"/>
  <c r="C48" i="31"/>
  <c r="S50" i="31"/>
  <c r="I61" i="24" l="1"/>
  <c r="I98" i="24" s="1"/>
  <c r="D61" i="24"/>
  <c r="D98" i="24" s="1"/>
  <c r="E87" i="31"/>
  <c r="D63" i="24"/>
  <c r="D100" i="24" s="1"/>
  <c r="D118" i="24" s="1"/>
  <c r="G101" i="31"/>
  <c r="Q67" i="31"/>
  <c r="S67" i="31" s="1"/>
  <c r="C67" i="31"/>
  <c r="D19" i="24" s="1"/>
  <c r="D30" i="24" s="1"/>
  <c r="J60" i="24" s="1"/>
  <c r="G112" i="31"/>
  <c r="X45" i="33"/>
  <c r="G98" i="31"/>
  <c r="G100" i="31"/>
  <c r="G19" i="24"/>
  <c r="G109" i="31"/>
  <c r="G29" i="24"/>
  <c r="D59" i="24" s="1"/>
  <c r="G105" i="31"/>
  <c r="G107" i="31"/>
  <c r="G110" i="31" s="1"/>
  <c r="G103" i="31"/>
  <c r="G106" i="31" s="1"/>
  <c r="K117" i="24"/>
  <c r="N117" i="24" s="1"/>
  <c r="Z45" i="33"/>
  <c r="AB45" i="33"/>
  <c r="U55" i="33" s="1"/>
  <c r="U63" i="33"/>
  <c r="U64" i="33" s="1"/>
  <c r="E32" i="24"/>
  <c r="I62" i="24" s="1"/>
  <c r="I99" i="24" s="1"/>
  <c r="I117" i="24" s="1"/>
  <c r="G32" i="24"/>
  <c r="D62" i="24" s="1"/>
  <c r="D99" i="24" s="1"/>
  <c r="D117" i="24" s="1"/>
  <c r="E30" i="24"/>
  <c r="I60" i="24" s="1"/>
  <c r="I97" i="24" s="1"/>
  <c r="I115" i="24" s="1"/>
  <c r="G30" i="24"/>
  <c r="D60" i="24" s="1"/>
  <c r="D97" i="24" s="1"/>
  <c r="D115" i="24" s="1"/>
  <c r="G119" i="24"/>
  <c r="J124" i="24"/>
  <c r="E29" i="24"/>
  <c r="K114" i="24"/>
  <c r="L146" i="24"/>
  <c r="D29" i="24"/>
  <c r="D119" i="24"/>
  <c r="I118" i="24"/>
  <c r="K179" i="24"/>
  <c r="F119" i="24"/>
  <c r="L171" i="24"/>
  <c r="P171" i="24" s="1"/>
  <c r="K115" i="24"/>
  <c r="K9" i="24"/>
  <c r="D87" i="31"/>
  <c r="D84" i="31"/>
  <c r="E68" i="31"/>
  <c r="F20" i="24" s="1"/>
  <c r="F31" i="24" s="1"/>
  <c r="E79" i="31"/>
  <c r="E81" i="31" s="1"/>
  <c r="E83" i="31"/>
  <c r="E91" i="31"/>
  <c r="E93" i="31" s="1"/>
  <c r="E103" i="31"/>
  <c r="E66" i="31"/>
  <c r="F18" i="24" s="1"/>
  <c r="F29" i="24" s="1"/>
  <c r="E88" i="31"/>
  <c r="E90" i="31" s="1"/>
  <c r="E97" i="31"/>
  <c r="E99" i="31" s="1"/>
  <c r="E107" i="31"/>
  <c r="C66" i="31"/>
  <c r="D18" i="24" s="1"/>
  <c r="E100" i="31"/>
  <c r="E102" i="31" s="1"/>
  <c r="E82" i="31"/>
  <c r="R66" i="31"/>
  <c r="S66" i="31" s="1"/>
  <c r="G99" i="31"/>
  <c r="E69" i="31"/>
  <c r="F21" i="24" s="1"/>
  <c r="F32" i="24" s="1"/>
  <c r="E104" i="31"/>
  <c r="E108" i="31"/>
  <c r="E111" i="31"/>
  <c r="E113" i="31" s="1"/>
  <c r="E76" i="31"/>
  <c r="E78" i="31" s="1"/>
  <c r="U55" i="31"/>
  <c r="C69" i="31" s="1"/>
  <c r="D21" i="24" s="1"/>
  <c r="D32" i="24" s="1"/>
  <c r="J62" i="24" s="1"/>
  <c r="Q69" i="31"/>
  <c r="S69" i="31" s="1"/>
  <c r="G113" i="31"/>
  <c r="R70" i="31"/>
  <c r="S70" i="31" s="1"/>
  <c r="W66" i="31"/>
  <c r="X66" i="31"/>
  <c r="J153" i="24" l="1"/>
  <c r="K153" i="24" s="1"/>
  <c r="N153" i="24" s="1"/>
  <c r="M222" i="24" s="1"/>
  <c r="O222" i="24" s="1"/>
  <c r="D116" i="24"/>
  <c r="K156" i="24"/>
  <c r="I116" i="24"/>
  <c r="G102" i="31"/>
  <c r="E106" i="31"/>
  <c r="G114" i="31"/>
  <c r="E67" i="31"/>
  <c r="E86" i="31"/>
  <c r="E94" i="31" s="1"/>
  <c r="D82" i="31"/>
  <c r="H69" i="31"/>
  <c r="D100" i="31"/>
  <c r="D102" i="31" s="1"/>
  <c r="K168" i="24"/>
  <c r="U57" i="33"/>
  <c r="V56" i="33" s="1"/>
  <c r="V55" i="33"/>
  <c r="K118" i="24"/>
  <c r="J59" i="24"/>
  <c r="D34" i="24"/>
  <c r="I59" i="24"/>
  <c r="E34" i="24"/>
  <c r="P146" i="24"/>
  <c r="K182" i="24"/>
  <c r="N183" i="24" s="1"/>
  <c r="M261" i="24" s="1"/>
  <c r="O261" i="24" s="1"/>
  <c r="G34" i="24"/>
  <c r="K70" i="31"/>
  <c r="J70" i="31"/>
  <c r="H68" i="31"/>
  <c r="G68" i="31"/>
  <c r="F97" i="31"/>
  <c r="F99" i="31" s="1"/>
  <c r="F103" i="31"/>
  <c r="F107" i="31"/>
  <c r="F104" i="31"/>
  <c r="F108" i="31"/>
  <c r="F111" i="31"/>
  <c r="F113" i="31" s="1"/>
  <c r="D79" i="31"/>
  <c r="D81" i="31" s="1"/>
  <c r="D83" i="31"/>
  <c r="D91" i="31"/>
  <c r="D93" i="31" s="1"/>
  <c r="D88" i="31"/>
  <c r="D90" i="31" s="1"/>
  <c r="D97" i="31"/>
  <c r="D99" i="31" s="1"/>
  <c r="D103" i="31"/>
  <c r="D107" i="31"/>
  <c r="G66" i="31"/>
  <c r="G69" i="31"/>
  <c r="D76" i="31"/>
  <c r="D78" i="31" s="1"/>
  <c r="D111" i="31"/>
  <c r="D113" i="31" s="1"/>
  <c r="D108" i="31"/>
  <c r="D104" i="31"/>
  <c r="E110" i="31"/>
  <c r="H66" i="31"/>
  <c r="F100" i="31" l="1"/>
  <c r="F102" i="31" s="1"/>
  <c r="F19" i="24"/>
  <c r="F30" i="24" s="1"/>
  <c r="F34" i="24" s="1"/>
  <c r="H67" i="31"/>
  <c r="G67" i="31"/>
  <c r="F110" i="31"/>
  <c r="D86" i="31"/>
  <c r="F106" i="31"/>
  <c r="D96" i="24"/>
  <c r="I96" i="24"/>
  <c r="F114" i="31"/>
  <c r="H114" i="31" s="1"/>
  <c r="D94" i="31"/>
  <c r="D110" i="31"/>
  <c r="D106" i="31"/>
  <c r="I114" i="24" l="1"/>
  <c r="K144" i="24"/>
  <c r="D114" i="24"/>
  <c r="J142" i="24"/>
  <c r="K142" i="24" s="1"/>
  <c r="N146" i="24" s="1"/>
  <c r="M220" i="24" s="1"/>
  <c r="O220" i="24" s="1"/>
  <c r="V25" i="11" l="1"/>
  <c r="V26" i="11"/>
  <c r="J29" i="30" l="1"/>
  <c r="O6" i="30" s="1"/>
  <c r="J30" i="30"/>
  <c r="J36" i="30"/>
  <c r="J37" i="30"/>
  <c r="J50" i="30"/>
  <c r="J51" i="30"/>
  <c r="J57" i="30"/>
  <c r="J58" i="30"/>
  <c r="J73" i="30"/>
  <c r="J74" i="30"/>
  <c r="J81" i="30"/>
  <c r="J82" i="30"/>
  <c r="J89" i="30"/>
  <c r="J90" i="30"/>
  <c r="J108" i="30"/>
  <c r="J122" i="30"/>
  <c r="R9" i="30" s="1"/>
  <c r="J125" i="30"/>
  <c r="S9" i="30" s="1"/>
  <c r="S12" i="30" s="1"/>
  <c r="T19" i="30" s="1"/>
  <c r="J126" i="30"/>
  <c r="X9" i="30" s="1"/>
  <c r="J133" i="30"/>
  <c r="J134" i="30"/>
  <c r="J142" i="30"/>
  <c r="J143" i="30"/>
  <c r="J155" i="30"/>
  <c r="J156" i="30"/>
  <c r="J163" i="30"/>
  <c r="J164" i="30"/>
  <c r="J171" i="30"/>
  <c r="J172" i="30"/>
  <c r="J179" i="30"/>
  <c r="J180" i="30"/>
  <c r="J197" i="30"/>
  <c r="J198" i="30"/>
  <c r="J204" i="30"/>
  <c r="P10" i="30" s="1"/>
  <c r="P12" i="30" s="1"/>
  <c r="J205" i="30"/>
  <c r="Q10" i="30" s="1"/>
  <c r="J206" i="30"/>
  <c r="W10" i="30" s="1"/>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c r="AD17" i="11"/>
  <c r="AD14" i="11"/>
  <c r="G31" i="37" s="1"/>
  <c r="G60" i="37" s="1"/>
  <c r="H277" i="30" l="1"/>
  <c r="AA11" i="30"/>
  <c r="AA12" i="30" s="1"/>
  <c r="V33" i="30" s="1"/>
  <c r="J51" i="24" s="1"/>
  <c r="AB11" i="30"/>
  <c r="U33" i="30" s="1"/>
  <c r="I51" i="24" s="1"/>
  <c r="I70" i="24" s="1"/>
  <c r="I107" i="24" s="1"/>
  <c r="I125" i="24" s="1"/>
  <c r="P28" i="30"/>
  <c r="D46" i="24" s="1"/>
  <c r="I277" i="30"/>
  <c r="Z7" i="30"/>
  <c r="Z12" i="30" s="1"/>
  <c r="Y8" i="30"/>
  <c r="U30" i="30" s="1"/>
  <c r="I48" i="24" s="1"/>
  <c r="I67" i="24" s="1"/>
  <c r="I104" i="24" s="1"/>
  <c r="I122" i="24" s="1"/>
  <c r="T8" i="30"/>
  <c r="U7" i="30"/>
  <c r="V6" i="30"/>
  <c r="V12" i="30" s="1"/>
  <c r="R12" i="30"/>
  <c r="P29" i="30"/>
  <c r="U29" i="30"/>
  <c r="I47" i="24" s="1"/>
  <c r="X12" i="30"/>
  <c r="Q12" i="30"/>
  <c r="Q19" i="30" s="1"/>
  <c r="Q27" i="30"/>
  <c r="E45" i="24" s="1"/>
  <c r="E64" i="24" s="1"/>
  <c r="U27" i="30"/>
  <c r="T29" i="30"/>
  <c r="H47" i="24" s="1"/>
  <c r="X20" i="11" l="1"/>
  <c r="AB12" i="30"/>
  <c r="W20" i="11" s="1"/>
  <c r="I66" i="24"/>
  <c r="I103" i="24" s="1"/>
  <c r="I121" i="24" s="1"/>
  <c r="S31" i="30"/>
  <c r="G49" i="24" s="1"/>
  <c r="U12" i="30"/>
  <c r="O16" i="30" s="1"/>
  <c r="O12" i="30"/>
  <c r="U31" i="30"/>
  <c r="I49" i="24" s="1"/>
  <c r="P23" i="30"/>
  <c r="G68" i="24"/>
  <c r="G52" i="24"/>
  <c r="Y12" i="30"/>
  <c r="O23" i="30" s="1"/>
  <c r="R30" i="30"/>
  <c r="F48" i="24" s="1"/>
  <c r="F67" i="24" s="1"/>
  <c r="H66" i="24"/>
  <c r="H52" i="24"/>
  <c r="T12" i="30"/>
  <c r="R19" i="30" s="1"/>
  <c r="D47" i="24"/>
  <c r="D66" i="24" s="1"/>
  <c r="D103" i="24" s="1"/>
  <c r="D121" i="24" s="1"/>
  <c r="G35" i="37"/>
  <c r="D65" i="24"/>
  <c r="D71" i="24" s="1"/>
  <c r="S13" i="11"/>
  <c r="G34" i="37" s="1"/>
  <c r="G63" i="37" s="1"/>
  <c r="U28" i="30"/>
  <c r="I46" i="24" s="1"/>
  <c r="I65" i="24" s="1"/>
  <c r="I45" i="24"/>
  <c r="D12" i="27"/>
  <c r="F63" i="26"/>
  <c r="I68" i="24" l="1"/>
  <c r="I105" i="24" s="1"/>
  <c r="I123" i="24" s="1"/>
  <c r="S19" i="30"/>
  <c r="D74" i="24"/>
  <c r="D75" i="24" s="1"/>
  <c r="O19" i="30"/>
  <c r="O15" i="30"/>
  <c r="P15" i="30" s="1"/>
  <c r="P16" i="30" s="1"/>
  <c r="X19" i="30"/>
  <c r="Q23" i="30"/>
  <c r="D52" i="24"/>
  <c r="F52" i="24"/>
  <c r="H103" i="24"/>
  <c r="H71" i="24"/>
  <c r="J70" i="24"/>
  <c r="J71" i="24" s="1"/>
  <c r="J52" i="24"/>
  <c r="G105" i="24"/>
  <c r="G71" i="24"/>
  <c r="I52" i="24"/>
  <c r="I64" i="24"/>
  <c r="E52" i="24"/>
  <c r="G9" i="14"/>
  <c r="H121" i="24" l="1"/>
  <c r="H106" i="24"/>
  <c r="J107" i="24"/>
  <c r="K70" i="24"/>
  <c r="J74" i="24"/>
  <c r="D86" i="24"/>
  <c r="G123" i="24"/>
  <c r="G106" i="24"/>
  <c r="F104" i="24"/>
  <c r="F71" i="24"/>
  <c r="E101" i="24"/>
  <c r="E71" i="24"/>
  <c r="I101" i="24"/>
  <c r="I71" i="24"/>
  <c r="D31" i="28"/>
  <c r="E31" i="28" s="1"/>
  <c r="F31" i="28"/>
  <c r="D34" i="28"/>
  <c r="E34" i="28"/>
  <c r="G34" i="28" s="1"/>
  <c r="F34" i="28"/>
  <c r="D37" i="28"/>
  <c r="E37" i="28" s="1"/>
  <c r="D40" i="28"/>
  <c r="E40" i="28" s="1"/>
  <c r="D43" i="28"/>
  <c r="E43" i="28"/>
  <c r="F43" i="28"/>
  <c r="D46" i="28"/>
  <c r="E46" i="28" s="1"/>
  <c r="F12" i="27"/>
  <c r="G12" i="27"/>
  <c r="H12" i="27"/>
  <c r="I12" i="27"/>
  <c r="J12" i="27"/>
  <c r="F54" i="26"/>
  <c r="F66" i="26" s="1"/>
  <c r="G54" i="26"/>
  <c r="G66" i="26" s="1"/>
  <c r="F55" i="26"/>
  <c r="G55" i="26"/>
  <c r="F56" i="26"/>
  <c r="G56" i="26"/>
  <c r="F57" i="26"/>
  <c r="G57" i="26"/>
  <c r="F58" i="26"/>
  <c r="G58" i="26"/>
  <c r="F59" i="26"/>
  <c r="G59" i="26"/>
  <c r="F60" i="26"/>
  <c r="G60" i="26"/>
  <c r="F61" i="26"/>
  <c r="G61" i="26"/>
  <c r="F62" i="26"/>
  <c r="G62" i="26"/>
  <c r="G63" i="26"/>
  <c r="F64" i="26"/>
  <c r="G64" i="26"/>
  <c r="F65" i="26"/>
  <c r="G65" i="26"/>
  <c r="I86" i="24" l="1"/>
  <c r="I102" i="24" s="1"/>
  <c r="I120" i="24" s="1"/>
  <c r="D102" i="24"/>
  <c r="J125" i="24"/>
  <c r="F122" i="24"/>
  <c r="F106" i="24"/>
  <c r="H108" i="24"/>
  <c r="H124" i="24"/>
  <c r="J81" i="24"/>
  <c r="J97" i="24" s="1"/>
  <c r="J82" i="24"/>
  <c r="J98" i="24" s="1"/>
  <c r="J84" i="24"/>
  <c r="J100" i="24" s="1"/>
  <c r="J75" i="24"/>
  <c r="J83" i="24"/>
  <c r="J99" i="24" s="1"/>
  <c r="J117" i="24" s="1"/>
  <c r="J80" i="24"/>
  <c r="J96" i="24" s="1"/>
  <c r="G124" i="24"/>
  <c r="G108" i="24"/>
  <c r="I119" i="24"/>
  <c r="I106" i="24"/>
  <c r="E119" i="24"/>
  <c r="E106" i="24"/>
  <c r="H34" i="28"/>
  <c r="F40" i="28"/>
  <c r="F46" i="28"/>
  <c r="F37" i="28"/>
  <c r="B5" i="23"/>
  <c r="B6" i="23"/>
  <c r="B7" i="23"/>
  <c r="B8" i="23" s="1"/>
  <c r="B9" i="23" s="1"/>
  <c r="B10" i="23" s="1"/>
  <c r="B11" i="23" s="1"/>
  <c r="B12" i="23" s="1"/>
  <c r="B13" i="23" s="1"/>
  <c r="B14" i="23" s="1"/>
  <c r="K5" i="9"/>
  <c r="J5" i="9"/>
  <c r="I5" i="9"/>
  <c r="J114" i="24" l="1"/>
  <c r="J143" i="24"/>
  <c r="K143" i="24" s="1"/>
  <c r="J108" i="24"/>
  <c r="J177" i="24"/>
  <c r="K177" i="24" s="1"/>
  <c r="J118" i="24"/>
  <c r="J154" i="24"/>
  <c r="K154" i="24" s="1"/>
  <c r="J116" i="24"/>
  <c r="D120" i="24"/>
  <c r="D106" i="24"/>
  <c r="F124" i="24"/>
  <c r="F108" i="24"/>
  <c r="J115" i="24"/>
  <c r="J166" i="24"/>
  <c r="K166" i="24" s="1"/>
  <c r="E124" i="24"/>
  <c r="E108" i="24"/>
  <c r="I108" i="24"/>
  <c r="I124" i="24"/>
  <c r="I126" i="24" s="1"/>
  <c r="B59" i="22"/>
  <c r="C59" i="22"/>
  <c r="B60" i="22"/>
  <c r="C60" i="22"/>
  <c r="D60" i="22"/>
  <c r="B61" i="22"/>
  <c r="C61" i="22"/>
  <c r="D61" i="22"/>
  <c r="C62" i="22"/>
  <c r="D62" i="22"/>
  <c r="R14" i="21"/>
  <c r="E26" i="21"/>
  <c r="F26" i="21"/>
  <c r="G26" i="21"/>
  <c r="H26" i="21"/>
  <c r="I26" i="21"/>
  <c r="J26" i="21"/>
  <c r="K26" i="21"/>
  <c r="K101" i="21"/>
  <c r="K103" i="21" s="1"/>
  <c r="K102" i="21"/>
  <c r="K104" i="21"/>
  <c r="K105" i="21"/>
  <c r="K107" i="21"/>
  <c r="E21" i="1"/>
  <c r="E20" i="1"/>
  <c r="E19" i="1"/>
  <c r="E18" i="1"/>
  <c r="E17" i="1"/>
  <c r="C1" i="20"/>
  <c r="E10" i="19"/>
  <c r="E9" i="19"/>
  <c r="D9" i="19"/>
  <c r="C19" i="16"/>
  <c r="E22" i="16" s="1"/>
  <c r="AA64" i="37" s="1"/>
  <c r="C16" i="16"/>
  <c r="D16" i="16" s="1"/>
  <c r="E15" i="16"/>
  <c r="C15" i="16"/>
  <c r="D15" i="16" s="1"/>
  <c r="M232" i="24" l="1"/>
  <c r="N166" i="24"/>
  <c r="M224" i="24" s="1"/>
  <c r="O224" i="24" s="1"/>
  <c r="M230" i="24"/>
  <c r="N154" i="24"/>
  <c r="M221" i="24" s="1"/>
  <c r="O221" i="24" s="1"/>
  <c r="M234" i="24"/>
  <c r="N177" i="24"/>
  <c r="M225" i="24" s="1"/>
  <c r="O225" i="24" s="1"/>
  <c r="M228" i="24"/>
  <c r="N145" i="24"/>
  <c r="M219" i="24" s="1"/>
  <c r="O219" i="24" s="1"/>
  <c r="D108" i="24"/>
  <c r="D124" i="24"/>
  <c r="J126" i="24"/>
  <c r="K106" i="21"/>
  <c r="E17" i="16"/>
  <c r="D17" i="16"/>
  <c r="AP20" i="37" l="1"/>
  <c r="AN18" i="37"/>
  <c r="AO19" i="37"/>
  <c r="C13" i="20"/>
  <c r="AS20" i="37"/>
  <c r="AQ18" i="37"/>
  <c r="AR19" i="37"/>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Y24" i="11"/>
  <c r="Y8" i="11" s="1"/>
  <c r="Y23" i="11"/>
  <c r="Y11" i="11" s="1"/>
  <c r="Y22" i="11"/>
  <c r="AB11" i="11" s="1"/>
  <c r="AF14" i="37" s="1"/>
  <c r="AF43" i="37" s="1"/>
  <c r="AC19" i="11"/>
  <c r="H37" i="37" s="1"/>
  <c r="I37" i="37" s="1"/>
  <c r="AC17" i="11"/>
  <c r="H33" i="37" s="1"/>
  <c r="I33" i="37" s="1"/>
  <c r="H32" i="37"/>
  <c r="I32" i="37" s="1"/>
  <c r="AC15" i="11"/>
  <c r="H35" i="37" s="1"/>
  <c r="I35" i="37" s="1"/>
  <c r="AC14" i="11"/>
  <c r="H31" i="37" s="1"/>
  <c r="I31" i="37" s="1"/>
  <c r="AC13" i="11"/>
  <c r="H34" i="37" s="1"/>
  <c r="I34" i="37" s="1"/>
  <c r="AC12" i="11"/>
  <c r="AC10" i="11"/>
  <c r="H18" i="37" s="1"/>
  <c r="U10" i="11"/>
  <c r="K8" i="11"/>
  <c r="K7" i="11"/>
  <c r="K6" i="11"/>
  <c r="K5" i="11"/>
  <c r="K4" i="11"/>
  <c r="C9" i="36"/>
  <c r="B9" i="36"/>
  <c r="E9" i="14"/>
  <c r="E10" i="14"/>
  <c r="L7" i="14" l="1"/>
  <c r="AC8" i="11"/>
  <c r="H23" i="37" s="1"/>
  <c r="AG25" i="37"/>
  <c r="AD24" i="37"/>
  <c r="AC23" i="37"/>
  <c r="W23" i="37"/>
  <c r="AH27" i="37"/>
  <c r="AH56" i="37" s="1"/>
  <c r="H14" i="37"/>
  <c r="W14" i="37"/>
  <c r="AC15" i="37"/>
  <c r="AD16" i="37"/>
  <c r="N18" i="37"/>
  <c r="I18" i="37"/>
  <c r="C5" i="20" s="1"/>
  <c r="AH51" i="37"/>
  <c r="U22" i="11"/>
  <c r="B20" i="36"/>
  <c r="B9" i="37"/>
  <c r="B30" i="36"/>
  <c r="B38" i="37" s="1"/>
  <c r="P42" i="37" s="1"/>
  <c r="B25" i="36"/>
  <c r="C30" i="36"/>
  <c r="C38" i="37" s="1"/>
  <c r="C20" i="36"/>
  <c r="C9" i="37"/>
  <c r="C25" i="36"/>
  <c r="AB22" i="11"/>
  <c r="Y9" i="11"/>
  <c r="Y25" i="11"/>
  <c r="Y12" i="11" s="1"/>
  <c r="Y18" i="11" s="1"/>
  <c r="AK15" i="37" l="1"/>
  <c r="AC44" i="37"/>
  <c r="AL16" i="37"/>
  <c r="AD45" i="37"/>
  <c r="N14" i="37"/>
  <c r="I14" i="37"/>
  <c r="C8" i="20" s="1"/>
  <c r="AK23" i="37"/>
  <c r="AC52" i="37"/>
  <c r="AD53" i="37"/>
  <c r="AL24" i="37"/>
  <c r="AB24" i="11"/>
  <c r="AG54" i="37"/>
  <c r="AM25" i="37"/>
  <c r="AG49" i="37"/>
  <c r="AC9" i="11"/>
  <c r="H28" i="37" s="1"/>
  <c r="AC28" i="37"/>
  <c r="W28" i="37"/>
  <c r="AD29" i="37"/>
  <c r="N23" i="37"/>
  <c r="I23" i="37"/>
  <c r="C4" i="20" s="1"/>
  <c r="H9" i="37"/>
  <c r="N9" i="37" s="1"/>
  <c r="B7" i="20"/>
  <c r="AE11" i="37"/>
  <c r="AD10" i="37"/>
  <c r="S13" i="37"/>
  <c r="AG12" i="37"/>
  <c r="AC9" i="37"/>
  <c r="W9" i="37"/>
  <c r="AR24" i="37" l="1"/>
  <c r="AO24" i="37"/>
  <c r="AN23" i="37"/>
  <c r="AQ23" i="37"/>
  <c r="AD58" i="37"/>
  <c r="AL29" i="37"/>
  <c r="AC57" i="37"/>
  <c r="AK28" i="37"/>
  <c r="N28" i="37"/>
  <c r="I28" i="37"/>
  <c r="C6" i="20" s="1"/>
  <c r="AO16" i="37"/>
  <c r="AR16" i="37"/>
  <c r="AP25" i="37"/>
  <c r="AS25" i="37"/>
  <c r="AQ15" i="37"/>
  <c r="AN15" i="37"/>
  <c r="I9" i="37"/>
  <c r="C7" i="20" s="1"/>
  <c r="AC38" i="37"/>
  <c r="AK9" i="37"/>
  <c r="AG41" i="37"/>
  <c r="AM12" i="37"/>
  <c r="AL10" i="37"/>
  <c r="AD39" i="37"/>
  <c r="AE40" i="37"/>
  <c r="AQ28" i="37" l="1"/>
  <c r="AN28" i="37"/>
  <c r="AO29" i="37"/>
  <c r="AR29" i="37"/>
  <c r="AO10" i="37"/>
  <c r="AR10" i="37"/>
  <c r="AP12" i="37"/>
  <c r="AS12" i="37"/>
  <c r="AQ9" i="37"/>
  <c r="AN9" i="37"/>
  <c r="T18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9612B023-A616-4477-9BC8-D1ED779811BE}">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G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T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U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Q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313"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sharedStrings.xml><?xml version="1.0" encoding="utf-8"?>
<sst xmlns="http://schemas.openxmlformats.org/spreadsheetml/2006/main" count="4418" uniqueCount="1377">
  <si>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</si>
  <si>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</si>
  <si>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</si>
  <si>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</si>
  <si>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</si>
  <si>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</si>
  <si>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</si>
  <si>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</si>
  <si>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</si>
  <si>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</si>
  <si>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</si>
  <si>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</si>
  <si>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</si>
  <si>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</si>
  <si>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</si>
  <si>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</si>
  <si>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</si>
  <si>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</si>
  <si>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</si>
  <si>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</si>
  <si>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</si>
  <si>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</si>
  <si>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</si>
  <si>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</si>
  <si>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</si>
  <si>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</si>
  <si>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IPPOHF</t>
  </si>
  <si>
    <t>IPPBLQ</t>
  </si>
  <si>
    <t>IPPREC</t>
  </si>
  <si>
    <t>IPPSTM</t>
  </si>
  <si>
    <t>IPPPULP</t>
  </si>
  <si>
    <t>IPPPULPD</t>
  </si>
  <si>
    <t>IPPPAP</t>
  </si>
  <si>
    <t>comgrptest</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</si>
  <si>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</si>
  <si>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</si>
  <si>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</si>
  <si>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</si>
  <si>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</si>
  <si>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</si>
  <si>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</si>
  <si>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</si>
  <si>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</si>
  <si>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</si>
  <si>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</si>
  <si>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</si>
  <si>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</si>
  <si>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</si>
  <si>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</si>
  <si>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</si>
  <si>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</si>
  <si>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</si>
  <si>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</si>
  <si>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</si>
  <si>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</si>
  <si>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</si>
  <si>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</si>
  <si>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</si>
  <si>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</si>
  <si>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</si>
  <si>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</si>
  <si>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Steam to elec</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</si>
  <si>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</si>
  <si>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</si>
  <si>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</si>
  <si>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</si>
  <si>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</si>
  <si>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</si>
  <si>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</si>
  <si>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</si>
  <si>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</si>
  <si>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</si>
  <si>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</si>
  <si>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</si>
  <si>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</si>
  <si>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commodityGroupCHP</t>
  </si>
  <si>
    <t>COMGRP,COMGRPTRU</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</si>
  <si>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</si>
  <si>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</si>
  <si>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</si>
  <si>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</si>
  <si>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</si>
  <si>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</si>
  <si>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</si>
  <si>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</si>
  <si>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</si>
  <si>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</si>
  <si>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</si>
  <si>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</si>
  <si>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</si>
  <si>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</si>
  <si>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</si>
  <si>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</si>
  <si>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</si>
  <si>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</si>
  <si>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</si>
  <si>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</si>
  <si>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IPPHFO</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</si>
  <si>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</si>
  <si>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</si>
  <si>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</si>
  <si>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</si>
  <si>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</si>
  <si>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</si>
  <si>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</si>
  <si>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</si>
  <si>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</si>
  <si>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</si>
  <si>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</si>
  <si>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</si>
  <si>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</si>
  <si>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</si>
  <si>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</si>
  <si>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</si>
  <si>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</si>
  <si>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</si>
  <si>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</si>
  <si>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</si>
  <si>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</si>
  <si>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</si>
  <si>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</si>
  <si>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</si>
  <si>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</si>
  <si>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</si>
  <si>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</si>
  <si>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ProcName</t>
  </si>
  <si>
    <t>ProcDesc</t>
  </si>
  <si>
    <t>ProcUnits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</si>
  <si>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</si>
  <si>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</si>
  <si>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</si>
  <si>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</si>
  <si>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</si>
  <si>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</si>
  <si>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</si>
  <si>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</si>
  <si>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</si>
  <si>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</si>
  <si>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</si>
  <si>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</si>
  <si>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</si>
  <si>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Industry - PP - Source of recovery paper</t>
  </si>
  <si>
    <t>ProcData</t>
  </si>
  <si>
    <t>Main activity efficiency</t>
  </si>
  <si>
    <t>Existing Capacity</t>
  </si>
  <si>
    <t>Capacity to Activity</t>
  </si>
  <si>
    <t>ACT_EFF</t>
  </si>
  <si>
    <t>NCAP_AFA-UP</t>
  </si>
  <si>
    <t>NCAP_TLIFE</t>
  </si>
  <si>
    <t>PRC_RESID</t>
  </si>
  <si>
    <t>PRC_CAPACT</t>
  </si>
  <si>
    <t>ACTGRP</t>
  </si>
  <si>
    <t>ANNUAL</t>
  </si>
  <si>
    <t>CommIN</t>
  </si>
  <si>
    <t>CommOUT</t>
  </si>
  <si>
    <t>Activity I/O</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</si>
  <si>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</si>
  <si>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</si>
  <si>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</si>
  <si>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</si>
  <si>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</si>
  <si>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</si>
  <si>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</si>
  <si>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</si>
  <si>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</si>
  <si>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</si>
  <si>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</si>
  <si>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</si>
  <si>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</si>
  <si>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</si>
  <si>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</si>
  <si>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</si>
  <si>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</si>
  <si>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</si>
  <si>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</si>
  <si>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</si>
  <si>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</si>
  <si>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</si>
  <si>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</si>
  <si>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</si>
  <si>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</si>
  <si>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</si>
  <si>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</si>
  <si>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</si>
  <si>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</si>
  <si>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</si>
  <si>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</si>
  <si>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</si>
  <si>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</si>
  <si>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</si>
  <si>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</si>
  <si>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</si>
  <si>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</si>
  <si>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</si>
  <si>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</si>
  <si>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</si>
  <si>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</si>
  <si>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</si>
  <si>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</si>
  <si>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</si>
  <si>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</si>
  <si>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</si>
  <si>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</si>
  <si>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</si>
  <si>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</si>
  <si>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</si>
  <si>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</si>
  <si>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</si>
  <si>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</si>
  <si>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</si>
  <si>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</si>
  <si>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</si>
  <si>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</si>
  <si>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</si>
  <si>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</si>
  <si>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Retirement Profile needs to be fine tuned</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</si>
  <si>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</si>
  <si>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</si>
  <si>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</si>
  <si>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</si>
  <si>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</si>
  <si>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</si>
  <si>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</si>
  <si>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</si>
  <si>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</si>
  <si>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</si>
  <si>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</si>
  <si>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</si>
  <si>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</si>
  <si>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</si>
  <si>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</si>
  <si>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</si>
  <si>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</si>
  <si>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</si>
  <si>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</si>
  <si>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</si>
  <si>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</si>
  <si>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CommGroup</t>
  </si>
  <si>
    <t>CommGroupName</t>
  </si>
  <si>
    <t>CommGroupDesc</t>
  </si>
  <si>
    <t>Commodity and commodity group (Set)</t>
  </si>
  <si>
    <t>COM_GMAP</t>
  </si>
  <si>
    <t>CG-IPPCHE-E-I</t>
  </si>
  <si>
    <t>CG-IPPCHE-N-I</t>
  </si>
  <si>
    <t>CG-IPPDIS-E-I</t>
  </si>
  <si>
    <t>CG-IPPDIS-N-I</t>
  </si>
  <si>
    <t>CG-IPPDMYPAP-I</t>
  </si>
  <si>
    <t>CG-IPPMCH-E-I</t>
  </si>
  <si>
    <t>CG-IPPMCH-N-I</t>
  </si>
  <si>
    <t>CG-IPPPAP-E-I</t>
  </si>
  <si>
    <t>CG-IPPPAP-N-I</t>
  </si>
  <si>
    <t>CG-IPPREC-E-I</t>
  </si>
  <si>
    <t>CG-IPPREC-N-I</t>
  </si>
  <si>
    <t>CG-IPPSTM-E-I</t>
  </si>
  <si>
    <t>IPPCHPGAS01-N-G</t>
  </si>
  <si>
    <t>IPPCHPGAS02-N-G</t>
  </si>
  <si>
    <t>IPPCHPSTM01-N-G</t>
  </si>
  <si>
    <t>Commodity group for Industry - P&amp;P - Chemical Pulping -Existing - Input</t>
  </si>
  <si>
    <t>Commodity group for Industry - P&amp;P - Chemical Pulping - New build - Input</t>
  </si>
  <si>
    <t>Commodity group for Industry - P&amp;P - Dissolving Pulping -Existing - Input</t>
  </si>
  <si>
    <t>Commodity group for Industry - P&amp;P - Dissolving Pulp - New build - Input</t>
  </si>
  <si>
    <t>Commodity group for Industry - P&amp;P - Dummy technology - Input</t>
  </si>
  <si>
    <t>Commodity group for Industry - P&amp;P - Mechanical Pulping -Existing - Input</t>
  </si>
  <si>
    <t>Commodity group for Industry - P&amp;P - Mechanical Pulping - New build - Input</t>
  </si>
  <si>
    <t>Commodity group for Industry - P&amp;P - Paper mill -Existing - Input</t>
  </si>
  <si>
    <t>Commodity group for Industry - P&amp;P - Paper mill - New build - Input</t>
  </si>
  <si>
    <t>Commodity group for Industry - P&amp;P - Recovered paper pulping -Existing - Input</t>
  </si>
  <si>
    <t>Commodity group for Industry - P&amp;P - Recovered paper pulping - New build - Input</t>
  </si>
  <si>
    <t>Commodity group for Industry - P&amp;P - Steam boiler - Existing - Input</t>
  </si>
  <si>
    <t>PCG for IPPCHPGAS01-N (Industry - Pulp&amp;Paper - CHP gas turbine - New)</t>
  </si>
  <si>
    <t>PCG for IPPCHPGAS02-N (Industry - Pulp&amp;Paper - CHP gas CCGT- New)</t>
  </si>
  <si>
    <t>PCG for IPPCHPSTM01-N (Industry - Pulp&amp;Paper - CHP Steam turbine - New)</t>
  </si>
  <si>
    <t>COM_GRP,COM_GRPTRU</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</si>
  <si>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</si>
  <si>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</si>
  <si>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</si>
  <si>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</si>
  <si>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</si>
  <si>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</si>
  <si>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</si>
  <si>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</si>
  <si>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</si>
  <si>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</si>
  <si>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</si>
  <si>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</si>
  <si>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</si>
  <si>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</si>
  <si>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</si>
  <si>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</si>
  <si>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</si>
  <si>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</si>
  <si>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</si>
  <si>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</si>
  <si>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</si>
  <si>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</si>
  <si>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</si>
  <si>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</si>
  <si>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</si>
  <si>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</si>
  <si>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</si>
  <si>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</si>
  <si>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</si>
  <si>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</si>
  <si>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</si>
  <si>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</si>
  <si>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</si>
  <si>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</si>
  <si>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</si>
  <si>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</si>
  <si>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</si>
  <si>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</si>
  <si>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</si>
  <si>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</si>
  <si>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</si>
  <si>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</si>
  <si>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</si>
  <si>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</si>
  <si>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</si>
  <si>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</si>
  <si>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</si>
  <si>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</si>
  <si>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</si>
  <si>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</si>
  <si>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</si>
  <si>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</si>
  <si>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</si>
  <si>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</si>
  <si>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</si>
  <si>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</si>
  <si>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</si>
  <si>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</si>
  <si>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</si>
  <si>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</si>
  <si>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</si>
  <si>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</si>
  <si>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</si>
  <si>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</si>
  <si>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</si>
  <si>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</si>
  <si>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</si>
  <si>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</si>
  <si>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</si>
  <si>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</si>
  <si>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</si>
  <si>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</si>
  <si>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</si>
  <si>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</si>
  <si>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</si>
  <si>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</si>
  <si>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</si>
  <si>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</si>
  <si>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</si>
  <si>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</si>
  <si>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</si>
  <si>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</si>
  <si>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</si>
  <si>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</si>
  <si>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</si>
  <si>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</si>
  <si>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</si>
  <si>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</si>
  <si>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</si>
  <si>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</si>
  <si>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</si>
  <si>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</si>
  <si>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</si>
  <si>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</si>
  <si>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</si>
  <si>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</si>
  <si>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</si>
  <si>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</si>
  <si>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</si>
  <si>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</si>
  <si>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</si>
  <si>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</si>
  <si>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</si>
  <si>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</si>
  <si>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</si>
  <si>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</si>
  <si>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</si>
  <si>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</si>
  <si>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</si>
  <si>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</si>
  <si>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</si>
  <si>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</si>
  <si>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</si>
  <si>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</si>
  <si>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</si>
  <si>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</si>
  <si>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</si>
  <si>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</si>
  <si>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</si>
  <si>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</si>
  <si>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</si>
  <si>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</si>
  <si>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</si>
  <si>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</si>
  <si>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</si>
  <si>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</si>
  <si>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</si>
  <si>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</si>
  <si>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</si>
  <si>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</si>
  <si>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</si>
  <si>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</si>
  <si>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</si>
  <si>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Electricity (KwH/t)</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</si>
  <si>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</si>
  <si>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</si>
  <si>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</si>
  <si>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</si>
  <si>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</si>
  <si>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</si>
  <si>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</si>
  <si>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</si>
  <si>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</si>
  <si>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</si>
  <si>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</si>
  <si>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</si>
  <si>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UC-IPP-CEM-T1</t>
  </si>
  <si>
    <t>Act. constraint for industry - IPP sector - Chemical pulping - Tech level 1</t>
  </si>
  <si>
    <t>UC-IPP-CEM-T2</t>
  </si>
  <si>
    <t>Act. constraint for industry - IPP sector - Chemical pulping - Tech level 2</t>
  </si>
  <si>
    <t>UC-IPP-DIS</t>
  </si>
  <si>
    <t>Act. constraint for industry - IPP sector - Dissolving pulp</t>
  </si>
  <si>
    <t>UC-IPP-DIS-T1</t>
  </si>
  <si>
    <t>Act. constraint for industry - IPP sector - Dissolving pulp - Tech level 1</t>
  </si>
  <si>
    <t>UC-IPP-DIS-T2</t>
  </si>
  <si>
    <t>Act. constraint for industry - IPP sector - Dissolving pulp - Tech level 2</t>
  </si>
  <si>
    <t>UC-IPP-MCH</t>
  </si>
  <si>
    <t>Act. constraint for industry - IPP sector - Mechanical pulping</t>
  </si>
  <si>
    <t>UC-IPP-MCH-T1</t>
  </si>
  <si>
    <t>Act. constraint for industry - IPP sector - Mechanical pulping - Tech level 1</t>
  </si>
  <si>
    <t>UC-IPP-MCH-T2</t>
  </si>
  <si>
    <t>Act. constraint for industry - IPP sector - Mechanical pulping - Tech level 2</t>
  </si>
  <si>
    <t>UC-IPP-PAP</t>
  </si>
  <si>
    <t>Act. constraint for industry - IPP sector - All Paper Mills</t>
  </si>
  <si>
    <t>UC-IPP-PAP-T1</t>
  </si>
  <si>
    <t>Act. constraint for industry - IPP sector - Paper Mills - Tech level 1</t>
  </si>
  <si>
    <t>UC-IPP-PAP-T2</t>
  </si>
  <si>
    <t>Act. constraint for industry - IPP sector - Paper Mills - Tech level 2</t>
  </si>
  <si>
    <t>UC-IPP-REC</t>
  </si>
  <si>
    <t>Act. constraint for industry - IPP sector - Recovere paper pulp</t>
  </si>
  <si>
    <t>UC-IPPREC-MAX</t>
  </si>
  <si>
    <t>Act. constraint for industry - IPP sector - Max share of recovered paper</t>
  </si>
  <si>
    <t>UC-IPP-RECT1</t>
  </si>
  <si>
    <t>Act. constraint for industry - IPP sector - Recovered paper pulp - Tech level 1</t>
  </si>
  <si>
    <t>UC-IPP-REC-T2</t>
  </si>
  <si>
    <t>Act. constraint for industry - IPP sector - Recovered paper pulp - Tech level 2</t>
  </si>
  <si>
    <t>Emission factor for a process flow or activity</t>
  </si>
  <si>
    <t>FLO_EMIS-O</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</si>
  <si>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</si>
  <si>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</si>
  <si>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</si>
  <si>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</si>
  <si>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</si>
  <si>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</si>
  <si>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</si>
  <si>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</si>
  <si>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</si>
  <si>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</si>
  <si>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</si>
  <si>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</si>
  <si>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</si>
  <si>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</si>
  <si>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</si>
  <si>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</si>
  <si>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</si>
  <si>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</si>
  <si>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</si>
  <si>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</si>
  <si>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</si>
  <si>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</si>
  <si>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</si>
  <si>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</si>
  <si>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</si>
  <si>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</si>
  <si>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</si>
  <si>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</si>
  <si>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</si>
  <si>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</si>
  <si>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</si>
  <si>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</si>
  <si>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</si>
  <si>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</si>
  <si>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</si>
  <si>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</si>
  <si>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</si>
  <si>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</si>
  <si>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</si>
  <si>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</si>
  <si>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</si>
  <si>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</si>
  <si>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</si>
  <si>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</si>
  <si>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</si>
  <si>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</si>
  <si>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</si>
  <si>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</si>
  <si>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</si>
  <si>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</si>
  <si>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</si>
  <si>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</si>
  <si>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</si>
  <si>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</si>
  <si>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</si>
  <si>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</si>
  <si>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</si>
  <si>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</si>
  <si>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</si>
  <si>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</si>
  <si>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</si>
  <si>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</si>
  <si>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</si>
  <si>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</si>
  <si>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</si>
  <si>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</si>
  <si>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</si>
  <si>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</si>
  <si>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</si>
  <si>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</si>
  <si>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</si>
  <si>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</si>
  <si>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</si>
  <si>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</si>
  <si>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</si>
  <si>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</si>
  <si>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</si>
  <si>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</si>
  <si>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</si>
  <si>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</si>
  <si>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</si>
  <si>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</si>
  <si>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</si>
  <si>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</si>
  <si>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</si>
  <si>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</si>
  <si>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</si>
  <si>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</si>
  <si>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</si>
  <si>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</si>
  <si>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</si>
  <si>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</si>
  <si>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</si>
  <si>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</si>
  <si>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</si>
  <si>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</si>
  <si>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</si>
  <si>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</si>
  <si>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</si>
  <si>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</si>
  <si>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</si>
  <si>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</si>
  <si>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</si>
  <si>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</si>
  <si>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</si>
  <si>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</si>
  <si>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</si>
  <si>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</si>
  <si>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</si>
  <si>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</si>
  <si>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</si>
  <si>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</si>
  <si>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</si>
  <si>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</si>
  <si>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</si>
  <si>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</si>
  <si>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</si>
  <si>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</si>
  <si>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</si>
  <si>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</si>
  <si>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</si>
  <si>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</si>
  <si>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</si>
  <si>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</si>
  <si>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</si>
  <si>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</si>
  <si>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</si>
  <si>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</si>
  <si>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</si>
  <si>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</si>
  <si>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</si>
  <si>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</si>
  <si>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</si>
  <si>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</si>
  <si>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</si>
  <si>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</si>
  <si>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</si>
  <si>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</si>
  <si>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</si>
  <si>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</si>
  <si>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</si>
  <si>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</si>
  <si>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</si>
  <si>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</si>
  <si>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</si>
  <si>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</si>
  <si>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</si>
  <si>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</si>
  <si>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</si>
  <si>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</si>
  <si>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</si>
  <si>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</si>
  <si>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</si>
  <si>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</si>
  <si>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</si>
  <si>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</si>
  <si>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</si>
  <si>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</si>
  <si>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</si>
  <si>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</si>
  <si>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</si>
  <si>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</si>
  <si>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</si>
  <si>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</si>
  <si>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</si>
  <si>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</si>
  <si>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</si>
  <si>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Hardwood (ton)</t>
  </si>
  <si>
    <t>Softwood (Ton)</t>
  </si>
  <si>
    <t>Hardwood (m3)</t>
  </si>
  <si>
    <t>Softwood-connifers (m3)</t>
  </si>
  <si>
    <t>Roundwood (m3)</t>
  </si>
  <si>
    <t>Mech. pulping</t>
  </si>
  <si>
    <t>Chem. pulping</t>
  </si>
  <si>
    <t>Total</t>
  </si>
  <si>
    <t>Tissues</t>
  </si>
  <si>
    <t>Other wrapping paper</t>
  </si>
  <si>
    <t>Corrugating material</t>
  </si>
  <si>
    <t>Printing/writing</t>
  </si>
  <si>
    <t xml:space="preserve">Year </t>
  </si>
  <si>
    <t xml:space="preserve">Amount produced using virgin material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</si>
  <si>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</si>
  <si>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</si>
  <si>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</si>
  <si>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</si>
  <si>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</si>
  <si>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</si>
  <si>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</si>
  <si>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</si>
  <si>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</si>
  <si>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</si>
  <si>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</si>
  <si>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</si>
  <si>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Recovered paper as % of recoverable paper</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</si>
  <si>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</si>
  <si>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</si>
  <si>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</si>
  <si>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</si>
  <si>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</si>
  <si>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</si>
  <si>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</si>
  <si>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</si>
  <si>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</si>
  <si>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</si>
  <si>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</si>
  <si>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</si>
  <si>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</si>
  <si>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</si>
  <si>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</si>
  <si>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</si>
  <si>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</si>
  <si>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</si>
  <si>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</si>
  <si>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</si>
  <si>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</si>
  <si>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</si>
  <si>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</si>
  <si>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</si>
  <si>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</si>
  <si>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</si>
  <si>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</si>
  <si>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</si>
  <si>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</si>
  <si>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</si>
  <si>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</si>
  <si>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</si>
  <si>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</si>
  <si>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</si>
  <si>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</si>
  <si>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</si>
  <si>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</si>
  <si>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</si>
  <si>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</si>
  <si>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</si>
  <si>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</si>
  <si>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</si>
  <si>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</si>
  <si>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</si>
  <si>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</si>
  <si>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</si>
  <si>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</si>
  <si>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</si>
  <si>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</si>
  <si>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</si>
  <si>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</si>
  <si>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</si>
  <si>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</si>
  <si>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</si>
  <si>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</si>
  <si>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</si>
  <si>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</si>
  <si>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</si>
  <si>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</si>
  <si>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</si>
  <si>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</si>
  <si>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</si>
  <si>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</si>
  <si>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</si>
  <si>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</si>
  <si>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</si>
  <si>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</si>
  <si>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</si>
  <si>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</si>
  <si>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</si>
  <si>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</si>
  <si>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</si>
  <si>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</si>
  <si>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</si>
  <si>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</si>
  <si>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</si>
  <si>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</si>
  <si>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</si>
  <si>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</si>
  <si>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</si>
  <si>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</si>
  <si>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</si>
  <si>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</si>
  <si>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</si>
  <si>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</si>
  <si>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</si>
  <si>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</si>
  <si>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</si>
  <si>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</si>
  <si>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</si>
  <si>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</si>
  <si>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</si>
  <si>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</si>
  <si>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</si>
  <si>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</si>
  <si>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</si>
  <si>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</si>
  <si>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</si>
  <si>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</si>
  <si>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</si>
  <si>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</si>
  <si>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</si>
  <si>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</si>
  <si>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</si>
  <si>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</si>
  <si>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</si>
  <si>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</si>
  <si>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</si>
  <si>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</si>
  <si>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</si>
  <si>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</si>
  <si>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</si>
  <si>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</si>
  <si>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</si>
  <si>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</si>
  <si>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</si>
  <si>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</si>
  <si>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</si>
  <si>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</si>
  <si>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</si>
  <si>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</si>
  <si>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</si>
  <si>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</si>
  <si>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</si>
  <si>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</si>
  <si>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</si>
  <si>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</si>
  <si>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</si>
  <si>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</si>
  <si>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</si>
  <si>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</si>
  <si>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</si>
  <si>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</si>
  <si>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</si>
  <si>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</si>
  <si>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</si>
  <si>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</si>
  <si>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</si>
  <si>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</si>
  <si>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</si>
  <si>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</si>
  <si>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</si>
  <si>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</si>
  <si>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</si>
  <si>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</si>
  <si>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</si>
  <si>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</si>
  <si>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</si>
  <si>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</si>
  <si>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</si>
  <si>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</si>
  <si>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</si>
  <si>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</si>
  <si>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</si>
  <si>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</si>
  <si>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</si>
  <si>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</si>
  <si>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</si>
  <si>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</si>
  <si>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</si>
  <si>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</si>
  <si>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</si>
  <si>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</si>
  <si>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</si>
  <si>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</si>
  <si>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</si>
  <si>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</si>
  <si>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</si>
  <si>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Sappi - Enstra</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</si>
  <si>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</si>
  <si>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</si>
  <si>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</si>
  <si>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</si>
  <si>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</si>
  <si>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</si>
  <si>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</si>
  <si>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</si>
  <si>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</si>
  <si>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</si>
  <si>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</si>
  <si>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</si>
  <si>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</si>
  <si>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</si>
  <si>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</si>
  <si>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</si>
  <si>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</si>
  <si>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</si>
  <si>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Sappi - Cape Kraft</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</si>
  <si>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</si>
  <si>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</si>
  <si>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</si>
  <si>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</si>
  <si>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</si>
  <si>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</si>
  <si>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</si>
  <si>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</si>
  <si>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</si>
  <si>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</si>
  <si>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</si>
  <si>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</si>
  <si>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</si>
  <si>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</si>
  <si>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</si>
  <si>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</si>
  <si>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</si>
  <si>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</si>
  <si>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</si>
  <si>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</si>
  <si>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</si>
  <si>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</si>
  <si>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</si>
  <si>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</si>
  <si>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</si>
  <si>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</si>
  <si>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</si>
  <si>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</si>
  <si>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</si>
  <si>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</si>
  <si>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</si>
  <si>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</si>
  <si>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</si>
  <si>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</si>
  <si>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</si>
  <si>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</si>
  <si>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</si>
  <si>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</si>
  <si>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</si>
  <si>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</si>
  <si>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</si>
  <si>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</si>
  <si>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</si>
  <si>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</si>
  <si>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</si>
  <si>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</si>
  <si>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</si>
  <si>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</si>
  <si>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</si>
  <si>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</si>
  <si>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</si>
  <si>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</si>
  <si>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</si>
  <si>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</si>
  <si>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</si>
  <si>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VAR_FLO-OUT.L</t>
  </si>
  <si>
    <t>VAR_FLO-IN.L</t>
  </si>
  <si>
    <t>VAR_CAP.L</t>
  </si>
  <si>
    <t>VAR_ACT.L</t>
  </si>
  <si>
    <t>Recovery</t>
  </si>
  <si>
    <t>S2D1B5</t>
  </si>
  <si>
    <t>S2D1B4</t>
  </si>
  <si>
    <t>S2D1B3</t>
  </si>
  <si>
    <t>S2D1B2</t>
  </si>
  <si>
    <t>S2D1B1</t>
  </si>
  <si>
    <t>S1D1B3</t>
  </si>
  <si>
    <t>S1D1B2</t>
  </si>
  <si>
    <t>S1D1B1</t>
  </si>
  <si>
    <t>Fuel splits between boilers and plants</t>
  </si>
  <si>
    <t>Plants to Boilers Fuel consumption</t>
  </si>
  <si>
    <t>exlc. Black liquor</t>
  </si>
  <si>
    <t>excl. steam</t>
  </si>
  <si>
    <t>Biomass Wood</t>
  </si>
  <si>
    <t>Oil LPG</t>
  </si>
  <si>
    <t>Oil HFO</t>
  </si>
  <si>
    <t>Oil Diesel</t>
  </si>
  <si>
    <t>Coke</t>
  </si>
  <si>
    <t>Dis. Pulping</t>
  </si>
  <si>
    <t>Mech. Pulp</t>
  </si>
  <si>
    <t>Chem Pulp</t>
  </si>
  <si>
    <t>PJ 2012</t>
  </si>
  <si>
    <t>P&amp;P</t>
  </si>
  <si>
    <t>Flow IN</t>
  </si>
  <si>
    <t>Energy Balance 2012</t>
  </si>
  <si>
    <t>How much black liquor is produced during production</t>
  </si>
  <si>
    <t>this is flo_shar</t>
  </si>
  <si>
    <t>flo_func for coal</t>
  </si>
  <si>
    <t>Ratio of input to output</t>
  </si>
  <si>
    <t xml:space="preserve">flo_func for steam+elec. </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</si>
  <si>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</si>
  <si>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</si>
  <si>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</si>
  <si>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</si>
  <si>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</si>
  <si>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</si>
  <si>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</si>
  <si>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</si>
  <si>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</si>
  <si>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</si>
  <si>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</si>
  <si>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</si>
  <si>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</si>
  <si>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</si>
  <si>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Enbergy consumption</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</si>
  <si>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</si>
  <si>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</si>
  <si>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</si>
  <si>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</si>
  <si>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</si>
  <si>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</si>
  <si>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</si>
  <si>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</si>
  <si>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</si>
  <si>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</si>
  <si>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</si>
  <si>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</si>
  <si>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</si>
  <si>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</si>
  <si>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</si>
  <si>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</si>
  <si>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</si>
  <si>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</si>
  <si>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 xml:space="preserve">1 ton waste paper cobusted as fuel produces approx 9.8 GJ thermal energy </t>
  </si>
  <si>
    <t>https://www.sappi.com/biofuels</t>
  </si>
  <si>
    <t>65% of RE used is own black liquor, 53.9% energy (globally) derived fropm RE</t>
  </si>
  <si>
    <t>https://cdn-s3.sappi.com/s3fs-public/2022-Sappi-Group-Sustainability-Report_Final-5.pdf</t>
  </si>
  <si>
    <t>Sappi group Direct GHG emmissions (Scope 1) (t CO2e/adt)</t>
  </si>
  <si>
    <t>RE &amp; clean energy (%)</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</si>
  <si>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</si>
  <si>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</si>
  <si>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</si>
  <si>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</si>
  <si>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</si>
  <si>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</si>
  <si>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</si>
  <si>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</si>
  <si>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</si>
  <si>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</si>
  <si>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</si>
  <si>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</si>
  <si>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</si>
  <si>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</si>
  <si>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</si>
  <si>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</si>
  <si>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</si>
  <si>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</si>
  <si>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Energy intensity GJ/adt (specific total energy)</t>
  </si>
  <si>
    <t>Reduction of specific energy consumption GJ/adt (specific total energy)</t>
  </si>
  <si>
    <t>% energy self-sufficiency</t>
  </si>
  <si>
    <t>Own production</t>
  </si>
  <si>
    <t>Purchased</t>
  </si>
  <si>
    <t>Sold</t>
  </si>
  <si>
    <t>Energy in paper mills</t>
  </si>
  <si>
    <t>Own consumption</t>
  </si>
  <si>
    <t>Produceed from own biomass</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</si>
  <si>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</si>
  <si>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</si>
  <si>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</si>
  <si>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</si>
  <si>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</si>
  <si>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</si>
  <si>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</si>
  <si>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</si>
  <si>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</si>
  <si>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</si>
  <si>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</si>
  <si>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</si>
  <si>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</si>
  <si>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</si>
  <si>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</si>
  <si>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</si>
  <si>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</si>
  <si>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</si>
  <si>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</si>
  <si>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</si>
  <si>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</si>
  <si>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</si>
  <si>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</si>
  <si>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</si>
  <si>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</si>
  <si>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</si>
  <si>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</si>
  <si>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</si>
  <si>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</si>
  <si>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</si>
  <si>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</si>
  <si>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</si>
  <si>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</si>
  <si>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</si>
  <si>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</si>
  <si>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</si>
  <si>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</si>
  <si>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</si>
  <si>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</si>
  <si>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</si>
  <si>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</si>
  <si>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</si>
  <si>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</si>
  <si>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</si>
  <si>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</si>
  <si>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</si>
  <si>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</si>
  <si>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</si>
  <si>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</si>
  <si>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</si>
  <si>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</si>
  <si>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</si>
  <si>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</si>
  <si>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</si>
  <si>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</si>
  <si>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</si>
  <si>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</si>
  <si>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</si>
  <si>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</si>
  <si>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</si>
  <si>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</si>
  <si>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</si>
  <si>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</si>
  <si>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</si>
  <si>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</si>
  <si>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</si>
  <si>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</si>
  <si>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</si>
  <si>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</si>
  <si>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</si>
  <si>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</si>
  <si>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</si>
  <si>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</si>
  <si>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</si>
  <si>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</si>
  <si>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</si>
  <si>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</si>
  <si>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</si>
  <si>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</si>
  <si>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</si>
  <si>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</si>
  <si>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</si>
  <si>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</si>
  <si>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</si>
  <si>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</si>
  <si>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</si>
  <si>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</si>
  <si>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</si>
  <si>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</si>
  <si>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</si>
  <si>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</si>
  <si>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</si>
  <si>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</si>
  <si>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</si>
  <si>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</si>
  <si>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</si>
  <si>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</si>
  <si>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</si>
  <si>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</si>
  <si>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</si>
  <si>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</si>
  <si>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</si>
  <si>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</si>
  <si>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</si>
  <si>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</si>
  <si>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</si>
  <si>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</si>
  <si>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</si>
  <si>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</si>
  <si>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</si>
  <si>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</si>
  <si>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</si>
  <si>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</si>
  <si>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</si>
  <si>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</si>
  <si>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</si>
  <si>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</si>
  <si>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</si>
  <si>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</si>
  <si>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</si>
  <si>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</si>
  <si>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</si>
  <si>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</si>
  <si>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</si>
  <si>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</si>
  <si>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</si>
  <si>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</si>
  <si>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</si>
  <si>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</si>
  <si>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</si>
  <si>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</si>
  <si>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</si>
  <si>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</si>
  <si>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</si>
  <si>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</si>
  <si>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</si>
  <si>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</si>
  <si>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</si>
  <si>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</si>
  <si>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</si>
  <si>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</si>
  <si>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</si>
  <si>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</si>
  <si>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</si>
  <si>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</si>
  <si>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</si>
  <si>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</si>
  <si>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</si>
  <si>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</si>
  <si>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</si>
  <si>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</si>
  <si>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</si>
  <si>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</si>
  <si>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</si>
  <si>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</si>
  <si>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</si>
  <si>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</si>
  <si>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</si>
  <si>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</si>
  <si>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</si>
  <si>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</si>
  <si>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</si>
  <si>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</si>
  <si>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</si>
  <si>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</si>
  <si>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</si>
  <si>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</si>
  <si>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</si>
  <si>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</si>
  <si>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</si>
  <si>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</si>
  <si>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</si>
  <si>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</si>
  <si>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</si>
  <si>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</si>
  <si>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</si>
  <si>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</si>
  <si>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</si>
  <si>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</si>
  <si>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</si>
  <si>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</si>
  <si>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</si>
  <si>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</si>
  <si>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</si>
  <si>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</si>
  <si>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</si>
  <si>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</si>
  <si>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</si>
  <si>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</si>
  <si>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</si>
  <si>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</si>
  <si>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</si>
  <si>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</si>
  <si>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</si>
  <si>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</si>
  <si>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</si>
  <si>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</si>
  <si>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</si>
  <si>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</si>
  <si>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</si>
  <si>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</si>
  <si>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</si>
  <si>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</si>
  <si>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</si>
  <si>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</si>
  <si>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</si>
  <si>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</si>
  <si>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</si>
  <si>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</si>
  <si>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</si>
  <si>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</si>
  <si>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</si>
  <si>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</si>
  <si>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</si>
  <si>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</si>
  <si>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</si>
  <si>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</si>
  <si>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</si>
  <si>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</si>
  <si>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</si>
  <si>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</si>
  <si>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</si>
  <si>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</si>
  <si>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</si>
  <si>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</si>
  <si>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</si>
  <si>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</si>
  <si>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</si>
  <si>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</si>
  <si>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</si>
  <si>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</si>
  <si>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</si>
  <si>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</si>
  <si>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</si>
  <si>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</si>
  <si>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</si>
  <si>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</si>
  <si>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</si>
  <si>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</si>
  <si>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</si>
  <si>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</si>
  <si>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</si>
  <si>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</si>
  <si>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</si>
  <si>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</si>
  <si>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</si>
  <si>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</si>
  <si>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</si>
  <si>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</si>
  <si>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</si>
  <si>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</si>
  <si>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</si>
  <si>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</si>
  <si>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</si>
  <si>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</si>
  <si>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</si>
  <si>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</si>
  <si>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</si>
  <si>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</si>
  <si>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</si>
  <si>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</si>
  <si>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</si>
  <si>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</si>
  <si>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</si>
  <si>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</si>
  <si>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</si>
  <si>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</si>
  <si>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</si>
  <si>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</si>
  <si>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</si>
  <si>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</si>
  <si>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</si>
  <si>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</si>
  <si>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</si>
  <si>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</si>
  <si>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</si>
  <si>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</si>
  <si>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</si>
  <si>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</si>
  <si>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</si>
  <si>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</si>
  <si>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</si>
  <si>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</si>
  <si>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</si>
  <si>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</si>
  <si>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</si>
  <si>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</si>
  <si>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</si>
  <si>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</si>
  <si>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</si>
  <si>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</si>
  <si>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</si>
  <si>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</si>
  <si>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</si>
  <si>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</si>
  <si>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</si>
  <si>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</si>
  <si>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</si>
  <si>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</si>
  <si>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</si>
  <si>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</si>
  <si>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</si>
  <si>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</si>
  <si>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</si>
  <si>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</si>
  <si>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</si>
  <si>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</si>
  <si>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</si>
  <si>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</si>
  <si>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</si>
  <si>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</si>
  <si>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</si>
  <si>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</si>
  <si>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</si>
  <si>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</si>
  <si>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</si>
  <si>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</si>
  <si>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</si>
  <si>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</si>
  <si>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</si>
  <si>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</si>
  <si>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</si>
  <si>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</si>
  <si>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</si>
  <si>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</si>
  <si>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</si>
  <si>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</si>
  <si>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</si>
  <si>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</si>
  <si>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</si>
  <si>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PRC,CHP</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</si>
  <si>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</si>
  <si>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</si>
  <si>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</si>
  <si>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</si>
  <si>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</si>
  <si>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</si>
  <si>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</si>
  <si>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</si>
  <si>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</si>
  <si>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</si>
  <si>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</si>
  <si>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</si>
  <si>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</si>
  <si>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</si>
  <si>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</si>
  <si>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</si>
  <si>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</si>
  <si>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CAP_BND~UP</t>
  </si>
  <si>
    <t>NCAP_CHPR~FX~0</t>
  </si>
  <si>
    <t>PRC_ACTFLO~2020</t>
  </si>
  <si>
    <t>PRC_ACTFLO~2025</t>
  </si>
  <si>
    <t>PRC_ACTFLO~2030</t>
  </si>
  <si>
    <t>NCAP_AFA~UP~2017</t>
  </si>
  <si>
    <t>NCAP_AFA~LO~2017</t>
  </si>
  <si>
    <t>ACT_BND~UP~2017</t>
  </si>
  <si>
    <t>PRC_ACTFLO~2017</t>
  </si>
  <si>
    <t>NCAP_TLIFE~2017</t>
  </si>
  <si>
    <t>CAP_BND~UP~2017</t>
  </si>
  <si>
    <t>NCAP_CHPR~FX~2017</t>
  </si>
  <si>
    <t>* commodities for existing plants</t>
  </si>
  <si>
    <t>* Commodities for new plants</t>
  </si>
  <si>
    <t>NCAP_AFA~LO~0</t>
  </si>
  <si>
    <t>2022ZAR</t>
  </si>
  <si>
    <t>INMBRITHF</t>
  </si>
  <si>
    <t>INMELC</t>
  </si>
  <si>
    <t>INMBIO</t>
  </si>
  <si>
    <t>INMCOA</t>
  </si>
  <si>
    <t>INMGAS</t>
  </si>
  <si>
    <t>INMOIL</t>
  </si>
  <si>
    <t>INMGLATHF</t>
  </si>
  <si>
    <t>INMLIMTHF</t>
  </si>
  <si>
    <t>INMCLCOA</t>
  </si>
  <si>
    <t>INMCLGAS</t>
  </si>
  <si>
    <t>INMCLOIL</t>
  </si>
  <si>
    <t>INMCEMTHF</t>
  </si>
  <si>
    <t>INMCLI</t>
  </si>
  <si>
    <t>INMCLISUB</t>
  </si>
  <si>
    <t>Cape Kraft (Now called New Era)</t>
  </si>
  <si>
    <t>Enstra Mill</t>
  </si>
  <si>
    <t>Mondi Group</t>
  </si>
  <si>
    <t>flo_shar</t>
  </si>
  <si>
    <t>Attribute</t>
  </si>
  <si>
    <t>*Unit</t>
  </si>
  <si>
    <t>Demand</t>
  </si>
  <si>
    <t>Demand Commodity Name</t>
  </si>
  <si>
    <t>Demand Unit</t>
  </si>
  <si>
    <t>Demand Value</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</si>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</sst>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_-* #,##0.00_-;\-* #,##0.00_-;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_ * #,##0.0_ ;_ * \-#,##0.0_ ;_ * &quot;-&quot;??_ ;_ @_ "/>
    <numFmt numFmtId="177" formatCode="#,##0.0000"/>
    <numFmt numFmtId="178" formatCode="0.00000"/>
    <numFmt numFmtId="179" formatCode="\Te\x\t"/>
  </numFmts>
  <fonts count="119"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rgb="FFFF0000"/>
      <name val="Arial"/>
      <family val="2"/>
      <charset val="238"/>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color theme="4" tint="-0.499984740745262"/>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2"/>
      <color rgb="FF000000"/>
      <name val="Arial"/>
      <family val="2"/>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sz val="11"/>
      <color rgb="FFFF0000"/>
      <name val="Calibri"/>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b/>
      <i/>
      <sz val="11"/>
      <color theme="1"/>
      <name val="Calibri"/>
      <family val="2"/>
      <scheme val="minor"/>
    </font>
    <font>
      <sz val="12"/>
      <color theme="1"/>
      <name val="Arial"/>
      <family val="2"/>
    </font>
    <font>
      <sz val="12"/>
      <color rgb="FF0070C0"/>
      <name val="Calibri"/>
      <family val="2"/>
    </font>
    <font>
      <sz val="8"/>
      <name val="Calibri"/>
      <family val="2"/>
      <scheme val="minor"/>
    </font>
    <font>
      <b/>
      <i/>
      <sz val="11"/>
      <color rgb="FFFF0000"/>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s>
  <fills count="34">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rgb="FFFFFFFF"/>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s>
  <borders count="79">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style="thin">
        <color indexed="64"/>
      </right>
      <top/>
      <bottom style="thin">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theme="4" tint="0.39997558519241921"/>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s>
  <cellStyleXfs count="39">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30" fillId="0" borderId="0" applyNumberFormat="0" applyFill="0" applyBorder="0" applyAlignment="0" applyProtection="0"/>
    <xf numFmtId="0" fontId="4" fillId="2" borderId="0" applyNumberFormat="0" applyBorder="0" applyAlignment="0" applyProtection="0"/>
    <xf numFmtId="0" fontId="31" fillId="0" borderId="0" applyNumberFormat="0" applyFill="0" applyBorder="0" applyAlignment="0" applyProtection="0"/>
    <xf numFmtId="0" fontId="1" fillId="0" borderId="0"/>
    <xf numFmtId="0" fontId="33" fillId="0" borderId="0" applyNumberFormat="0" applyFill="0" applyBorder="0" applyAlignment="0" applyProtection="0"/>
    <xf numFmtId="0" fontId="6" fillId="4" borderId="3" applyNumberFormat="0" applyAlignment="0" applyProtection="0"/>
    <xf numFmtId="0" fontId="1" fillId="0" borderId="0"/>
    <xf numFmtId="0" fontId="1" fillId="0" borderId="0"/>
    <xf numFmtId="167" fontId="1" fillId="0" borderId="0" applyFont="0" applyFill="0" applyBorder="0" applyAlignment="0" applyProtection="0"/>
    <xf numFmtId="0" fontId="34" fillId="8" borderId="0" applyNumberFormat="0" applyBorder="0" applyAlignment="0" applyProtection="0"/>
    <xf numFmtId="0" fontId="1" fillId="19" borderId="0" applyNumberFormat="0" applyBorder="0" applyAlignment="0" applyProtection="0"/>
    <xf numFmtId="164" fontId="1" fillId="0" borderId="0" applyFont="0" applyFill="0" applyBorder="0" applyAlignment="0" applyProtection="0"/>
    <xf numFmtId="0" fontId="80" fillId="19" borderId="0" applyNumberFormat="0" applyBorder="0" applyAlignment="0" applyProtection="0"/>
    <xf numFmtId="0" fontId="81" fillId="8" borderId="0" applyNumberFormat="0" applyBorder="0" applyAlignment="0" applyProtection="0"/>
    <xf numFmtId="0" fontId="82" fillId="0" borderId="0" applyNumberFormat="0" applyFill="0" applyBorder="0" applyAlignment="0" applyProtection="0"/>
    <xf numFmtId="0" fontId="80" fillId="20" borderId="0" applyNumberFormat="0" applyBorder="0" applyAlignment="0" applyProtection="0"/>
    <xf numFmtId="0" fontId="81" fillId="18" borderId="0" applyNumberFormat="0" applyBorder="0" applyAlignment="0" applyProtection="0"/>
    <xf numFmtId="0" fontId="84" fillId="17" borderId="0" applyNumberFormat="0" applyBorder="0" applyAlignment="0" applyProtection="0"/>
    <xf numFmtId="0" fontId="85" fillId="0" borderId="47" applyNumberFormat="0" applyFill="0" applyAlignment="0" applyProtection="0"/>
    <xf numFmtId="0" fontId="86" fillId="0" borderId="0" applyNumberFormat="0" applyFill="0" applyBorder="0" applyAlignment="0" applyProtection="0"/>
    <xf numFmtId="0" fontId="1" fillId="20" borderId="0" applyNumberFormat="0" applyBorder="0" applyAlignment="0" applyProtection="0"/>
    <xf numFmtId="0" fontId="3" fillId="0" borderId="0" applyNumberFormat="0" applyFill="0" applyBorder="0" applyAlignment="0" applyProtection="0"/>
    <xf numFmtId="0" fontId="33" fillId="0" borderId="0" applyNumberForma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cellStyleXfs>
  <cellXfs count="701">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5"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5"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8"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14"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6" xfId="9" applyBorder="1" applyAlignment="1">
      <alignment horizontal="center"/>
    </xf>
    <xf numFmtId="0" fontId="1" fillId="0" borderId="17" xfId="9" applyBorder="1" applyAlignment="1">
      <alignment horizontal="center"/>
    </xf>
    <xf numFmtId="0" fontId="1" fillId="0" borderId="17" xfId="9" applyBorder="1"/>
    <xf numFmtId="0" fontId="1" fillId="0" borderId="18" xfId="9" applyBorder="1" applyAlignment="1">
      <alignment horizontal="center"/>
    </xf>
    <xf numFmtId="0" fontId="1" fillId="0" borderId="11" xfId="9" applyBorder="1"/>
    <xf numFmtId="0" fontId="1" fillId="0" borderId="19" xfId="9" applyBorder="1" applyAlignment="1">
      <alignment horizontal="center"/>
    </xf>
    <xf numFmtId="0" fontId="1" fillId="0" borderId="20" xfId="9" applyBorder="1" applyAlignment="1">
      <alignment horizontal="center"/>
    </xf>
    <xf numFmtId="0" fontId="1" fillId="0" borderId="21" xfId="9" applyBorder="1" applyAlignment="1">
      <alignment horizontal="center"/>
    </xf>
    <xf numFmtId="0" fontId="1" fillId="0" borderId="22" xfId="9" applyBorder="1" applyAlignment="1">
      <alignment horizontal="center"/>
    </xf>
    <xf numFmtId="0" fontId="1" fillId="0" borderId="23" xfId="9" applyBorder="1" applyAlignment="1">
      <alignment horizontal="center"/>
    </xf>
    <xf numFmtId="0" fontId="1" fillId="0" borderId="23" xfId="9" applyBorder="1"/>
    <xf numFmtId="0" fontId="1" fillId="0" borderId="21" xfId="9" applyBorder="1"/>
    <xf numFmtId="0" fontId="1" fillId="0" borderId="18" xfId="9" applyBorder="1"/>
    <xf numFmtId="0" fontId="16" fillId="0" borderId="10" xfId="9" applyFont="1" applyBorder="1" applyAlignment="1">
      <alignment horizontal="center"/>
    </xf>
    <xf numFmtId="0" fontId="16" fillId="0" borderId="12" xfId="9" applyFont="1" applyBorder="1" applyAlignment="1">
      <alignment horizontal="center"/>
    </xf>
    <xf numFmtId="0" fontId="17" fillId="0" borderId="0" xfId="8" applyFont="1"/>
    <xf numFmtId="0" fontId="18" fillId="0" borderId="0" xfId="8" applyFont="1"/>
    <xf numFmtId="0" fontId="19"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2" fillId="0" borderId="0" xfId="3" applyBorder="1"/>
    <xf numFmtId="0" fontId="0" fillId="0" borderId="5" xfId="0" applyBorder="1"/>
    <xf numFmtId="0" fontId="4" fillId="2" borderId="0" xfId="5"/>
    <xf numFmtId="0" fontId="0" fillId="0" borderId="24" xfId="0" applyBorder="1"/>
    <xf numFmtId="0" fontId="0" fillId="0" borderId="25" xfId="0" applyBorder="1"/>
    <xf numFmtId="0" fontId="3" fillId="0" borderId="26" xfId="4" applyBorder="1" applyAlignment="1">
      <alignment horizontal="center"/>
    </xf>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166" fontId="12" fillId="0" borderId="0" xfId="0" applyNumberFormat="1" applyFont="1"/>
    <xf numFmtId="0" fontId="12" fillId="0" borderId="11" xfId="0" applyFont="1" applyBorder="1"/>
    <xf numFmtId="2" fontId="0" fillId="0" borderId="0" xfId="0" applyNumberFormat="1"/>
    <xf numFmtId="0" fontId="0" fillId="5" borderId="0" xfId="0" applyFill="1"/>
    <xf numFmtId="166" fontId="12" fillId="0" borderId="4" xfId="0" applyNumberFormat="1" applyFont="1" applyBorder="1"/>
    <xf numFmtId="167" fontId="8" fillId="0" borderId="0" xfId="0" applyNumberFormat="1" applyFont="1"/>
    <xf numFmtId="0" fontId="0" fillId="0" borderId="4" xfId="0" applyBorder="1"/>
    <xf numFmtId="0" fontId="8" fillId="0" borderId="0" xfId="0" applyFont="1"/>
    <xf numFmtId="0" fontId="22" fillId="0" borderId="0" xfId="0" applyFont="1"/>
    <xf numFmtId="2" fontId="12" fillId="0" borderId="0" xfId="0" applyNumberFormat="1" applyFont="1"/>
    <xf numFmtId="2" fontId="4" fillId="2" borderId="0" xfId="5" applyNumberFormat="1" applyBorder="1"/>
    <xf numFmtId="167" fontId="0" fillId="0" borderId="0" xfId="0" applyNumberFormat="1"/>
    <xf numFmtId="167" fontId="0" fillId="0" borderId="4" xfId="0" applyNumberFormat="1" applyBorder="1"/>
    <xf numFmtId="168" fontId="0" fillId="0" borderId="0" xfId="2" applyNumberFormat="1" applyFont="1" applyBorder="1"/>
    <xf numFmtId="0" fontId="8" fillId="0" borderId="9" xfId="0" applyFont="1" applyBorder="1"/>
    <xf numFmtId="0" fontId="8" fillId="0" borderId="7" xfId="0" applyFont="1" applyBorder="1"/>
    <xf numFmtId="167" fontId="0" fillId="6" borderId="0" xfId="0" applyNumberFormat="1" applyFill="1"/>
    <xf numFmtId="43" fontId="0" fillId="0" borderId="0" xfId="1" applyFont="1"/>
    <xf numFmtId="164" fontId="0" fillId="6" borderId="0" xfId="0" applyNumberFormat="1" applyFill="1"/>
    <xf numFmtId="43" fontId="0" fillId="0" borderId="0" xfId="1" applyFont="1" applyFill="1" applyBorder="1"/>
    <xf numFmtId="0" fontId="0" fillId="0" borderId="8" xfId="0" applyBorder="1"/>
    <xf numFmtId="167" fontId="0" fillId="0" borderId="9" xfId="0" applyNumberFormat="1" applyBorder="1"/>
    <xf numFmtId="167" fontId="0" fillId="0" borderId="25" xfId="0" applyNumberFormat="1" applyBorder="1"/>
    <xf numFmtId="167" fontId="0" fillId="7" borderId="25" xfId="0" applyNumberFormat="1" applyFill="1" applyBorder="1"/>
    <xf numFmtId="167" fontId="0" fillId="0" borderId="11" xfId="0" applyNumberFormat="1" applyBorder="1"/>
    <xf numFmtId="0" fontId="0" fillId="6" borderId="0" xfId="0" applyFill="1"/>
    <xf numFmtId="164" fontId="0" fillId="0" borderId="0" xfId="0" applyNumberFormat="1"/>
    <xf numFmtId="167" fontId="4" fillId="2" borderId="0" xfId="5" applyNumberFormat="1"/>
    <xf numFmtId="167" fontId="0" fillId="7" borderId="0" xfId="0" applyNumberFormat="1" applyFill="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21" xfId="0" applyFont="1" applyBorder="1" applyAlignment="1">
      <alignment horizontal="center" vertical="center" wrapText="1"/>
    </xf>
    <xf numFmtId="0" fontId="0" fillId="0" borderId="23" xfId="0" applyBorder="1"/>
    <xf numFmtId="164" fontId="0" fillId="0" borderId="23" xfId="0" applyNumberFormat="1" applyBorder="1"/>
    <xf numFmtId="164" fontId="0" fillId="0" borderId="21" xfId="0" applyNumberFormat="1" applyBorder="1"/>
    <xf numFmtId="3" fontId="0" fillId="0" borderId="24" xfId="0" applyNumberFormat="1" applyBorder="1"/>
    <xf numFmtId="0" fontId="12" fillId="0" borderId="25" xfId="0" applyFont="1" applyBorder="1"/>
    <xf numFmtId="9" fontId="0" fillId="0" borderId="11" xfId="2" applyFont="1" applyBorder="1"/>
    <xf numFmtId="3" fontId="0" fillId="0" borderId="5" xfId="0" applyNumberFormat="1" applyBorder="1"/>
    <xf numFmtId="11" fontId="12" fillId="0" borderId="0" xfId="0" applyNumberFormat="1" applyFont="1"/>
    <xf numFmtId="9" fontId="12" fillId="0" borderId="4" xfId="0" applyNumberFormat="1" applyFon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17" fillId="0" borderId="0" xfId="7" applyFont="1" applyAlignment="1">
      <alignment horizontal="left"/>
    </xf>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9" fillId="0" borderId="0" xfId="8" applyFont="1"/>
    <xf numFmtId="9" fontId="12" fillId="0" borderId="0" xfId="2" applyFont="1" applyAlignment="1">
      <alignment horizontal="center"/>
    </xf>
    <xf numFmtId="0" fontId="29" fillId="0" borderId="0" xfId="0" applyFont="1"/>
    <xf numFmtId="0" fontId="26" fillId="0" borderId="0" xfId="0" applyFont="1"/>
    <xf numFmtId="2" fontId="26" fillId="0" borderId="0" xfId="0" applyNumberFormat="1" applyFont="1"/>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0" fontId="20" fillId="0" borderId="0" xfId="0" applyFont="1"/>
    <xf numFmtId="0" fontId="32" fillId="0" borderId="0" xfId="7" applyFont="1"/>
    <xf numFmtId="0" fontId="17" fillId="0" borderId="0" xfId="0" applyFont="1" applyAlignment="1">
      <alignment horizontal="center"/>
    </xf>
    <xf numFmtId="0" fontId="18" fillId="0" borderId="0" xfId="0" applyFont="1"/>
    <xf numFmtId="170" fontId="26" fillId="0" borderId="0" xfId="14" applyNumberFormat="1" applyFont="1" applyFill="1" applyBorder="1" applyAlignment="1" applyProtection="1">
      <alignment horizontal="center"/>
      <protection locked="0"/>
    </xf>
    <xf numFmtId="0" fontId="17" fillId="0" borderId="0" xfId="7" applyFont="1" applyAlignment="1">
      <alignment horizontal="center"/>
    </xf>
    <xf numFmtId="170" fontId="12" fillId="0" borderId="0" xfId="8" applyNumberFormat="1"/>
    <xf numFmtId="170" fontId="27" fillId="0" borderId="0" xfId="12" applyNumberFormat="1" applyFont="1"/>
    <xf numFmtId="170" fontId="26" fillId="0" borderId="0" xfId="0" applyNumberFormat="1"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1" fontId="26" fillId="0" borderId="0" xfId="0" applyNumberFormat="1" applyFont="1"/>
    <xf numFmtId="0" fontId="1" fillId="0" borderId="0" xfId="16"/>
    <xf numFmtId="172" fontId="12" fillId="0" borderId="0" xfId="1" applyNumberFormat="1" applyFont="1"/>
    <xf numFmtId="1" fontId="12" fillId="0" borderId="0" xfId="15" applyNumberFormat="1" applyFont="1" applyAlignment="1">
      <alignment horizontal="right"/>
    </xf>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left"/>
    </xf>
    <xf numFmtId="0" fontId="17" fillId="0" borderId="0" xfId="0" applyFont="1" applyAlignment="1">
      <alignment horizontal="center" wrapText="1"/>
    </xf>
    <xf numFmtId="166" fontId="17" fillId="0" borderId="0" xfId="0" applyNumberFormat="1" applyFont="1"/>
    <xf numFmtId="170" fontId="17" fillId="0" borderId="0" xfId="0" applyNumberFormat="1" applyFont="1" applyAlignment="1">
      <alignment horizontal="center"/>
    </xf>
    <xf numFmtId="0" fontId="17" fillId="0" borderId="0" xfId="0" applyFont="1" applyAlignment="1">
      <alignment vertical="top"/>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24" fillId="0" borderId="0" xfId="0"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3" fillId="0" borderId="0" xfId="16" applyFont="1"/>
    <xf numFmtId="0" fontId="12" fillId="0" borderId="0" xfId="7"/>
    <xf numFmtId="3" fontId="22" fillId="0" borderId="0" xfId="7" applyNumberFormat="1" applyFont="1"/>
    <xf numFmtId="3" fontId="35"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5" fillId="0" borderId="27" xfId="7" applyNumberFormat="1" applyFont="1" applyBorder="1" applyAlignment="1">
      <alignment horizontal="center" vertical="top" shrinkToFit="1"/>
    </xf>
    <xf numFmtId="1" fontId="36" fillId="0" borderId="27" xfId="7" applyNumberFormat="1" applyFont="1" applyBorder="1" applyAlignment="1">
      <alignment horizontal="center" vertical="top" shrinkToFit="1"/>
    </xf>
    <xf numFmtId="0" fontId="37" fillId="0" borderId="27" xfId="7" applyFont="1" applyBorder="1" applyAlignment="1">
      <alignment horizontal="center" vertical="top" wrapText="1"/>
    </xf>
    <xf numFmtId="1" fontId="38" fillId="0" borderId="27" xfId="7" applyNumberFormat="1" applyFont="1" applyBorder="1" applyAlignment="1">
      <alignment horizontal="center" vertical="top" shrinkToFit="1"/>
    </xf>
    <xf numFmtId="0" fontId="39" fillId="0" borderId="0" xfId="7" applyFont="1" applyAlignment="1">
      <alignment horizontal="right"/>
    </xf>
    <xf numFmtId="0" fontId="39" fillId="0" borderId="0" xfId="7" applyFont="1" applyAlignment="1">
      <alignment horizontal="left" vertical="top"/>
    </xf>
    <xf numFmtId="0" fontId="19" fillId="0" borderId="0" xfId="7" applyFont="1"/>
    <xf numFmtId="0" fontId="40" fillId="0" borderId="0" xfId="7" applyFont="1" applyAlignment="1">
      <alignment horizontal="left" vertical="top"/>
    </xf>
    <xf numFmtId="0" fontId="40" fillId="0" borderId="0" xfId="7" applyFont="1" applyAlignment="1">
      <alignment horizontal="center" vertical="center"/>
    </xf>
    <xf numFmtId="0" fontId="22" fillId="0" borderId="0" xfId="7" applyFont="1"/>
    <xf numFmtId="0" fontId="41" fillId="0" borderId="0" xfId="7" applyFont="1"/>
    <xf numFmtId="0" fontId="39" fillId="0" borderId="0" xfId="7" applyFont="1"/>
    <xf numFmtId="0" fontId="42" fillId="0" borderId="0" xfId="7" applyFont="1"/>
    <xf numFmtId="0" fontId="40" fillId="0" borderId="0" xfId="7" applyFont="1"/>
    <xf numFmtId="0" fontId="43" fillId="0" borderId="0" xfId="7" applyFont="1" applyAlignment="1">
      <alignment wrapText="1"/>
    </xf>
    <xf numFmtId="0" fontId="43" fillId="0" borderId="0" xfId="7" applyFont="1" applyAlignment="1">
      <alignment horizontal="left" vertical="top" wrapText="1"/>
    </xf>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4" xfId="7" applyFont="1" applyBorder="1"/>
    <xf numFmtId="0" fontId="12" fillId="0" borderId="0" xfId="7" applyAlignment="1">
      <alignment horizontal="right"/>
    </xf>
    <xf numFmtId="0" fontId="41" fillId="0" borderId="0" xfId="7" applyFont="1" applyAlignment="1">
      <alignment horizontal="left" vertical="top"/>
    </xf>
    <xf numFmtId="0" fontId="12" fillId="0" borderId="21" xfId="7" applyBorder="1"/>
    <xf numFmtId="0" fontId="12" fillId="0" borderId="20" xfId="7" applyBorder="1"/>
    <xf numFmtId="0" fontId="44" fillId="0" borderId="28" xfId="7" applyFont="1" applyBorder="1" applyAlignment="1">
      <alignment horizontal="left" vertical="center" wrapText="1"/>
    </xf>
    <xf numFmtId="0" fontId="12" fillId="0" borderId="12" xfId="7" applyBorder="1"/>
    <xf numFmtId="0" fontId="44" fillId="0" borderId="29" xfId="7" applyFont="1" applyBorder="1" applyAlignment="1">
      <alignment horizontal="left" vertical="center" wrapText="1"/>
    </xf>
    <xf numFmtId="0" fontId="44" fillId="0" borderId="30" xfId="7" applyFont="1" applyBorder="1" applyAlignment="1">
      <alignment horizontal="left" vertical="center" wrapText="1"/>
    </xf>
    <xf numFmtId="0" fontId="44" fillId="0" borderId="31" xfId="7" applyFont="1" applyBorder="1" applyAlignment="1">
      <alignment horizontal="left" vertical="top" wrapText="1"/>
    </xf>
    <xf numFmtId="0" fontId="45" fillId="0" borderId="11" xfId="7" applyFont="1" applyBorder="1" applyAlignment="1">
      <alignment horizontal="center"/>
    </xf>
    <xf numFmtId="0" fontId="45" fillId="0" borderId="10" xfId="7" applyFont="1" applyBorder="1" applyAlignment="1">
      <alignment horizontal="center"/>
    </xf>
    <xf numFmtId="0" fontId="12" fillId="0" borderId="11" xfId="7" applyBorder="1"/>
    <xf numFmtId="0" fontId="12" fillId="0" borderId="25" xfId="7" applyBorder="1"/>
    <xf numFmtId="0" fontId="12" fillId="0" borderId="24" xfId="7" applyBorder="1"/>
    <xf numFmtId="0" fontId="1" fillId="0" borderId="0" xfId="19"/>
    <xf numFmtId="0" fontId="1" fillId="0" borderId="7" xfId="19" applyBorder="1"/>
    <xf numFmtId="0" fontId="1" fillId="0" borderId="6" xfId="19" applyBorder="1"/>
    <xf numFmtId="0" fontId="1" fillId="0" borderId="8" xfId="19" applyBorder="1"/>
    <xf numFmtId="169" fontId="1" fillId="0" borderId="4" xfId="19" applyNumberFormat="1" applyBorder="1"/>
    <xf numFmtId="169" fontId="1" fillId="0" borderId="12" xfId="19" applyNumberFormat="1" applyBorder="1"/>
    <xf numFmtId="0" fontId="1" fillId="0" borderId="5" xfId="19" applyBorder="1"/>
    <xf numFmtId="1" fontId="1" fillId="0" borderId="4" xfId="19" applyNumberFormat="1" applyBorder="1"/>
    <xf numFmtId="1" fontId="1" fillId="0" borderId="12" xfId="19" applyNumberFormat="1" applyBorder="1"/>
    <xf numFmtId="0" fontId="1" fillId="0" borderId="4" xfId="19" applyBorder="1"/>
    <xf numFmtId="0" fontId="1" fillId="0" borderId="12" xfId="19" applyBorder="1"/>
    <xf numFmtId="0" fontId="8" fillId="0" borderId="21" xfId="19" applyFont="1" applyBorder="1"/>
    <xf numFmtId="0" fontId="8" fillId="0" borderId="20" xfId="19" applyFont="1" applyBorder="1"/>
    <xf numFmtId="0" fontId="8" fillId="0" borderId="22" xfId="19" applyFont="1" applyBorder="1"/>
    <xf numFmtId="4" fontId="47" fillId="0" borderId="20" xfId="19" applyNumberFormat="1" applyFont="1" applyBorder="1"/>
    <xf numFmtId="3" fontId="47" fillId="0" borderId="20" xfId="19" applyNumberFormat="1" applyFont="1" applyBorder="1"/>
    <xf numFmtId="0" fontId="47" fillId="0" borderId="20" xfId="19" applyFont="1" applyBorder="1"/>
    <xf numFmtId="0" fontId="47" fillId="10" borderId="20" xfId="19" applyFont="1" applyFill="1" applyBorder="1"/>
    <xf numFmtId="0" fontId="1" fillId="11" borderId="0" xfId="19" applyFill="1"/>
    <xf numFmtId="0" fontId="7" fillId="0" borderId="0" xfId="19" applyFont="1"/>
    <xf numFmtId="0" fontId="26" fillId="0" borderId="0" xfId="19" applyFont="1"/>
    <xf numFmtId="3" fontId="47" fillId="0" borderId="27" xfId="19" applyNumberFormat="1" applyFont="1" applyBorder="1"/>
    <xf numFmtId="0" fontId="48" fillId="6" borderId="0" xfId="19" applyFont="1" applyFill="1"/>
    <xf numFmtId="11" fontId="47" fillId="0" borderId="27" xfId="19" applyNumberFormat="1" applyFont="1" applyBorder="1"/>
    <xf numFmtId="0" fontId="47" fillId="6" borderId="0" xfId="19" applyFont="1" applyFill="1"/>
    <xf numFmtId="0" fontId="49" fillId="0" borderId="20" xfId="19" applyFont="1" applyBorder="1"/>
    <xf numFmtId="0" fontId="47" fillId="0" borderId="20" xfId="19" applyFont="1" applyBorder="1" applyAlignment="1">
      <alignment horizontal="left" indent="2"/>
    </xf>
    <xf numFmtId="169" fontId="49" fillId="0" borderId="20" xfId="19" applyNumberFormat="1" applyFont="1" applyBorder="1"/>
    <xf numFmtId="0" fontId="47" fillId="0" borderId="0" xfId="19" applyFont="1"/>
    <xf numFmtId="2" fontId="49" fillId="0" borderId="20" xfId="19" applyNumberFormat="1" applyFont="1" applyBorder="1"/>
    <xf numFmtId="0" fontId="49" fillId="0" borderId="20" xfId="19" applyFont="1" applyBorder="1" applyAlignment="1">
      <alignment horizontal="right"/>
    </xf>
    <xf numFmtId="166" fontId="49" fillId="0" borderId="20" xfId="19" applyNumberFormat="1" applyFont="1" applyBorder="1"/>
    <xf numFmtId="11" fontId="47" fillId="0" borderId="20" xfId="19" applyNumberFormat="1" applyFont="1" applyBorder="1"/>
    <xf numFmtId="0" fontId="47" fillId="0" borderId="21" xfId="19" applyFont="1" applyBorder="1" applyAlignment="1">
      <alignment horizontal="center"/>
    </xf>
    <xf numFmtId="0" fontId="47" fillId="0" borderId="22" xfId="19" applyFont="1" applyBorder="1" applyAlignment="1">
      <alignment horizontal="center"/>
    </xf>
    <xf numFmtId="0" fontId="47" fillId="0" borderId="20" xfId="19" applyFont="1" applyBorder="1" applyAlignment="1">
      <alignment horizontal="center"/>
    </xf>
    <xf numFmtId="0" fontId="47" fillId="0" borderId="20" xfId="19" applyFont="1" applyBorder="1" applyAlignment="1">
      <alignment horizontal="right"/>
    </xf>
    <xf numFmtId="0" fontId="50" fillId="12" borderId="9" xfId="19" applyFont="1" applyFill="1" applyBorder="1" applyAlignment="1">
      <alignment horizontal="center"/>
    </xf>
    <xf numFmtId="170" fontId="7" fillId="0" borderId="0" xfId="0" applyNumberFormat="1" applyFont="1"/>
    <xf numFmtId="0" fontId="7" fillId="6" borderId="0" xfId="0" applyFont="1" applyFill="1"/>
    <xf numFmtId="0" fontId="18" fillId="0" borderId="0" xfId="0" applyFont="1" applyAlignment="1">
      <alignment horizontal="center"/>
    </xf>
    <xf numFmtId="0" fontId="52" fillId="0" borderId="0" xfId="7" applyFont="1"/>
    <xf numFmtId="0" fontId="52" fillId="0" borderId="0" xfId="0" applyFont="1"/>
    <xf numFmtId="0" fontId="52" fillId="0" borderId="0" xfId="7" applyFont="1" applyAlignment="1">
      <alignment wrapText="1"/>
    </xf>
    <xf numFmtId="2" fontId="20" fillId="0" borderId="0" xfId="7" applyNumberFormat="1" applyFont="1"/>
    <xf numFmtId="0" fontId="20" fillId="0" borderId="0" xfId="7" applyFont="1" applyAlignment="1">
      <alignment horizontal="right"/>
    </xf>
    <xf numFmtId="0" fontId="23" fillId="0" borderId="0" xfId="7" applyFont="1" applyAlignment="1">
      <alignment horizontal="center"/>
    </xf>
    <xf numFmtId="0" fontId="6" fillId="4" borderId="3" xfId="18" applyAlignment="1">
      <alignment horizontal="right"/>
    </xf>
    <xf numFmtId="0" fontId="17" fillId="3" borderId="3" xfId="6" applyFont="1" applyAlignment="1" applyProtection="1">
      <alignment horizontal="center"/>
      <protection locked="0"/>
    </xf>
    <xf numFmtId="0" fontId="17" fillId="0" borderId="0" xfId="7" applyFont="1" applyAlignment="1" applyProtection="1">
      <alignment horizontal="center"/>
      <protection locked="0"/>
    </xf>
    <xf numFmtId="0" fontId="12" fillId="0" borderId="0" xfId="7" applyAlignment="1">
      <alignment horizontal="center"/>
    </xf>
    <xf numFmtId="0" fontId="23" fillId="0" borderId="0" xfId="7" applyFont="1" applyAlignment="1">
      <alignment horizontal="left"/>
    </xf>
    <xf numFmtId="0" fontId="22" fillId="0" borderId="0" xfId="7" applyFont="1" applyAlignment="1">
      <alignment horizontal="left"/>
    </xf>
    <xf numFmtId="0" fontId="12" fillId="0" borderId="0" xfId="7" applyAlignment="1" applyProtection="1">
      <alignment horizontal="center"/>
      <protection locked="0"/>
    </xf>
    <xf numFmtId="0" fontId="23" fillId="0" borderId="0" xfId="7" applyFont="1" applyAlignment="1">
      <alignment horizontal="center" wrapText="1"/>
    </xf>
    <xf numFmtId="0" fontId="33" fillId="0" borderId="0" xfId="17"/>
    <xf numFmtId="0" fontId="53"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5" fillId="0" borderId="9" xfId="0" applyFont="1" applyBorder="1"/>
    <xf numFmtId="0" fontId="56" fillId="0" borderId="9" xfId="0" applyFont="1" applyBorder="1"/>
    <xf numFmtId="166" fontId="0" fillId="0" borderId="0" xfId="0" applyNumberFormat="1"/>
    <xf numFmtId="169" fontId="57" fillId="0" borderId="0" xfId="0" applyNumberFormat="1" applyFont="1"/>
    <xf numFmtId="2" fontId="0" fillId="7" borderId="5" xfId="0" applyNumberFormat="1" applyFill="1" applyBorder="1"/>
    <xf numFmtId="0" fontId="58"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1" applyNumberFormat="1" applyFont="1" applyBorder="1"/>
    <xf numFmtId="172" fontId="0" fillId="0" borderId="0" xfId="0" applyNumberFormat="1"/>
    <xf numFmtId="173" fontId="8" fillId="0" borderId="0" xfId="21" applyNumberFormat="1" applyFont="1" applyBorder="1"/>
    <xf numFmtId="0" fontId="8" fillId="0" borderId="5" xfId="0" applyFont="1" applyBorder="1"/>
    <xf numFmtId="2" fontId="0" fillId="0" borderId="25"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1" applyFont="1" applyBorder="1"/>
    <xf numFmtId="167" fontId="57" fillId="0" borderId="0" xfId="21" applyFont="1"/>
    <xf numFmtId="0" fontId="8" fillId="0" borderId="24" xfId="0" applyFont="1" applyBorder="1"/>
    <xf numFmtId="2" fontId="8" fillId="0" borderId="0" xfId="0" applyNumberFormat="1" applyFont="1"/>
    <xf numFmtId="0" fontId="57"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1" applyNumberFormat="1" applyFont="1" applyBorder="1"/>
    <xf numFmtId="0" fontId="56" fillId="0" borderId="0" xfId="0" applyFont="1"/>
    <xf numFmtId="164" fontId="0" fillId="0" borderId="9" xfId="0" applyNumberFormat="1" applyBorder="1"/>
    <xf numFmtId="172" fontId="0" fillId="0" borderId="9" xfId="0" applyNumberFormat="1" applyBorder="1"/>
    <xf numFmtId="173" fontId="0" fillId="0" borderId="9" xfId="21" applyNumberFormat="1" applyFont="1" applyBorder="1"/>
    <xf numFmtId="173" fontId="0" fillId="0" borderId="0" xfId="21" applyNumberFormat="1" applyFont="1"/>
    <xf numFmtId="173" fontId="7" fillId="0" borderId="4" xfId="0" applyNumberFormat="1" applyFont="1" applyBorder="1"/>
    <xf numFmtId="173" fontId="7" fillId="0" borderId="0" xfId="21" applyNumberFormat="1" applyFont="1" applyBorder="1"/>
    <xf numFmtId="168" fontId="0" fillId="0" borderId="0" xfId="2" applyNumberFormat="1" applyFont="1"/>
    <xf numFmtId="0" fontId="7" fillId="0" borderId="25" xfId="0" applyFont="1" applyBorder="1"/>
    <xf numFmtId="173" fontId="54" fillId="0" borderId="0" xfId="0" applyNumberFormat="1" applyFont="1"/>
    <xf numFmtId="0" fontId="54" fillId="0" borderId="0" xfId="0" applyFont="1"/>
    <xf numFmtId="0" fontId="54" fillId="0" borderId="0" xfId="0" applyFont="1" applyAlignment="1">
      <alignment horizontal="center" vertical="center"/>
    </xf>
    <xf numFmtId="173" fontId="8" fillId="0" borderId="32" xfId="0" applyNumberFormat="1" applyFont="1" applyBorder="1"/>
    <xf numFmtId="0" fontId="8" fillId="0" borderId="32" xfId="0" applyFont="1" applyBorder="1"/>
    <xf numFmtId="0" fontId="8" fillId="0" borderId="32" xfId="0" applyFont="1" applyBorder="1" applyAlignment="1">
      <alignment horizontal="center" vertical="center"/>
    </xf>
    <xf numFmtId="174" fontId="0" fillId="0" borderId="0" xfId="0" applyNumberFormat="1"/>
    <xf numFmtId="173" fontId="8" fillId="0" borderId="23" xfId="0" applyNumberFormat="1" applyFont="1" applyBorder="1"/>
    <xf numFmtId="0" fontId="8" fillId="0" borderId="23" xfId="0" applyFont="1" applyBorder="1"/>
    <xf numFmtId="0" fontId="59" fillId="0" borderId="0" xfId="0" applyFont="1"/>
    <xf numFmtId="173" fontId="8" fillId="0" borderId="0" xfId="0" applyNumberFormat="1" applyFont="1"/>
    <xf numFmtId="0" fontId="8" fillId="8" borderId="33" xfId="22" applyFont="1" applyBorder="1" applyAlignment="1">
      <alignment horizontal="center"/>
    </xf>
    <xf numFmtId="2" fontId="60" fillId="0" borderId="33" xfId="0" applyNumberFormat="1" applyFont="1" applyBorder="1"/>
    <xf numFmtId="0" fontId="1" fillId="8" borderId="33" xfId="22" applyFont="1" applyBorder="1" applyAlignment="1">
      <alignment horizontal="center"/>
    </xf>
    <xf numFmtId="0" fontId="60" fillId="0" borderId="0" xfId="0" applyFont="1"/>
    <xf numFmtId="173" fontId="8" fillId="0" borderId="0" xfId="21" applyNumberFormat="1" applyFont="1"/>
    <xf numFmtId="3" fontId="47" fillId="0" borderId="20" xfId="0" applyNumberFormat="1" applyFont="1" applyBorder="1"/>
    <xf numFmtId="0" fontId="0" fillId="0" borderId="20" xfId="0" applyBorder="1"/>
    <xf numFmtId="3" fontId="47" fillId="11" borderId="20" xfId="0" applyNumberFormat="1" applyFont="1" applyFill="1" applyBorder="1"/>
    <xf numFmtId="0" fontId="61" fillId="11" borderId="20" xfId="0" applyFont="1" applyFill="1" applyBorder="1"/>
    <xf numFmtId="2" fontId="60" fillId="0" borderId="0" xfId="0" applyNumberFormat="1" applyFont="1"/>
    <xf numFmtId="170" fontId="7" fillId="0" borderId="9" xfId="0" applyNumberFormat="1" applyFont="1" applyBorder="1"/>
    <xf numFmtId="3" fontId="62" fillId="11" borderId="20" xfId="0" applyNumberFormat="1" applyFont="1" applyFill="1" applyBorder="1"/>
    <xf numFmtId="1" fontId="0" fillId="0" borderId="20" xfId="0" applyNumberFormat="1" applyBorder="1"/>
    <xf numFmtId="0" fontId="0" fillId="11" borderId="20" xfId="0" applyFill="1" applyBorder="1"/>
    <xf numFmtId="0" fontId="63" fillId="0" borderId="20" xfId="0" applyFont="1" applyBorder="1"/>
    <xf numFmtId="0" fontId="64" fillId="0" borderId="20" xfId="0" applyFont="1" applyBorder="1"/>
    <xf numFmtId="0" fontId="64" fillId="11" borderId="20" xfId="0" applyFont="1" applyFill="1" applyBorder="1"/>
    <xf numFmtId="1" fontId="64" fillId="0" borderId="20" xfId="0" applyNumberFormat="1" applyFont="1" applyBorder="1"/>
    <xf numFmtId="9" fontId="7" fillId="0" borderId="0" xfId="2" applyFont="1"/>
    <xf numFmtId="9" fontId="60" fillId="0" borderId="0" xfId="0" applyNumberFormat="1" applyFont="1"/>
    <xf numFmtId="1" fontId="65" fillId="0" borderId="20" xfId="0" applyNumberFormat="1" applyFont="1" applyBorder="1"/>
    <xf numFmtId="9" fontId="65" fillId="0" borderId="20" xfId="2" applyFont="1" applyFill="1" applyBorder="1"/>
    <xf numFmtId="0" fontId="65" fillId="0" borderId="20" xfId="0" applyFont="1" applyBorder="1"/>
    <xf numFmtId="175" fontId="65" fillId="0" borderId="20" xfId="0" applyNumberFormat="1"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9" fillId="0" borderId="0" xfId="0" applyFont="1"/>
    <xf numFmtId="1" fontId="47" fillId="0" borderId="20" xfId="0" applyNumberFormat="1" applyFont="1" applyBorder="1"/>
    <xf numFmtId="0" fontId="47" fillId="0" borderId="20" xfId="0" applyFont="1" applyBorder="1"/>
    <xf numFmtId="0" fontId="47" fillId="11" borderId="20" xfId="0" applyFont="1" applyFill="1" applyBorder="1"/>
    <xf numFmtId="0" fontId="0" fillId="10" borderId="20" xfId="0" applyFill="1" applyBorder="1"/>
    <xf numFmtId="0" fontId="70" fillId="0" borderId="0" xfId="0" applyFont="1"/>
    <xf numFmtId="0" fontId="71" fillId="0" borderId="0" xfId="0" applyFont="1"/>
    <xf numFmtId="0" fontId="72" fillId="0" borderId="0" xfId="0" applyFont="1"/>
    <xf numFmtId="0" fontId="51" fillId="13" borderId="0" xfId="0" applyFont="1" applyFill="1"/>
    <xf numFmtId="0" fontId="7" fillId="0" borderId="20" xfId="0" applyFont="1" applyBorder="1"/>
    <xf numFmtId="0" fontId="73" fillId="0" borderId="20" xfId="0" applyFont="1" applyBorder="1"/>
    <xf numFmtId="3" fontId="74" fillId="0" borderId="20" xfId="0" applyNumberFormat="1" applyFont="1" applyBorder="1"/>
    <xf numFmtId="3" fontId="74" fillId="15" borderId="20" xfId="0" applyNumberFormat="1" applyFont="1" applyFill="1" applyBorder="1"/>
    <xf numFmtId="0" fontId="75" fillId="0" borderId="20" xfId="0" applyFont="1" applyBorder="1"/>
    <xf numFmtId="9" fontId="75" fillId="0" borderId="20" xfId="2" applyFont="1" applyFill="1" applyBorder="1"/>
    <xf numFmtId="1" fontId="75" fillId="0" borderId="20" xfId="0" applyNumberFormat="1" applyFont="1" applyBorder="1"/>
    <xf numFmtId="1" fontId="7" fillId="0" borderId="20" xfId="0" applyNumberFormat="1" applyFont="1" applyBorder="1"/>
    <xf numFmtId="175" fontId="75" fillId="0" borderId="20" xfId="0" applyNumberFormat="1" applyFont="1" applyBorder="1"/>
    <xf numFmtId="0" fontId="74" fillId="0" borderId="20" xfId="0" applyFont="1" applyBorder="1"/>
    <xf numFmtId="1" fontId="74" fillId="0" borderId="20" xfId="0" applyNumberFormat="1" applyFont="1" applyBorder="1"/>
    <xf numFmtId="0" fontId="76" fillId="0" borderId="0" xfId="0" applyFont="1"/>
    <xf numFmtId="0" fontId="7" fillId="0" borderId="0" xfId="0" applyFont="1" applyAlignment="1">
      <alignment wrapText="1"/>
    </xf>
    <xf numFmtId="0" fontId="35" fillId="0" borderId="37" xfId="7" applyFont="1" applyBorder="1" applyAlignment="1">
      <alignment horizontal="center" vertical="top" wrapText="1"/>
    </xf>
    <xf numFmtId="1" fontId="38" fillId="0" borderId="38" xfId="7" applyNumberFormat="1" applyFont="1" applyBorder="1" applyAlignment="1">
      <alignment horizontal="center" vertical="top" shrinkToFit="1"/>
    </xf>
    <xf numFmtId="1" fontId="35" fillId="0" borderId="37" xfId="7" applyNumberFormat="1" applyFont="1" applyBorder="1" applyAlignment="1">
      <alignment horizontal="center" vertical="top" shrinkToFit="1"/>
    </xf>
    <xf numFmtId="3" fontId="35" fillId="0" borderId="38" xfId="7" applyNumberFormat="1" applyFont="1" applyBorder="1" applyAlignment="1">
      <alignment horizontal="center" vertical="top" shrinkToFit="1"/>
    </xf>
    <xf numFmtId="1" fontId="35" fillId="0" borderId="39" xfId="7" applyNumberFormat="1" applyFont="1" applyBorder="1" applyAlignment="1">
      <alignment horizontal="center" vertical="top" shrinkToFit="1"/>
    </xf>
    <xf numFmtId="3" fontId="35" fillId="0" borderId="40" xfId="7" applyNumberFormat="1" applyFont="1" applyBorder="1" applyAlignment="1">
      <alignment horizontal="center" vertical="top" shrinkToFit="1"/>
    </xf>
    <xf numFmtId="3" fontId="35" fillId="0" borderId="41" xfId="7" applyNumberFormat="1" applyFont="1" applyBorder="1" applyAlignment="1">
      <alignment horizontal="center" vertical="top" shrinkToFit="1"/>
    </xf>
    <xf numFmtId="1" fontId="77" fillId="0" borderId="27" xfId="7" applyNumberFormat="1" applyFont="1" applyBorder="1" applyAlignment="1">
      <alignment horizontal="center" vertical="top" shrinkToFit="1"/>
    </xf>
    <xf numFmtId="3" fontId="74" fillId="0" borderId="27" xfId="7" applyNumberFormat="1" applyFont="1" applyBorder="1" applyAlignment="1">
      <alignment horizontal="center" vertical="top" shrinkToFit="1"/>
    </xf>
    <xf numFmtId="1" fontId="74" fillId="0" borderId="37" xfId="7" applyNumberFormat="1" applyFont="1" applyBorder="1" applyAlignment="1">
      <alignment horizontal="center" vertical="top" shrinkToFit="1"/>
    </xf>
    <xf numFmtId="3" fontId="74" fillId="0" borderId="38" xfId="7" applyNumberFormat="1" applyFont="1" applyBorder="1" applyAlignment="1">
      <alignment horizontal="center" vertical="top" shrinkToFit="1"/>
    </xf>
    <xf numFmtId="0" fontId="35" fillId="9" borderId="34" xfId="7" applyFont="1" applyFill="1" applyBorder="1" applyAlignment="1">
      <alignment horizontal="center" vertical="center" wrapText="1"/>
    </xf>
    <xf numFmtId="0" fontId="35" fillId="9" borderId="35" xfId="7" applyFont="1" applyFill="1" applyBorder="1" applyAlignment="1">
      <alignment horizontal="center" vertical="center" wrapText="1"/>
    </xf>
    <xf numFmtId="0" fontId="35" fillId="9" borderId="36" xfId="7" applyFont="1" applyFill="1" applyBorder="1" applyAlignment="1">
      <alignment horizontal="center" vertical="center" wrapText="1"/>
    </xf>
    <xf numFmtId="0" fontId="35" fillId="9" borderId="27" xfId="7" applyFont="1" applyFill="1" applyBorder="1" applyAlignment="1">
      <alignment horizontal="center" vertical="center" wrapText="1"/>
    </xf>
    <xf numFmtId="0" fontId="37" fillId="9" borderId="27" xfId="7" applyFont="1" applyFill="1" applyBorder="1" applyAlignment="1">
      <alignment horizontal="center" vertical="center" wrapText="1"/>
    </xf>
    <xf numFmtId="0" fontId="0" fillId="21" borderId="0" xfId="0" applyFill="1"/>
    <xf numFmtId="172" fontId="0" fillId="21" borderId="0" xfId="0" applyNumberFormat="1" applyFill="1"/>
    <xf numFmtId="0" fontId="0" fillId="21" borderId="9" xfId="0" applyFill="1" applyBorder="1"/>
    <xf numFmtId="0" fontId="79" fillId="0" borderId="9" xfId="0" applyFont="1" applyBorder="1"/>
    <xf numFmtId="172" fontId="0" fillId="0" borderId="42" xfId="16" applyNumberFormat="1" applyFont="1" applyBorder="1"/>
    <xf numFmtId="0" fontId="0" fillId="0" borderId="42" xfId="16" applyFont="1" applyBorder="1"/>
    <xf numFmtId="0" fontId="0" fillId="0" borderId="43" xfId="16" applyFont="1" applyBorder="1"/>
    <xf numFmtId="172" fontId="0" fillId="0" borderId="44" xfId="24" applyNumberFormat="1" applyFont="1" applyBorder="1" applyAlignment="1"/>
    <xf numFmtId="1" fontId="0" fillId="0" borderId="33" xfId="16" applyNumberFormat="1" applyFont="1" applyBorder="1"/>
    <xf numFmtId="0" fontId="0" fillId="0" borderId="33" xfId="16" applyFont="1" applyBorder="1"/>
    <xf numFmtId="0" fontId="0" fillId="0" borderId="45" xfId="16" applyFont="1" applyBorder="1"/>
    <xf numFmtId="2" fontId="0" fillId="0" borderId="33" xfId="16" applyNumberFormat="1" applyFont="1" applyBorder="1"/>
    <xf numFmtId="0" fontId="78" fillId="22" borderId="0" xfId="16" applyFont="1" applyFill="1"/>
    <xf numFmtId="0" fontId="78" fillId="22" borderId="44" xfId="16" applyFont="1" applyFill="1" applyBorder="1"/>
    <xf numFmtId="0" fontId="78" fillId="22" borderId="33" xfId="16" applyFont="1" applyFill="1" applyBorder="1"/>
    <xf numFmtId="0" fontId="78" fillId="22" borderId="45" xfId="16" applyFont="1" applyFill="1" applyBorder="1"/>
    <xf numFmtId="172" fontId="80" fillId="19" borderId="0" xfId="25" applyNumberFormat="1"/>
    <xf numFmtId="0" fontId="80" fillId="19" borderId="0" xfId="25"/>
    <xf numFmtId="1" fontId="0" fillId="0" borderId="44" xfId="16" applyNumberFormat="1" applyFont="1" applyBorder="1"/>
    <xf numFmtId="0" fontId="81" fillId="8" borderId="0" xfId="26"/>
    <xf numFmtId="0" fontId="1" fillId="21" borderId="0" xfId="16" applyFill="1"/>
    <xf numFmtId="0" fontId="8" fillId="0" borderId="0" xfId="16" applyFont="1"/>
    <xf numFmtId="172" fontId="0" fillId="0" borderId="0" xfId="24" applyNumberFormat="1" applyFont="1" applyBorder="1"/>
    <xf numFmtId="0" fontId="0" fillId="0" borderId="0" xfId="16" applyFont="1"/>
    <xf numFmtId="172" fontId="0" fillId="0" borderId="42" xfId="24" applyNumberFormat="1" applyFont="1" applyBorder="1"/>
    <xf numFmtId="172" fontId="0" fillId="0" borderId="33" xfId="24" applyNumberFormat="1" applyFont="1" applyBorder="1"/>
    <xf numFmtId="164" fontId="0" fillId="0" borderId="33" xfId="24" applyFont="1" applyBorder="1"/>
    <xf numFmtId="171" fontId="0" fillId="0" borderId="33" xfId="24" applyNumberFormat="1" applyFont="1" applyBorder="1"/>
    <xf numFmtId="172" fontId="1" fillId="0" borderId="0" xfId="24" applyNumberFormat="1"/>
    <xf numFmtId="3" fontId="26" fillId="0" borderId="0" xfId="16" applyNumberFormat="1" applyFont="1"/>
    <xf numFmtId="0" fontId="26" fillId="0" borderId="0" xfId="16" applyFont="1"/>
    <xf numFmtId="167" fontId="0" fillId="0" borderId="44" xfId="21" applyFont="1" applyBorder="1"/>
    <xf numFmtId="0" fontId="82" fillId="21" borderId="0" xfId="27" applyFill="1"/>
    <xf numFmtId="172" fontId="80" fillId="20" borderId="0" xfId="28" applyNumberFormat="1"/>
    <xf numFmtId="0" fontId="80" fillId="20" borderId="0" xfId="28"/>
    <xf numFmtId="0" fontId="82" fillId="0" borderId="0" xfId="27"/>
    <xf numFmtId="169" fontId="1" fillId="0" borderId="0" xfId="16" applyNumberFormat="1"/>
    <xf numFmtId="0" fontId="79" fillId="0" borderId="0" xfId="0" applyFont="1"/>
    <xf numFmtId="0" fontId="0" fillId="0" borderId="46" xfId="16" applyFont="1" applyBorder="1"/>
    <xf numFmtId="1" fontId="0" fillId="0" borderId="42" xfId="16" applyNumberFormat="1" applyFont="1" applyBorder="1"/>
    <xf numFmtId="0" fontId="83" fillId="18" borderId="45" xfId="29" applyFont="1" applyBorder="1"/>
    <xf numFmtId="1" fontId="0" fillId="21" borderId="0" xfId="0" applyNumberFormat="1" applyFill="1"/>
    <xf numFmtId="2" fontId="0" fillId="0" borderId="46" xfId="16" applyNumberFormat="1" applyFont="1" applyBorder="1"/>
    <xf numFmtId="2" fontId="0" fillId="0" borderId="42" xfId="16" applyNumberFormat="1" applyFont="1" applyBorder="1"/>
    <xf numFmtId="1" fontId="84" fillId="17" borderId="42" xfId="30" applyNumberFormat="1" applyBorder="1"/>
    <xf numFmtId="0" fontId="0" fillId="0" borderId="44" xfId="16" applyFont="1" applyBorder="1"/>
    <xf numFmtId="172" fontId="84" fillId="17" borderId="33" xfId="30" applyNumberFormat="1" applyBorder="1"/>
    <xf numFmtId="172" fontId="0" fillId="0" borderId="44" xfId="24" applyNumberFormat="1" applyFont="1" applyBorder="1"/>
    <xf numFmtId="172" fontId="0" fillId="0" borderId="46" xfId="24" applyNumberFormat="1" applyFont="1" applyBorder="1"/>
    <xf numFmtId="2" fontId="0" fillId="0" borderId="44" xfId="16" applyNumberFormat="1" applyFont="1" applyBorder="1"/>
    <xf numFmtId="172" fontId="0" fillId="0" borderId="44" xfId="16" applyNumberFormat="1" applyFont="1" applyBorder="1"/>
    <xf numFmtId="172" fontId="0" fillId="0" borderId="33" xfId="16" applyNumberFormat="1" applyFont="1" applyBorder="1"/>
    <xf numFmtId="173" fontId="8" fillId="0" borderId="11" xfId="21" applyNumberFormat="1" applyFont="1" applyBorder="1"/>
    <xf numFmtId="173" fontId="8" fillId="0" borderId="4" xfId="21" applyNumberFormat="1" applyFont="1" applyBorder="1"/>
    <xf numFmtId="173" fontId="0" fillId="0" borderId="23" xfId="21" applyNumberFormat="1" applyFont="1" applyBorder="1"/>
    <xf numFmtId="0" fontId="0" fillId="0" borderId="21" xfId="0" applyBorder="1"/>
    <xf numFmtId="172" fontId="1" fillId="19" borderId="46" xfId="23" applyNumberFormat="1" applyBorder="1" applyAlignment="1"/>
    <xf numFmtId="172" fontId="1" fillId="19" borderId="42" xfId="23" applyNumberFormat="1" applyBorder="1" applyAlignment="1"/>
    <xf numFmtId="0" fontId="1" fillId="19" borderId="42" xfId="23" applyNumberFormat="1" applyBorder="1" applyAlignment="1"/>
    <xf numFmtId="0" fontId="1" fillId="19" borderId="43" xfId="23" applyNumberFormat="1" applyBorder="1" applyAlignment="1"/>
    <xf numFmtId="173" fontId="0" fillId="0" borderId="4" xfId="21" applyNumberFormat="1" applyFont="1" applyBorder="1"/>
    <xf numFmtId="0" fontId="8" fillId="0" borderId="4" xfId="0" applyFont="1" applyBorder="1"/>
    <xf numFmtId="167" fontId="7" fillId="6" borderId="0" xfId="0" applyNumberFormat="1" applyFont="1" applyFill="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4" applyNumberFormat="1" applyFont="1"/>
    <xf numFmtId="2" fontId="0" fillId="0" borderId="46" xfId="0" applyNumberFormat="1" applyBorder="1"/>
    <xf numFmtId="2" fontId="0" fillId="0" borderId="42" xfId="0" applyNumberFormat="1" applyBorder="1"/>
    <xf numFmtId="0" fontId="0" fillId="0" borderId="42" xfId="0" applyBorder="1"/>
    <xf numFmtId="0" fontId="0" fillId="0" borderId="43" xfId="0" applyBorder="1"/>
    <xf numFmtId="2" fontId="0" fillId="0" borderId="44" xfId="0" applyNumberFormat="1" applyBorder="1"/>
    <xf numFmtId="2" fontId="0" fillId="0" borderId="33" xfId="0" applyNumberFormat="1" applyBorder="1"/>
    <xf numFmtId="0" fontId="0" fillId="0" borderId="33" xfId="0" applyBorder="1"/>
    <xf numFmtId="0" fontId="0" fillId="0" borderId="45" xfId="0" applyBorder="1"/>
    <xf numFmtId="0" fontId="0" fillId="0" borderId="44" xfId="0" applyBorder="1"/>
    <xf numFmtId="0" fontId="34" fillId="8" borderId="33" xfId="22" applyBorder="1" applyAlignment="1">
      <alignment horizontal="center"/>
    </xf>
    <xf numFmtId="0" fontId="78" fillId="22" borderId="44" xfId="0" applyFont="1" applyFill="1" applyBorder="1"/>
    <xf numFmtId="0" fontId="78" fillId="22" borderId="33" xfId="0" applyFont="1" applyFill="1" applyBorder="1"/>
    <xf numFmtId="0" fontId="78" fillId="22" borderId="45" xfId="0" applyFont="1" applyFill="1" applyBorder="1"/>
    <xf numFmtId="0" fontId="86" fillId="0" borderId="0" xfId="32"/>
    <xf numFmtId="0" fontId="85" fillId="0" borderId="47" xfId="31"/>
    <xf numFmtId="2" fontId="1" fillId="20" borderId="48" xfId="33" applyNumberFormat="1" applyBorder="1"/>
    <xf numFmtId="2" fontId="1" fillId="20" borderId="33" xfId="33" applyNumberFormat="1" applyBorder="1"/>
    <xf numFmtId="2" fontId="1" fillId="20" borderId="49" xfId="33" applyNumberFormat="1" applyBorder="1"/>
    <xf numFmtId="0" fontId="1" fillId="20" borderId="42" xfId="33" applyBorder="1"/>
    <xf numFmtId="0" fontId="1" fillId="20" borderId="43" xfId="33" applyBorder="1"/>
    <xf numFmtId="2" fontId="0" fillId="0" borderId="48" xfId="0" applyNumberFormat="1" applyBorder="1"/>
    <xf numFmtId="2" fontId="0" fillId="0" borderId="49" xfId="0" applyNumberFormat="1" applyBorder="1"/>
    <xf numFmtId="2" fontId="0" fillId="23" borderId="33" xfId="0" applyNumberFormat="1" applyFill="1" applyBorder="1"/>
    <xf numFmtId="2" fontId="0" fillId="23" borderId="49" xfId="0" applyNumberFormat="1" applyFill="1" applyBorder="1"/>
    <xf numFmtId="0" fontId="8" fillId="0" borderId="45" xfId="0" applyFont="1" applyBorder="1"/>
    <xf numFmtId="2" fontId="0" fillId="23" borderId="48" xfId="0" applyNumberFormat="1" applyFill="1" applyBorder="1"/>
    <xf numFmtId="167" fontId="0" fillId="0" borderId="33" xfId="0" applyNumberFormat="1" applyBorder="1"/>
    <xf numFmtId="0" fontId="34" fillId="8" borderId="48" xfId="22" applyBorder="1" applyAlignment="1">
      <alignment horizontal="center"/>
    </xf>
    <xf numFmtId="0" fontId="34" fillId="8" borderId="49" xfId="22" applyBorder="1" applyAlignment="1">
      <alignment horizontal="center"/>
    </xf>
    <xf numFmtId="0" fontId="34" fillId="8" borderId="33" xfId="22" applyBorder="1"/>
    <xf numFmtId="0" fontId="34" fillId="8" borderId="45" xfId="22" applyBorder="1"/>
    <xf numFmtId="0" fontId="1" fillId="20" borderId="46" xfId="33" applyBorder="1"/>
    <xf numFmtId="0" fontId="5" fillId="3" borderId="3" xfId="6"/>
    <xf numFmtId="0" fontId="34" fillId="8" borderId="44" xfId="22" applyBorder="1"/>
    <xf numFmtId="173" fontId="0" fillId="0" borderId="25" xfId="21" applyNumberFormat="1" applyFont="1" applyBorder="1"/>
    <xf numFmtId="176" fontId="8" fillId="0" borderId="0" xfId="0" applyNumberFormat="1" applyFont="1"/>
    <xf numFmtId="176" fontId="0" fillId="0" borderId="0" xfId="21" applyNumberFormat="1" applyFont="1"/>
    <xf numFmtId="0" fontId="87" fillId="0" borderId="0" xfId="0" applyFont="1"/>
    <xf numFmtId="168" fontId="0" fillId="0" borderId="0" xfId="0" applyNumberFormat="1"/>
    <xf numFmtId="176" fontId="0" fillId="0" borderId="0" xfId="0" applyNumberFormat="1"/>
    <xf numFmtId="169" fontId="8" fillId="0" borderId="9" xfId="0" applyNumberFormat="1" applyFont="1" applyBorder="1"/>
    <xf numFmtId="167" fontId="0" fillId="0" borderId="0" xfId="21" applyFont="1"/>
    <xf numFmtId="0" fontId="89" fillId="0" borderId="0" xfId="0" applyFont="1"/>
    <xf numFmtId="3" fontId="7" fillId="0" borderId="0" xfId="0" applyNumberFormat="1" applyFont="1"/>
    <xf numFmtId="0" fontId="60" fillId="0" borderId="53" xfId="0" applyFont="1" applyBorder="1"/>
    <xf numFmtId="0" fontId="60" fillId="0" borderId="54" xfId="0" applyFont="1" applyBorder="1"/>
    <xf numFmtId="0" fontId="60" fillId="0" borderId="55" xfId="0" applyFont="1" applyBorder="1"/>
    <xf numFmtId="0" fontId="60" fillId="0" borderId="56" xfId="0" applyFont="1" applyBorder="1"/>
    <xf numFmtId="0" fontId="60" fillId="0" borderId="57" xfId="0" applyFont="1" applyBorder="1"/>
    <xf numFmtId="3" fontId="89" fillId="0" borderId="57" xfId="0" applyNumberFormat="1" applyFont="1" applyBorder="1"/>
    <xf numFmtId="0" fontId="60" fillId="0" borderId="58" xfId="0" applyFont="1" applyBorder="1"/>
    <xf numFmtId="0" fontId="89" fillId="0" borderId="59" xfId="0" applyFont="1" applyBorder="1"/>
    <xf numFmtId="0" fontId="60" fillId="0" borderId="59" xfId="0" applyFont="1" applyBorder="1"/>
    <xf numFmtId="0" fontId="60" fillId="0" borderId="60" xfId="0" applyFont="1" applyBorder="1"/>
    <xf numFmtId="0" fontId="8" fillId="0" borderId="0" xfId="0" applyFont="1" applyAlignment="1">
      <alignment horizontal="center"/>
    </xf>
    <xf numFmtId="177" fontId="7" fillId="0" borderId="0" xfId="0" applyNumberFormat="1" applyFont="1"/>
    <xf numFmtId="0" fontId="91" fillId="0" borderId="0" xfId="0" applyFont="1"/>
    <xf numFmtId="0" fontId="59" fillId="0" borderId="0" xfId="0" applyFont="1" applyAlignment="1">
      <alignment horizontal="center"/>
    </xf>
    <xf numFmtId="169" fontId="7" fillId="0" borderId="0" xfId="0" applyNumberFormat="1" applyFont="1"/>
    <xf numFmtId="0" fontId="54" fillId="0" borderId="25" xfId="0" applyFont="1" applyBorder="1" applyAlignment="1">
      <alignment horizontal="left"/>
    </xf>
    <xf numFmtId="0" fontId="54" fillId="0" borderId="25" xfId="0" applyFont="1" applyBorder="1" applyAlignment="1">
      <alignment horizontal="center"/>
    </xf>
    <xf numFmtId="1" fontId="54" fillId="0" borderId="25" xfId="0" applyNumberFormat="1" applyFont="1" applyBorder="1" applyAlignment="1">
      <alignment horizontal="center"/>
    </xf>
    <xf numFmtId="1" fontId="54" fillId="0" borderId="25" xfId="0" applyNumberFormat="1" applyFont="1" applyBorder="1"/>
    <xf numFmtId="0" fontId="54" fillId="0" borderId="25" xfId="0" applyFont="1" applyBorder="1"/>
    <xf numFmtId="169" fontId="54" fillId="0" borderId="25" xfId="0" applyNumberFormat="1" applyFont="1" applyBorder="1"/>
    <xf numFmtId="0" fontId="7" fillId="0" borderId="24" xfId="0" applyFont="1" applyBorder="1"/>
    <xf numFmtId="173" fontId="7" fillId="0" borderId="25" xfId="0" applyNumberFormat="1" applyFont="1" applyBorder="1"/>
    <xf numFmtId="9" fontId="7" fillId="0" borderId="25"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4" fillId="0" borderId="0" xfId="9" applyFont="1"/>
    <xf numFmtId="0" fontId="33" fillId="14" borderId="0" xfId="35" applyFill="1"/>
    <xf numFmtId="0" fontId="1" fillId="0" borderId="0" xfId="36"/>
    <xf numFmtId="0" fontId="92" fillId="24" borderId="61" xfId="36" applyFont="1" applyFill="1" applyBorder="1"/>
    <xf numFmtId="0" fontId="92" fillId="24" borderId="61" xfId="36" applyFont="1" applyFill="1" applyBorder="1" applyAlignment="1">
      <alignment wrapText="1"/>
    </xf>
    <xf numFmtId="0" fontId="8" fillId="6" borderId="62" xfId="36" applyFont="1" applyFill="1" applyBorder="1"/>
    <xf numFmtId="166" fontId="93" fillId="24" borderId="61" xfId="36" applyNumberFormat="1" applyFont="1" applyFill="1" applyBorder="1" applyAlignment="1">
      <alignment wrapText="1"/>
    </xf>
    <xf numFmtId="0" fontId="94" fillId="0" borderId="63" xfId="36" quotePrefix="1" applyFont="1" applyBorder="1" applyAlignment="1">
      <alignment horizontal="left" wrapText="1"/>
    </xf>
    <xf numFmtId="0" fontId="94" fillId="0" borderId="64" xfId="36" quotePrefix="1" applyFont="1" applyBorder="1" applyAlignment="1">
      <alignment horizontal="left" wrapText="1"/>
    </xf>
    <xf numFmtId="0" fontId="1" fillId="6" borderId="20" xfId="36" applyFill="1" applyBorder="1"/>
    <xf numFmtId="0" fontId="94" fillId="0" borderId="63" xfId="36" quotePrefix="1" applyFont="1" applyBorder="1" applyAlignment="1">
      <alignment horizontal="right" wrapText="1"/>
    </xf>
    <xf numFmtId="4" fontId="94" fillId="0" borderId="64" xfId="36" quotePrefix="1" applyNumberFormat="1" applyFont="1" applyBorder="1" applyAlignment="1">
      <alignment horizontal="right" wrapText="1"/>
    </xf>
    <xf numFmtId="9" fontId="1" fillId="0" borderId="0" xfId="37"/>
    <xf numFmtId="4" fontId="1" fillId="0" borderId="0" xfId="36" applyNumberFormat="1"/>
    <xf numFmtId="4" fontId="94" fillId="0" borderId="63" xfId="36" quotePrefix="1" applyNumberFormat="1" applyFont="1" applyBorder="1" applyAlignment="1">
      <alignment horizontal="right" wrapText="1"/>
    </xf>
    <xf numFmtId="172" fontId="1" fillId="0" borderId="0" xfId="38" applyNumberFormat="1"/>
    <xf numFmtId="0" fontId="8" fillId="0" borderId="0" xfId="36" applyFont="1"/>
    <xf numFmtId="172" fontId="8" fillId="0" borderId="0" xfId="38" applyNumberFormat="1" applyFont="1"/>
    <xf numFmtId="9" fontId="8" fillId="0" borderId="0" xfId="37" applyFont="1"/>
    <xf numFmtId="0" fontId="0" fillId="0" borderId="0" xfId="0" applyAlignment="1">
      <alignment horizontal="left"/>
    </xf>
    <xf numFmtId="11" fontId="0" fillId="0" borderId="0" xfId="0" applyNumberFormat="1"/>
    <xf numFmtId="0" fontId="53" fillId="0" borderId="0" xfId="9" applyFont="1" applyAlignment="1">
      <alignment horizontal="center" vertical="center"/>
    </xf>
    <xf numFmtId="0" fontId="53" fillId="0" borderId="10" xfId="9" applyFont="1" applyBorder="1" applyAlignment="1">
      <alignment horizontal="center" vertical="center"/>
    </xf>
    <xf numFmtId="0" fontId="95" fillId="0" borderId="0" xfId="0" applyFont="1"/>
    <xf numFmtId="0" fontId="95" fillId="0" borderId="7" xfId="0" applyFont="1" applyBorder="1"/>
    <xf numFmtId="0" fontId="95" fillId="0" borderId="9" xfId="0" applyFont="1" applyBorder="1"/>
    <xf numFmtId="0" fontId="95" fillId="0" borderId="8" xfId="0" applyFont="1" applyBorder="1"/>
    <xf numFmtId="0" fontId="95" fillId="0" borderId="4" xfId="0" applyFont="1" applyBorder="1"/>
    <xf numFmtId="0" fontId="61" fillId="0" borderId="0" xfId="0" applyFont="1"/>
    <xf numFmtId="0" fontId="61" fillId="0" borderId="5" xfId="0" applyFont="1" applyBorder="1"/>
    <xf numFmtId="173" fontId="61" fillId="0" borderId="0" xfId="21" applyNumberFormat="1" applyFont="1" applyBorder="1"/>
    <xf numFmtId="0" fontId="96" fillId="25" borderId="0" xfId="0" applyFont="1" applyFill="1" applyAlignment="1">
      <alignment horizontal="center" vertical="top" wrapText="1"/>
    </xf>
    <xf numFmtId="0" fontId="97" fillId="25" borderId="0" xfId="0" applyFont="1" applyFill="1" applyAlignment="1">
      <alignment horizontal="left" vertical="center" wrapText="1"/>
    </xf>
    <xf numFmtId="0" fontId="36" fillId="25" borderId="5" xfId="0" applyFont="1" applyFill="1" applyBorder="1" applyAlignment="1">
      <alignment horizontal="left" vertical="top" wrapText="1"/>
    </xf>
    <xf numFmtId="0" fontId="96" fillId="25" borderId="65" xfId="0" applyFont="1" applyFill="1" applyBorder="1" applyAlignment="1">
      <alignment horizontal="center" vertical="top" wrapText="1"/>
    </xf>
    <xf numFmtId="0" fontId="36" fillId="25" borderId="66" xfId="0" applyFont="1" applyFill="1" applyBorder="1" applyAlignment="1">
      <alignment horizontal="left" vertical="top" wrapText="1"/>
    </xf>
    <xf numFmtId="0" fontId="96" fillId="25" borderId="67" xfId="0" applyFont="1" applyFill="1" applyBorder="1" applyAlignment="1">
      <alignment horizontal="center" vertical="top" wrapText="1"/>
    </xf>
    <xf numFmtId="0" fontId="97" fillId="25" borderId="67" xfId="0" applyFont="1" applyFill="1" applyBorder="1" applyAlignment="1">
      <alignment horizontal="left" vertical="center" wrapText="1"/>
    </xf>
    <xf numFmtId="0" fontId="36" fillId="25" borderId="68" xfId="0" applyFont="1" applyFill="1" applyBorder="1" applyAlignment="1">
      <alignment horizontal="left" vertical="top" wrapText="1"/>
    </xf>
    <xf numFmtId="0" fontId="96" fillId="25" borderId="69" xfId="0" applyFont="1" applyFill="1" applyBorder="1" applyAlignment="1">
      <alignment horizontal="center" vertical="top" wrapText="1"/>
    </xf>
    <xf numFmtId="0" fontId="36" fillId="25" borderId="70" xfId="0" applyFont="1" applyFill="1" applyBorder="1" applyAlignment="1">
      <alignment horizontal="left" vertical="top" wrapText="1"/>
    </xf>
    <xf numFmtId="0" fontId="98" fillId="0" borderId="71" xfId="0" applyFont="1" applyBorder="1" applyAlignment="1">
      <alignment horizontal="left" vertical="top" wrapText="1" indent="1"/>
    </xf>
    <xf numFmtId="0" fontId="98" fillId="0" borderId="71" xfId="0" applyFont="1" applyBorder="1" applyAlignment="1">
      <alignment horizontal="left" vertical="top" wrapText="1" indent="2"/>
    </xf>
    <xf numFmtId="0" fontId="98" fillId="0" borderId="72" xfId="0" applyFont="1" applyBorder="1" applyAlignment="1">
      <alignment horizontal="left" vertical="top" wrapText="1"/>
    </xf>
    <xf numFmtId="0" fontId="95" fillId="0" borderId="5" xfId="0" applyFont="1" applyBorder="1"/>
    <xf numFmtId="0" fontId="99" fillId="0" borderId="73" xfId="0" applyFont="1" applyBorder="1" applyAlignment="1">
      <alignment horizontal="right" vertical="top" wrapText="1"/>
    </xf>
    <xf numFmtId="0" fontId="100" fillId="0" borderId="74" xfId="0" applyFont="1" applyBorder="1" applyAlignment="1">
      <alignment horizontal="left" vertical="top" wrapText="1"/>
    </xf>
    <xf numFmtId="1" fontId="101" fillId="0" borderId="75" xfId="0" applyNumberFormat="1" applyFont="1" applyBorder="1" applyAlignment="1">
      <alignment horizontal="right" vertical="top" shrinkToFit="1"/>
    </xf>
    <xf numFmtId="0" fontId="100" fillId="0" borderId="76" xfId="0" applyFont="1" applyBorder="1" applyAlignment="1">
      <alignment horizontal="left" vertical="top" wrapText="1"/>
    </xf>
    <xf numFmtId="0" fontId="99" fillId="0" borderId="75" xfId="0" applyFont="1" applyBorder="1" applyAlignment="1">
      <alignment horizontal="right" vertical="top" wrapText="1"/>
    </xf>
    <xf numFmtId="1" fontId="102" fillId="0" borderId="77" xfId="0" applyNumberFormat="1" applyFont="1" applyBorder="1" applyAlignment="1">
      <alignment horizontal="right" vertical="top" shrinkToFit="1"/>
    </xf>
    <xf numFmtId="0" fontId="103" fillId="0" borderId="78" xfId="0" applyFont="1" applyBorder="1" applyAlignment="1">
      <alignment horizontal="left" vertical="top" wrapText="1"/>
    </xf>
    <xf numFmtId="0" fontId="104" fillId="0" borderId="73" xfId="0" applyFont="1" applyBorder="1" applyAlignment="1">
      <alignment horizontal="right" vertical="top" wrapText="1"/>
    </xf>
    <xf numFmtId="1" fontId="35" fillId="0" borderId="73" xfId="0" applyNumberFormat="1" applyFont="1" applyBorder="1" applyAlignment="1">
      <alignment horizontal="right" vertical="top" shrinkToFit="1"/>
    </xf>
    <xf numFmtId="1" fontId="35" fillId="0" borderId="75" xfId="0" applyNumberFormat="1" applyFont="1" applyBorder="1" applyAlignment="1">
      <alignment horizontal="right" vertical="top" shrinkToFit="1"/>
    </xf>
    <xf numFmtId="0" fontId="44" fillId="0" borderId="77" xfId="0" applyFont="1" applyBorder="1" applyAlignment="1">
      <alignment horizontal="left" vertical="center" wrapText="1"/>
    </xf>
    <xf numFmtId="0" fontId="105" fillId="0" borderId="78" xfId="0" applyFont="1" applyBorder="1" applyAlignment="1">
      <alignment horizontal="left" vertical="top" wrapText="1"/>
    </xf>
    <xf numFmtId="0" fontId="106" fillId="0" borderId="77" xfId="0" applyFont="1" applyBorder="1" applyAlignment="1">
      <alignment horizontal="left" vertical="top" wrapText="1"/>
    </xf>
    <xf numFmtId="0" fontId="105" fillId="0" borderId="73" xfId="0" applyFont="1" applyBorder="1" applyAlignment="1">
      <alignment horizontal="right" vertical="top" wrapText="1"/>
    </xf>
    <xf numFmtId="0" fontId="107" fillId="0" borderId="74" xfId="0" applyFont="1" applyBorder="1" applyAlignment="1">
      <alignment horizontal="left" vertical="top" wrapText="1"/>
    </xf>
    <xf numFmtId="0" fontId="105" fillId="0" borderId="75" xfId="0" applyFont="1" applyBorder="1" applyAlignment="1">
      <alignment horizontal="right" vertical="top" wrapText="1"/>
    </xf>
    <xf numFmtId="0" fontId="107" fillId="0" borderId="76" xfId="0" applyFont="1" applyBorder="1" applyAlignment="1">
      <alignment horizontal="left" vertical="top" wrapText="1"/>
    </xf>
    <xf numFmtId="0" fontId="108" fillId="0" borderId="75" xfId="0" applyFont="1" applyBorder="1" applyAlignment="1">
      <alignment horizontal="right" vertical="top" wrapText="1"/>
    </xf>
    <xf numFmtId="0" fontId="108" fillId="0" borderId="75" xfId="0" applyFont="1" applyBorder="1" applyAlignment="1">
      <alignment horizontal="left" vertical="top" wrapText="1" indent="2"/>
    </xf>
    <xf numFmtId="0" fontId="109" fillId="0" borderId="76" xfId="0" applyFont="1" applyBorder="1" applyAlignment="1">
      <alignment horizontal="left" vertical="top" wrapText="1"/>
    </xf>
    <xf numFmtId="1" fontId="38" fillId="0" borderId="27" xfId="0" applyNumberFormat="1" applyFont="1" applyBorder="1" applyAlignment="1">
      <alignment horizontal="right" vertical="top" shrinkToFit="1"/>
    </xf>
    <xf numFmtId="0" fontId="110" fillId="0" borderId="37" xfId="0" applyFont="1" applyBorder="1" applyAlignment="1">
      <alignment horizontal="left" vertical="top" wrapText="1"/>
    </xf>
    <xf numFmtId="17" fontId="0" fillId="0" borderId="0" xfId="0" applyNumberFormat="1"/>
    <xf numFmtId="0" fontId="8" fillId="0" borderId="0" xfId="0" quotePrefix="1" applyFont="1"/>
    <xf numFmtId="1" fontId="111" fillId="0" borderId="0" xfId="0" applyNumberFormat="1" applyFont="1" applyAlignment="1">
      <alignment horizontal="right" vertical="top" shrinkToFit="1"/>
    </xf>
    <xf numFmtId="0" fontId="112" fillId="0" borderId="0" xfId="0" applyFont="1" applyAlignment="1">
      <alignment horizontal="left" vertical="top" wrapText="1" indent="2"/>
    </xf>
    <xf numFmtId="178" fontId="113" fillId="0" borderId="0" xfId="0" applyNumberFormat="1" applyFont="1" applyAlignment="1">
      <alignment horizontal="left" vertical="top" shrinkToFit="1"/>
    </xf>
    <xf numFmtId="1" fontId="111" fillId="26" borderId="0" xfId="0" applyNumberFormat="1" applyFont="1" applyFill="1" applyAlignment="1">
      <alignment horizontal="right" vertical="top" shrinkToFit="1"/>
    </xf>
    <xf numFmtId="0" fontId="112" fillId="26" borderId="0" xfId="0" applyFont="1" applyFill="1" applyAlignment="1">
      <alignment horizontal="left" vertical="top" wrapText="1" indent="2"/>
    </xf>
    <xf numFmtId="170" fontId="113" fillId="26" borderId="0" xfId="0" applyNumberFormat="1" applyFont="1" applyFill="1" applyAlignment="1">
      <alignment horizontal="left" vertical="top" shrinkToFit="1"/>
    </xf>
    <xf numFmtId="0" fontId="112" fillId="0" borderId="0" xfId="0" applyFont="1" applyAlignment="1">
      <alignment horizontal="left" vertical="top" wrapText="1" indent="1"/>
    </xf>
    <xf numFmtId="166" fontId="113" fillId="0" borderId="0" xfId="0" applyNumberFormat="1" applyFont="1" applyAlignment="1">
      <alignment horizontal="left" vertical="top" shrinkToFit="1"/>
    </xf>
    <xf numFmtId="170" fontId="113" fillId="0" borderId="0" xfId="0" applyNumberFormat="1" applyFont="1" applyAlignment="1">
      <alignment horizontal="left" vertical="top" shrinkToFit="1"/>
    </xf>
    <xf numFmtId="0" fontId="112" fillId="26" borderId="0" xfId="0" applyFont="1" applyFill="1" applyAlignment="1">
      <alignment horizontal="left" vertical="top" wrapText="1" indent="1"/>
    </xf>
    <xf numFmtId="166" fontId="113" fillId="26" borderId="0" xfId="0" applyNumberFormat="1" applyFont="1" applyFill="1" applyAlignment="1">
      <alignment horizontal="left" vertical="top" shrinkToFit="1"/>
    </xf>
    <xf numFmtId="178" fontId="113" fillId="26" borderId="0" xfId="0" applyNumberFormat="1" applyFont="1" applyFill="1" applyAlignment="1">
      <alignment horizontal="left" vertical="top" shrinkToFit="1"/>
    </xf>
    <xf numFmtId="0" fontId="112" fillId="0" borderId="0" xfId="0" applyFont="1" applyAlignment="1">
      <alignment horizontal="left" vertical="top" wrapText="1"/>
    </xf>
    <xf numFmtId="2" fontId="113" fillId="0" borderId="0" xfId="0" applyNumberFormat="1" applyFont="1" applyAlignment="1">
      <alignment horizontal="left" vertical="top" shrinkToFit="1"/>
    </xf>
    <xf numFmtId="0" fontId="112" fillId="26" borderId="0" xfId="0" applyFont="1" applyFill="1" applyAlignment="1">
      <alignment horizontal="left" vertical="top" wrapText="1"/>
    </xf>
    <xf numFmtId="2" fontId="113" fillId="26" borderId="0" xfId="0" applyNumberFormat="1" applyFont="1" applyFill="1" applyAlignment="1">
      <alignment horizontal="left" vertical="top" shrinkToFit="1"/>
    </xf>
    <xf numFmtId="169" fontId="113" fillId="0" borderId="0" xfId="0" applyNumberFormat="1" applyFont="1" applyAlignment="1">
      <alignment horizontal="left" vertical="top" shrinkToFit="1"/>
    </xf>
    <xf numFmtId="169" fontId="113" fillId="26" borderId="0" xfId="0" applyNumberFormat="1" applyFont="1" applyFill="1" applyAlignment="1">
      <alignment horizontal="left" vertical="top" shrinkToFit="1"/>
    </xf>
    <xf numFmtId="0" fontId="114" fillId="0" borderId="0" xfId="0" applyFont="1" applyAlignment="1">
      <alignment vertical="top" wrapText="1"/>
    </xf>
    <xf numFmtId="0" fontId="44" fillId="0" borderId="0" xfId="0" applyFont="1" applyAlignment="1">
      <alignment vertical="top" wrapText="1"/>
    </xf>
    <xf numFmtId="1" fontId="111" fillId="26" borderId="0" xfId="0" applyNumberFormat="1" applyFont="1" applyFill="1" applyAlignment="1">
      <alignment horizontal="right" vertical="top" indent="1" shrinkToFit="1"/>
    </xf>
    <xf numFmtId="1" fontId="111" fillId="26" borderId="0" xfId="0" applyNumberFormat="1" applyFont="1" applyFill="1" applyAlignment="1">
      <alignment vertical="top" shrinkToFit="1"/>
    </xf>
    <xf numFmtId="1" fontId="111" fillId="26" borderId="0" xfId="0" applyNumberFormat="1" applyFont="1" applyFill="1" applyAlignment="1">
      <alignment horizontal="center" vertical="top" shrinkToFit="1"/>
    </xf>
    <xf numFmtId="0" fontId="44" fillId="26" borderId="0" xfId="0" applyFont="1" applyFill="1" applyAlignment="1">
      <alignment horizontal="left" vertical="center" wrapText="1"/>
    </xf>
    <xf numFmtId="1" fontId="111" fillId="0" borderId="0" xfId="0" applyNumberFormat="1" applyFont="1" applyAlignment="1">
      <alignment horizontal="right" vertical="top" indent="1" shrinkToFit="1"/>
    </xf>
    <xf numFmtId="1" fontId="111" fillId="0" borderId="0" xfId="0" applyNumberFormat="1" applyFont="1" applyAlignment="1">
      <alignment vertical="top" shrinkToFit="1"/>
    </xf>
    <xf numFmtId="1" fontId="111" fillId="0" borderId="0" xfId="0" applyNumberFormat="1" applyFont="1" applyAlignment="1">
      <alignment horizontal="center" vertical="top" shrinkToFit="1"/>
    </xf>
    <xf numFmtId="0" fontId="44" fillId="0" borderId="0" xfId="0" applyFont="1" applyAlignment="1">
      <alignment horizontal="left" vertical="center" wrapText="1"/>
    </xf>
    <xf numFmtId="1" fontId="113" fillId="26" borderId="0" xfId="0" applyNumberFormat="1" applyFont="1" applyFill="1" applyAlignment="1">
      <alignment horizontal="left" vertical="top" shrinkToFit="1"/>
    </xf>
    <xf numFmtId="0" fontId="44" fillId="0" borderId="0" xfId="0" applyFont="1" applyAlignment="1">
      <alignment horizontal="left" wrapText="1"/>
    </xf>
    <xf numFmtId="0" fontId="44" fillId="0" borderId="0" xfId="0" applyFont="1" applyAlignment="1">
      <alignment wrapText="1"/>
    </xf>
    <xf numFmtId="0" fontId="115" fillId="26" borderId="0" xfId="0" applyFont="1" applyFill="1" applyAlignment="1">
      <alignment vertical="top" wrapText="1"/>
    </xf>
    <xf numFmtId="0" fontId="115" fillId="26" borderId="0" xfId="0" applyFont="1" applyFill="1" applyAlignment="1">
      <alignment horizontal="right" vertical="top" wrapText="1"/>
    </xf>
    <xf numFmtId="0" fontId="115" fillId="0" borderId="0" xfId="0" applyFont="1" applyAlignment="1">
      <alignment vertical="top" wrapText="1"/>
    </xf>
    <xf numFmtId="0" fontId="115" fillId="0" borderId="0" xfId="0" applyFont="1" applyAlignment="1">
      <alignment horizontal="right" vertical="top" wrapText="1"/>
    </xf>
    <xf numFmtId="0" fontId="115" fillId="0" borderId="0" xfId="0" applyFont="1" applyAlignment="1">
      <alignment horizontal="right" vertical="top" wrapText="1" indent="1"/>
    </xf>
    <xf numFmtId="0" fontId="115" fillId="26" borderId="0" xfId="0" applyFont="1" applyFill="1" applyAlignment="1">
      <alignment horizontal="right" vertical="top" wrapText="1" indent="1"/>
    </xf>
    <xf numFmtId="0" fontId="16" fillId="0" borderId="0" xfId="0" applyFont="1" applyAlignment="1">
      <alignment horizontal="right"/>
    </xf>
    <xf numFmtId="0" fontId="0" fillId="27" borderId="0" xfId="0" applyFill="1"/>
    <xf numFmtId="0" fontId="0" fillId="0" borderId="5" xfId="16" applyFont="1" applyBorder="1"/>
    <xf numFmtId="0" fontId="0" fillId="28" borderId="0" xfId="0" quotePrefix="1" applyFill="1"/>
    <xf numFmtId="0" fontId="0" fillId="29" borderId="0" xfId="0" quotePrefix="1" applyFill="1"/>
    <xf numFmtId="0" fontId="0" fillId="30" borderId="0" xfId="0" applyFill="1"/>
    <xf numFmtId="0" fontId="116" fillId="31" borderId="0" xfId="0" applyFont="1" applyFill="1"/>
    <xf numFmtId="0" fontId="0" fillId="31" borderId="0" xfId="0" applyFill="1"/>
    <xf numFmtId="0" fontId="0" fillId="32"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1" borderId="0" xfId="0" applyNumberFormat="1" applyFill="1"/>
    <xf numFmtId="0" fontId="101" fillId="0" borderId="0" xfId="8" applyFont="1"/>
    <xf numFmtId="179" fontId="3" fillId="0" borderId="0" xfId="34" applyNumberFormat="1" applyFill="1"/>
    <xf numFmtId="0" fontId="3" fillId="0" borderId="0" xfId="34" applyFill="1"/>
    <xf numFmtId="179" fontId="3" fillId="0" borderId="25" xfId="34" applyNumberFormat="1" applyFill="1" applyBorder="1" applyAlignment="1">
      <alignment horizontal="left"/>
    </xf>
    <xf numFmtId="179" fontId="22" fillId="33" borderId="25" xfId="0" applyNumberFormat="1" applyFont="1" applyFill="1" applyBorder="1" applyAlignment="1">
      <alignment horizontal="left"/>
    </xf>
    <xf numFmtId="179" fontId="22" fillId="33" borderId="23"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170" fontId="12" fillId="0" borderId="0" xfId="13" applyNumberFormat="1" applyFont="1"/>
    <xf numFmtId="0" fontId="12" fillId="0" borderId="0" xfId="8"/>
    <xf numFmtId="0" fontId="27" fillId="0" borderId="0" xfId="8" applyFont="1"/>
    <xf numFmtId="0" fontId="27" fillId="0" borderId="0" xfId="0" applyFont="1"/>
    <xf numFmtId="9" fontId="27" fillId="0" borderId="0" xfId="12" applyFont="1"/>
    <xf numFmtId="0" fontId="117" fillId="0" borderId="0" xfId="8" applyFont="1"/>
    <xf numFmtId="43" fontId="0" fillId="0" borderId="0" xfId="0" applyNumberFormat="1"/>
    <xf numFmtId="43" fontId="0" fillId="6" borderId="0" xfId="0" applyNumberFormat="1" applyFill="1"/>
    <xf numFmtId="0" fontId="118" fillId="0" borderId="0" xfId="7" applyFont="1"/>
    <xf numFmtId="0" fontId="51" fillId="16" borderId="0" xfId="0" applyFont="1" applyFill="1" applyAlignment="1">
      <alignment horizontal="center"/>
    </xf>
    <xf numFmtId="0" fontId="0" fillId="11" borderId="20" xfId="0" applyFill="1" applyBorder="1" applyAlignment="1">
      <alignment horizontal="center"/>
    </xf>
    <xf numFmtId="0" fontId="66" fillId="13" borderId="0" xfId="0" applyFont="1" applyFill="1" applyAlignment="1">
      <alignment horizontal="center"/>
    </xf>
    <xf numFmtId="0" fontId="51" fillId="13" borderId="0" xfId="19" applyFont="1" applyFill="1" applyAlignment="1">
      <alignment horizontal="center"/>
    </xf>
    <xf numFmtId="0" fontId="47" fillId="0" borderId="22" xfId="19" applyFont="1" applyBorder="1" applyAlignment="1">
      <alignment horizontal="center"/>
    </xf>
    <xf numFmtId="0" fontId="47" fillId="0" borderId="21" xfId="19"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78" fillId="22" borderId="52" xfId="0" applyFont="1" applyFill="1" applyBorder="1" applyAlignment="1">
      <alignment horizontal="center"/>
    </xf>
    <xf numFmtId="0" fontId="78" fillId="22" borderId="51" xfId="0" applyFont="1" applyFill="1" applyBorder="1" applyAlignment="1">
      <alignment horizontal="center"/>
    </xf>
    <xf numFmtId="0" fontId="78" fillId="22" borderId="50" xfId="0" applyFont="1" applyFill="1" applyBorder="1" applyAlignment="1">
      <alignment horizontal="center"/>
    </xf>
    <xf numFmtId="0" fontId="8" fillId="0" borderId="0" xfId="0" applyFont="1" applyAlignment="1">
      <alignment horizontal="center"/>
    </xf>
    <xf numFmtId="0" fontId="8" fillId="0" borderId="9" xfId="0" applyFont="1" applyBorder="1" applyAlignment="1">
      <alignment horizontal="center" vertical="center"/>
    </xf>
    <xf numFmtId="0" fontId="8" fillId="0" borderId="9" xfId="0" applyFont="1" applyBorder="1" applyAlignment="1">
      <alignment horizontal="center" wrapText="1"/>
    </xf>
    <xf numFmtId="0" fontId="19" fillId="0" borderId="0" xfId="0" applyFont="1" applyAlignment="1">
      <alignment horizontal="left" vertical="top"/>
    </xf>
    <xf numFmtId="0" fontId="12" fillId="7" borderId="0" xfId="0" applyFont="1" applyFill="1" applyAlignment="1">
      <alignment horizontal="center" wrapText="1"/>
    </xf>
    <xf numFmtId="0" fontId="0" fillId="7" borderId="0" xfId="0" applyFill="1" applyAlignment="1">
      <alignment horizontal="center" wrapText="1"/>
    </xf>
    <xf numFmtId="0" fontId="53" fillId="0" borderId="0" xfId="0" applyFont="1" applyAlignment="1">
      <alignment horizontal="center" vertical="center"/>
    </xf>
  </cellXfs>
  <cellStyles count="39">
    <cellStyle name="20% - Accent1" xfId="23" builtinId="30"/>
    <cellStyle name="20% - Accent1 2" xfId="25" xr:uid="{70DD2B68-A1A0-4620-BA2F-E8B604D9354C}"/>
    <cellStyle name="40% - Accent1" xfId="33" builtinId="31"/>
    <cellStyle name="40% - Accent1 2" xfId="28" xr:uid="{7B27FF9A-CB79-4D18-BA32-83C0B2119D6C}"/>
    <cellStyle name="60% - Accent1 2" xfId="22" xr:uid="{7736B3E9-D004-43A4-9447-0F2052EDA1C6}"/>
    <cellStyle name="60% - Accent1 2 2" xfId="26" xr:uid="{77BB886B-F657-4535-B4C4-775EF5B8E6DE}"/>
    <cellStyle name="Accent1 2" xfId="29" xr:uid="{0D9DB274-0D8F-4898-9D2D-F24413BA1084}"/>
    <cellStyle name="Bad" xfId="5" builtinId="27"/>
    <cellStyle name="Bad 2" xfId="14" xr:uid="{68F73C16-8C67-4BE8-940C-1A1617285647}"/>
    <cellStyle name="Calc" xfId="15" xr:uid="{FA52356C-4422-499F-984F-99BED877CC03}"/>
    <cellStyle name="Calculation" xfId="18" builtinId="22"/>
    <cellStyle name="Calculation 2" xfId="10" xr:uid="{CDFA4F3F-8B9D-413D-8BAE-D849C31CA6B7}"/>
    <cellStyle name="Comma" xfId="1" builtinId="3"/>
    <cellStyle name="Comma 2" xfId="21" xr:uid="{FC894BE1-F55E-476C-A428-12FC713B61FC}"/>
    <cellStyle name="Comma 2 2" xfId="24" xr:uid="{CB7B7FC2-050E-4981-83F0-CB33FBB8CD17}"/>
    <cellStyle name="Comma 4" xfId="38" xr:uid="{65BBDD8E-9CB3-4B11-9F5E-7B99137B6099}"/>
    <cellStyle name="Explanatory Text" xfId="32" builtinId="53"/>
    <cellStyle name="Explanatory Text 2" xfId="27" xr:uid="{CA706EA2-0208-42A6-BDC0-3F255E5A2896}"/>
    <cellStyle name="Heading 1" xfId="31" builtinId="16"/>
    <cellStyle name="Heading 2" xfId="3" builtinId="17"/>
    <cellStyle name="Heading 3" xfId="4" builtinId="18"/>
    <cellStyle name="Heading 4" xfId="34" builtinId="19"/>
    <cellStyle name="Hyperlink" xfId="17" builtinId="8"/>
    <cellStyle name="Hyperlink 2" xfId="35" xr:uid="{7A1E6B58-1F1A-47AC-A53B-9A8A151F544A}"/>
    <cellStyle name="Input" xfId="6" builtinId="20"/>
    <cellStyle name="Input 2" xfId="11" xr:uid="{C3D586DA-0EFA-47B0-B580-A018DD53AE0C}"/>
    <cellStyle name="Linked" xfId="13" xr:uid="{CB36C615-C24E-4413-9072-893E4BB63389}"/>
    <cellStyle name="Neutral 2" xfId="30" xr:uid="{4320753C-9222-4479-9061-A7AD64CB8BB5}"/>
    <cellStyle name="Normal" xfId="0" builtinId="0"/>
    <cellStyle name="Normal 13" xfId="7" xr:uid="{65EA9DCA-68BF-4E0A-9331-09ECBDC3635C}"/>
    <cellStyle name="Normal 2 2 2" xfId="8" xr:uid="{A6C35398-660A-4026-A11A-556384AF1B9D}"/>
    <cellStyle name="Normal 3" xfId="20" xr:uid="{710FEC1F-496A-4ACC-8853-9AE238B2C2E6}"/>
    <cellStyle name="Normal 4" xfId="9" xr:uid="{51BDC933-339C-40CE-8864-6387D10A3A21}"/>
    <cellStyle name="Normal 5" xfId="19" xr:uid="{31ABEC85-BED6-477E-9B1D-A9F3E35638C1}"/>
    <cellStyle name="Normal 6" xfId="36" xr:uid="{9E0CBB88-F383-4D8D-BF3F-10C462764042}"/>
    <cellStyle name="Normal 8" xfId="16" xr:uid="{0FE24669-22FB-4411-9E6D-87F8A2C882A4}"/>
    <cellStyle name="Percent" xfId="2" builtinId="5"/>
    <cellStyle name="Percent 2" xfId="12" xr:uid="{6CD9F808-EEB5-4E7F-9F09-F9FA9A6AD595}"/>
    <cellStyle name="Percent 3" xfId="37" xr:uid="{FB3B76A0-8A12-49EC-B2B6-8C5B9D26C810}"/>
  </cellStyles>
  <dxfs count="1">
    <dxf>
      <font>
        <color rgb="FF9C0006"/>
      </font>
      <fill>
        <patternFill>
          <bgColor rgb="FFFFC7CE"/>
        </patternFill>
      </fill>
    </dxf>
  </dxfs>
  <tableStyles count="0" defaultTableStyle="TableStyleMedium2" defaultPivotStyle="PivotStyleLight16"/>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summary'!$N$40:$N$54</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summary'!$O$40:$O$54</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png"/><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168275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896620</xdr:colOff>
      <xdr:row>2</xdr:row>
      <xdr:rowOff>172085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626534</xdr:colOff>
      <xdr:row>2</xdr:row>
      <xdr:rowOff>172085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629920</xdr:colOff>
      <xdr:row>2</xdr:row>
      <xdr:rowOff>172085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248336</xdr:colOff>
      <xdr:row>3</xdr:row>
      <xdr:rowOff>35489</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248336</xdr:colOff>
      <xdr:row>4</xdr:row>
      <xdr:rowOff>133985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248336</xdr:colOff>
      <xdr:row>2</xdr:row>
      <xdr:rowOff>172085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248336</xdr:colOff>
      <xdr:row>6</xdr:row>
      <xdr:rowOff>55245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E260D1AA-01AC-461C-940B-4DABFF6A11CA}"/>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AB6C6-C248-4393-AAD8-23D670230DEE}"/>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371475</xdr:colOff>
      <xdr:row>30</xdr:row>
      <xdr:rowOff>95250</xdr:rowOff>
    </xdr:from>
    <xdr:ext cx="5301709" cy="2888355"/>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8770" y="5234940"/>
          <a:ext cx="5301709" cy="28883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504825</xdr:colOff>
      <xdr:row>7</xdr:row>
      <xdr:rowOff>95250</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5930" y="1291590"/>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329647</xdr:colOff>
      <xdr:row>53</xdr:row>
      <xdr:rowOff>142951</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5037" y="9227896"/>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729297</xdr:colOff>
      <xdr:row>2</xdr:row>
      <xdr:rowOff>62390</xdr:rowOff>
    </xdr:from>
    <xdr:ext cx="3728857" cy="1715610"/>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1580177" y="401480"/>
          <a:ext cx="3728857" cy="1715610"/>
        </a:xfrm>
        <a:prstGeom prst="rect">
          <a:avLst/>
        </a:prstGeom>
      </xdr:spPr>
    </xdr:pic>
    <xdr:clientData/>
  </xdr:oneCellAnchor>
  <xdr:oneCellAnchor>
    <xdr:from>
      <xdr:col>23</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23</xdr:col>
      <xdr:colOff>293914</xdr:colOff>
      <xdr:row>55</xdr:row>
      <xdr:rowOff>65314</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14312809" y="9493159"/>
          <a:ext cx="5816610" cy="7341496"/>
        </a:xfrm>
        <a:prstGeom prst="rect">
          <a:avLst/>
        </a:prstGeom>
      </xdr:spPr>
    </xdr:pic>
    <xdr:clientData/>
  </xdr:oneCellAnchor>
  <xdr:oneCellAnchor>
    <xdr:from>
      <xdr:col>23</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116780</xdr:colOff>
      <xdr:row>42</xdr:row>
      <xdr:rowOff>55970</xdr:rowOff>
    </xdr:from>
    <xdr:ext cx="5970561" cy="3981158"/>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a:blip xmlns:r="http://schemas.openxmlformats.org/officeDocument/2006/relationships" r:embed="rId1"/>
        <a:stretch>
          <a:fillRect/>
        </a:stretch>
      </xdr:blipFill>
      <xdr:spPr>
        <a:xfrm>
          <a:off x="8308280" y="7805856"/>
          <a:ext cx="5970561" cy="398115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31</xdr:row>
      <xdr:rowOff>171450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636395"/>
          <a:ext cx="6052185" cy="413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251348</xdr:colOff>
      <xdr:row>59</xdr:row>
      <xdr:rowOff>16204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99633" y="6403264"/>
          <a:ext cx="6326505" cy="395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21</xdr:col>
      <xdr:colOff>452234</xdr:colOff>
      <xdr:row>264</xdr:row>
      <xdr:rowOff>37215</xdr:rowOff>
    </xdr:from>
    <xdr:to>
      <xdr:col>45</xdr:col>
      <xdr:colOff>114826</xdr:colOff>
      <xdr:row>293</xdr:row>
      <xdr:rowOff>57800</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3812297" y="47638403"/>
          <a:ext cx="15878904" cy="5195993"/>
        </a:xfrm>
        <a:prstGeom prst="rect">
          <a:avLst/>
        </a:prstGeom>
      </xdr:spPr>
    </xdr:pic>
    <xdr:clientData/>
  </xdr:twoCellAnchor>
  <xdr:twoCellAnchor editAs="oneCell">
    <xdr:from>
      <xdr:col>21</xdr:col>
      <xdr:colOff>392496</xdr:colOff>
      <xdr:row>191</xdr:row>
      <xdr:rowOff>112940</xdr:rowOff>
    </xdr:from>
    <xdr:to>
      <xdr:col>44</xdr:col>
      <xdr:colOff>73831</xdr:colOff>
      <xdr:row>235</xdr:row>
      <xdr:rowOff>136242</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3752559" y="34641065"/>
          <a:ext cx="15290428" cy="7885237"/>
        </a:xfrm>
        <a:prstGeom prst="rect">
          <a:avLst/>
        </a:prstGeom>
      </xdr:spPr>
    </xdr:pic>
    <xdr:clientData/>
  </xdr:twoCellAnchor>
  <xdr:twoCellAnchor editAs="oneCell">
    <xdr:from>
      <xdr:col>21</xdr:col>
      <xdr:colOff>418214</xdr:colOff>
      <xdr:row>236</xdr:row>
      <xdr:rowOff>21771</xdr:rowOff>
    </xdr:from>
    <xdr:to>
      <xdr:col>40</xdr:col>
      <xdr:colOff>568613</xdr:colOff>
      <xdr:row>264</xdr:row>
      <xdr:rowOff>111419</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3778277" y="42586615"/>
          <a:ext cx="13330617" cy="5125992"/>
        </a:xfrm>
        <a:prstGeom prst="rect">
          <a:avLst/>
        </a:prstGeom>
      </xdr:spPr>
    </xdr:pic>
    <xdr:clientData/>
  </xdr:twoCellAnchor>
  <xdr:twoCellAnchor>
    <xdr:from>
      <xdr:col>15</xdr:col>
      <xdr:colOff>342900</xdr:colOff>
      <xdr:row>39</xdr:row>
      <xdr:rowOff>41275</xdr:rowOff>
    </xdr:from>
    <xdr:to>
      <xdr:col>20</xdr:col>
      <xdr:colOff>838200</xdr:colOff>
      <xdr:row>53</xdr:row>
      <xdr:rowOff>161925</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15240</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15240</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Users/tamarynbrown/Library/Application%20Support/Microsoft/Office/Office%202011%20AutoRecovery/Raw%20stats/Industry%20general/SUT/SUT%202007.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Models\SATIMGE\SATIM\DataSpreadsheets\TCH_IND\TCH_IND.xlsx" TargetMode="External"/><Relationship Id="rId1" Type="http://schemas.openxmlformats.org/officeDocument/2006/relationships/externalLinkPath" Target="/Models/SATIMGE/SATIM/DataSpreadsheets/TCH_IND/TCH_IN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ctcloud-my.sharepoint.com/Users/tamarynbrown/Library/Application%20Support/Microsoft/Office/Office%202011%20AutoRecovery/Iron&amp;steel_keysta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ctcloud-my.sharepoint.com/Users/alison/Library/Containers/com.apple.mail/Data/Library/Mail%20Downloads/16C82614-4FDF-4CED-BADC-B8EBFA1CB775/Pulp&amp;paper_keystats25Nov201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ctcloud-my.sharepoint.com/Users/tamarynbrown/Dropbox/00%20-%20Energy%20Research%20Centre/Research/TIMES/TCH_IN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ctcloud-my.sharepoint.com/Users/01425453/Google%20Drive/Work/Projects%20Current/DOE/Files%20from%20before%202016/Excel%20model/Model_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uctcloud-my.sharepoint.com/Users/tamarynbrown/Library/Application%20Support/Microsoft/Office/Office%202011%20AutoRecovery/UK%20Carbon%20Calculator/DECC-2050-calculator-with-co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pply table 2007"/>
      <sheetName val="Use table 2007 "/>
    </sheetNames>
    <sheetDataSet>
      <sheetData sheetId="0"/>
      <sheetData sheetId="1">
        <row r="2">
          <cell r="B2" t="str">
            <v>Use of products</v>
          </cell>
          <cell r="C2" t="str">
            <v>Total supply at purchasers' prices</v>
          </cell>
          <cell r="D2" t="str">
            <v>Taxes less subsidies on products</v>
          </cell>
          <cell r="E2" t="str">
            <v>Agriculture</v>
          </cell>
          <cell r="F2" t="str">
            <v>Forestry</v>
          </cell>
          <cell r="G2" t="str">
            <v>Fishing</v>
          </cell>
          <cell r="H2" t="str">
            <v>Mining of coal and lignite</v>
          </cell>
          <cell r="I2" t="str">
            <v>Mining of gold and uranium ore</v>
          </cell>
          <cell r="J2" t="str">
            <v>Mining of metal ores</v>
          </cell>
          <cell r="K2" t="str">
            <v>Other mining and quarrying</v>
          </cell>
          <cell r="L2" t="str">
            <v>Food</v>
          </cell>
          <cell r="M2" t="str">
            <v>Beverages and tobacco</v>
          </cell>
          <cell r="N2" t="str">
            <v>Spinning, weaving and finishing of textiles</v>
          </cell>
          <cell r="O2" t="str">
            <v>Knitted, crouched fabrics, wearing apparel, fur articles</v>
          </cell>
          <cell r="P2" t="str">
            <v>Tanning and dressing of leather</v>
          </cell>
          <cell r="Q2" t="str">
            <v>Footwear</v>
          </cell>
          <cell r="R2" t="str">
            <v>Sawmilling, planing of wood, cork, straw</v>
          </cell>
          <cell r="S2" t="str">
            <v>Paper</v>
          </cell>
          <cell r="T2" t="str">
            <v>Publishing, printing, recorded media</v>
          </cell>
          <cell r="U2" t="str">
            <v xml:space="preserve"> Coke oven, petroleum refineries</v>
          </cell>
          <cell r="V2" t="str">
            <v>Nuclear fuel, basic chemicals</v>
          </cell>
          <cell r="W2" t="str">
            <v>Other chemical products, man-made fibres</v>
          </cell>
          <cell r="X2" t="str">
            <v>Rubber</v>
          </cell>
          <cell r="Y2" t="str">
            <v>Plastic</v>
          </cell>
          <cell r="Z2" t="str">
            <v>Glass</v>
          </cell>
          <cell r="AA2" t="str">
            <v>Non-metallic minerals</v>
          </cell>
          <cell r="AB2" t="str">
            <v>Basic iron and steel, casting of metals</v>
          </cell>
          <cell r="AC2" t="str">
            <v>Basic precious and non-ferrous metals</v>
          </cell>
          <cell r="AD2" t="str">
            <v>Fabricated metal products</v>
          </cell>
          <cell r="AE2" t="str">
            <v>Machinery and equipment</v>
          </cell>
          <cell r="AF2" t="str">
            <v>Electrical machinery and apparatus</v>
          </cell>
          <cell r="AG2" t="str">
            <v>Radio, television, communication equipment and apparatus</v>
          </cell>
          <cell r="AH2" t="str">
            <v>Medical, precision, optical instruments, watches and clocks</v>
          </cell>
          <cell r="AI2" t="str">
            <v>Motor vehicles, trailers, parts</v>
          </cell>
          <cell r="AJ2" t="str">
            <v>Other transport equipment</v>
          </cell>
          <cell r="AK2" t="str">
            <v>Furniture</v>
          </cell>
          <cell r="AL2" t="str">
            <v>Manufacturing n.e.c, recycling</v>
          </cell>
          <cell r="AM2" t="str">
            <v>Electricity, gas, steam and hot water supply</v>
          </cell>
          <cell r="AN2" t="str">
            <v>Collection, purification and distribution of water</v>
          </cell>
          <cell r="AO2" t="str">
            <v>Construction</v>
          </cell>
          <cell r="AP2" t="str">
            <v>Wholesale trade, commission trade</v>
          </cell>
          <cell r="AQ2" t="str">
            <v>Retail trade</v>
          </cell>
          <cell r="AR2" t="str">
            <v>Sale, maintenance, repair of motor vehicles</v>
          </cell>
          <cell r="AS2" t="str">
            <v>Hotels and restaurants</v>
          </cell>
          <cell r="AT2" t="str">
            <v>Land transport, transport via pipe lines</v>
          </cell>
          <cell r="AU2" t="str">
            <v>Water transport</v>
          </cell>
          <cell r="AV2" t="str">
            <v>Air transport</v>
          </cell>
          <cell r="AW2" t="str">
            <v>Auxiliary transport</v>
          </cell>
          <cell r="AX2" t="str">
            <v>Post and telecommunication</v>
          </cell>
          <cell r="AY2" t="str">
            <v>Financial intermediation</v>
          </cell>
          <cell r="AZ2" t="str">
            <v>Insurance and pension funding</v>
          </cell>
          <cell r="BA2" t="str">
            <v>Activities to financial intermediation</v>
          </cell>
          <cell r="BB2" t="str">
            <v>Real estate activities</v>
          </cell>
          <cell r="BC2" t="str">
            <v>Renting of machinery and equipment</v>
          </cell>
          <cell r="BD2" t="str">
            <v>Computer and related activities</v>
          </cell>
          <cell r="BE2" t="str">
            <v>Research and experimental development</v>
          </cell>
          <cell r="BF2" t="str">
            <v>Other business activities</v>
          </cell>
          <cell r="BG2" t="str">
            <v>Government</v>
          </cell>
          <cell r="BH2" t="str">
            <v>Education</v>
          </cell>
          <cell r="BI2" t="str">
            <v>Health and social work</v>
          </cell>
          <cell r="BJ2" t="str">
            <v>Sewerage and refuse disposal</v>
          </cell>
          <cell r="BK2" t="str">
            <v>Activities of membership organisations</v>
          </cell>
          <cell r="BL2" t="str">
            <v>Recreational, cultural and sporting activities</v>
          </cell>
          <cell r="BM2" t="str">
            <v>Other activities</v>
          </cell>
          <cell r="BN2" t="str">
            <v>Non-observed, informal, non-profit, households,</v>
          </cell>
        </row>
        <row r="3">
          <cell r="E3" t="str">
            <v>I1</v>
          </cell>
          <cell r="F3" t="str">
            <v>I2</v>
          </cell>
          <cell r="G3" t="str">
            <v>I3</v>
          </cell>
          <cell r="H3" t="str">
            <v>I4</v>
          </cell>
          <cell r="I3" t="str">
            <v>I5</v>
          </cell>
          <cell r="J3" t="str">
            <v>I6</v>
          </cell>
          <cell r="K3" t="str">
            <v>I7</v>
          </cell>
          <cell r="L3" t="str">
            <v>I8</v>
          </cell>
          <cell r="M3" t="str">
            <v>I9</v>
          </cell>
          <cell r="N3" t="str">
            <v>I10</v>
          </cell>
          <cell r="O3" t="str">
            <v>I11</v>
          </cell>
          <cell r="P3" t="str">
            <v>I12</v>
          </cell>
          <cell r="Q3" t="str">
            <v>I13</v>
          </cell>
          <cell r="R3" t="str">
            <v>I14</v>
          </cell>
          <cell r="S3" t="str">
            <v>I15</v>
          </cell>
          <cell r="T3" t="str">
            <v>I16</v>
          </cell>
          <cell r="U3" t="str">
            <v>I17</v>
          </cell>
          <cell r="V3" t="str">
            <v>I18</v>
          </cell>
          <cell r="W3" t="str">
            <v>I19</v>
          </cell>
          <cell r="X3" t="str">
            <v>I20</v>
          </cell>
          <cell r="Y3" t="str">
            <v>I21</v>
          </cell>
          <cell r="Z3" t="str">
            <v>I22</v>
          </cell>
          <cell r="AA3" t="str">
            <v>I23</v>
          </cell>
          <cell r="AB3" t="str">
            <v>I24</v>
          </cell>
          <cell r="AC3" t="str">
            <v>I25</v>
          </cell>
          <cell r="AD3" t="str">
            <v>I26</v>
          </cell>
          <cell r="AE3" t="str">
            <v>I27</v>
          </cell>
          <cell r="AF3" t="str">
            <v>I28</v>
          </cell>
          <cell r="AG3" t="str">
            <v>I29</v>
          </cell>
          <cell r="AH3" t="str">
            <v>I30</v>
          </cell>
          <cell r="AI3" t="str">
            <v>I31</v>
          </cell>
          <cell r="AJ3" t="str">
            <v>I32</v>
          </cell>
          <cell r="AK3" t="str">
            <v>I33</v>
          </cell>
          <cell r="AL3" t="str">
            <v>I34</v>
          </cell>
          <cell r="AM3" t="str">
            <v>I35</v>
          </cell>
          <cell r="AN3" t="str">
            <v>I36</v>
          </cell>
          <cell r="AO3" t="str">
            <v>I37</v>
          </cell>
          <cell r="AP3" t="str">
            <v>I38</v>
          </cell>
          <cell r="AQ3" t="str">
            <v>I39</v>
          </cell>
          <cell r="AR3" t="str">
            <v>I40</v>
          </cell>
          <cell r="AS3" t="str">
            <v>I41</v>
          </cell>
          <cell r="AT3" t="str">
            <v>I42</v>
          </cell>
          <cell r="AU3" t="str">
            <v>I43</v>
          </cell>
          <cell r="AV3" t="str">
            <v>I44</v>
          </cell>
          <cell r="AW3" t="str">
            <v>I45</v>
          </cell>
          <cell r="AX3" t="str">
            <v>I46</v>
          </cell>
          <cell r="AY3" t="str">
            <v>I47</v>
          </cell>
          <cell r="AZ3" t="str">
            <v>I48</v>
          </cell>
          <cell r="BA3" t="str">
            <v>I49</v>
          </cell>
          <cell r="BB3" t="str">
            <v>I50</v>
          </cell>
          <cell r="BC3" t="str">
            <v>I51</v>
          </cell>
          <cell r="BD3" t="str">
            <v>I52</v>
          </cell>
          <cell r="BE3" t="str">
            <v>I53</v>
          </cell>
          <cell r="BF3" t="str">
            <v>I54</v>
          </cell>
          <cell r="BG3" t="str">
            <v>I55</v>
          </cell>
          <cell r="BH3" t="str">
            <v>I56</v>
          </cell>
          <cell r="BI3" t="str">
            <v>I57</v>
          </cell>
          <cell r="BJ3" t="str">
            <v>I58</v>
          </cell>
          <cell r="BK3" t="str">
            <v>I59</v>
          </cell>
          <cell r="BL3" t="str">
            <v>I60</v>
          </cell>
          <cell r="BM3" t="str">
            <v>I61</v>
          </cell>
          <cell r="BN3" t="str">
            <v>I62</v>
          </cell>
        </row>
        <row r="5">
          <cell r="A5" t="str">
            <v>P1</v>
          </cell>
          <cell r="B5" t="str">
            <v xml:space="preserve">Agriculture </v>
          </cell>
          <cell r="C5">
            <v>96229.268775461431</v>
          </cell>
          <cell r="E5">
            <v>2209.3225934466764</v>
          </cell>
          <cell r="F5">
            <v>224.25137389750648</v>
          </cell>
          <cell r="G5">
            <v>20.539823810974866</v>
          </cell>
          <cell r="H5">
            <v>6.2846276320541712</v>
          </cell>
          <cell r="I5">
            <v>9.3813193626838043</v>
          </cell>
          <cell r="J5">
            <v>3.3536042272449844</v>
          </cell>
          <cell r="K5">
            <v>0.63705529884996803</v>
          </cell>
          <cell r="L5">
            <v>33957.773988792869</v>
          </cell>
          <cell r="M5">
            <v>5606.1178448806086</v>
          </cell>
          <cell r="N5">
            <v>1371.7516138372146</v>
          </cell>
          <cell r="O5">
            <v>22.410159408180498</v>
          </cell>
          <cell r="P5">
            <v>0.72206026267434131</v>
          </cell>
          <cell r="Q5">
            <v>53.178656687587164</v>
          </cell>
          <cell r="R5">
            <v>16.474173177505619</v>
          </cell>
          <cell r="S5">
            <v>78.954305457087173</v>
          </cell>
          <cell r="T5">
            <v>42.523489112787978</v>
          </cell>
          <cell r="U5">
            <v>60.696106945760313</v>
          </cell>
          <cell r="V5">
            <v>99.239026134192798</v>
          </cell>
          <cell r="W5">
            <v>253.35037621342315</v>
          </cell>
          <cell r="X5">
            <v>668.82738518307997</v>
          </cell>
          <cell r="Y5">
            <v>11.506734577976424</v>
          </cell>
          <cell r="Z5">
            <v>11.892783770343257</v>
          </cell>
          <cell r="AA5">
            <v>48.235414083661773</v>
          </cell>
          <cell r="AB5">
            <v>14.26515579106343</v>
          </cell>
          <cell r="AC5">
            <v>66.011242036496839</v>
          </cell>
          <cell r="AD5">
            <v>38.35765876299449</v>
          </cell>
          <cell r="AE5">
            <v>95.412307078833138</v>
          </cell>
          <cell r="AF5">
            <v>66.83417362428429</v>
          </cell>
          <cell r="AG5">
            <v>0</v>
          </cell>
          <cell r="AH5">
            <v>12.061631843540583</v>
          </cell>
          <cell r="AI5">
            <v>108.82760290583553</v>
          </cell>
          <cell r="AJ5">
            <v>86.286891149566912</v>
          </cell>
          <cell r="AK5">
            <v>19.216043167839</v>
          </cell>
          <cell r="AL5">
            <v>384.60197301647219</v>
          </cell>
          <cell r="AM5">
            <v>8.8303269838612533</v>
          </cell>
          <cell r="AN5">
            <v>0</v>
          </cell>
          <cell r="AO5">
            <v>2.8548385920604216</v>
          </cell>
          <cell r="AP5">
            <v>12.903741936499625</v>
          </cell>
          <cell r="AQ5">
            <v>4.3684186863107826</v>
          </cell>
          <cell r="AR5">
            <v>0</v>
          </cell>
          <cell r="AS5">
            <v>234.8950472107137</v>
          </cell>
          <cell r="AT5">
            <v>0.93006052886874413</v>
          </cell>
          <cell r="AU5">
            <v>2.5525263025488146E-2</v>
          </cell>
          <cell r="AV5">
            <v>0.30268910596692067</v>
          </cell>
          <cell r="AW5">
            <v>0.1903860981152567</v>
          </cell>
          <cell r="AX5">
            <v>1.5017856747026466</v>
          </cell>
          <cell r="AY5">
            <v>0</v>
          </cell>
          <cell r="AZ5">
            <v>0</v>
          </cell>
          <cell r="BA5">
            <v>0</v>
          </cell>
          <cell r="BB5">
            <v>28.189597911825331</v>
          </cell>
          <cell r="BC5">
            <v>2.2915598864097966</v>
          </cell>
          <cell r="BD5">
            <v>8.5193690638408075</v>
          </cell>
          <cell r="BE5">
            <v>0.84682692744507981</v>
          </cell>
          <cell r="BF5">
            <v>30.350285356995741</v>
          </cell>
          <cell r="BG5">
            <v>160.90125172525632</v>
          </cell>
          <cell r="BH5">
            <v>21.599381318920177</v>
          </cell>
          <cell r="BI5">
            <v>121.81615998954354</v>
          </cell>
          <cell r="BJ5">
            <v>0.51158041542250676</v>
          </cell>
          <cell r="BK5">
            <v>1.458355996388611</v>
          </cell>
          <cell r="BL5">
            <v>28.189633656255378</v>
          </cell>
          <cell r="BM5">
            <v>2.8250123325674861</v>
          </cell>
          <cell r="BN5">
            <v>1045.7890345193277</v>
          </cell>
        </row>
        <row r="6">
          <cell r="A6" t="str">
            <v>P2</v>
          </cell>
          <cell r="B6" t="str">
            <v xml:space="preserve">Live animal </v>
          </cell>
          <cell r="C6">
            <v>30765.606649822428</v>
          </cell>
          <cell r="E6">
            <v>0</v>
          </cell>
          <cell r="F6">
            <v>0</v>
          </cell>
          <cell r="G6">
            <v>0</v>
          </cell>
          <cell r="H6">
            <v>0</v>
          </cell>
          <cell r="I6">
            <v>0</v>
          </cell>
          <cell r="J6">
            <v>0</v>
          </cell>
          <cell r="K6">
            <v>0</v>
          </cell>
          <cell r="L6">
            <v>14883.066856892719</v>
          </cell>
          <cell r="M6">
            <v>56.640800583980969</v>
          </cell>
          <cell r="N6">
            <v>1436.4961451020049</v>
          </cell>
          <cell r="O6">
            <v>0</v>
          </cell>
          <cell r="P6">
            <v>2279.8466578719026</v>
          </cell>
          <cell r="Q6">
            <v>285.47960064542184</v>
          </cell>
          <cell r="R6">
            <v>0</v>
          </cell>
          <cell r="S6">
            <v>0</v>
          </cell>
          <cell r="T6">
            <v>0</v>
          </cell>
          <cell r="U6">
            <v>0</v>
          </cell>
          <cell r="V6">
            <v>0</v>
          </cell>
          <cell r="W6">
            <v>139.65055422778821</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659.37099822208097</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1734.2037285138949</v>
          </cell>
        </row>
        <row r="7">
          <cell r="A7" t="str">
            <v>P3</v>
          </cell>
          <cell r="B7" t="str">
            <v xml:space="preserve">Forestry </v>
          </cell>
          <cell r="C7">
            <v>14010.890030718776</v>
          </cell>
          <cell r="E7">
            <v>0</v>
          </cell>
          <cell r="F7">
            <v>0</v>
          </cell>
          <cell r="G7">
            <v>0</v>
          </cell>
          <cell r="H7">
            <v>0</v>
          </cell>
          <cell r="I7">
            <v>0</v>
          </cell>
          <cell r="J7">
            <v>0</v>
          </cell>
          <cell r="K7">
            <v>0</v>
          </cell>
          <cell r="L7">
            <v>0</v>
          </cell>
          <cell r="M7">
            <v>0</v>
          </cell>
          <cell r="N7">
            <v>0</v>
          </cell>
          <cell r="O7">
            <v>0</v>
          </cell>
          <cell r="P7">
            <v>0</v>
          </cell>
          <cell r="Q7">
            <v>0</v>
          </cell>
          <cell r="R7">
            <v>3980.0671052038433</v>
          </cell>
          <cell r="S7">
            <v>5830.273874927123</v>
          </cell>
          <cell r="T7">
            <v>48.818359741645665</v>
          </cell>
          <cell r="U7">
            <v>0</v>
          </cell>
          <cell r="V7">
            <v>0</v>
          </cell>
          <cell r="W7">
            <v>28.875553505598418</v>
          </cell>
          <cell r="X7">
            <v>21.278496318991831</v>
          </cell>
          <cell r="Y7">
            <v>0</v>
          </cell>
          <cell r="Z7">
            <v>0</v>
          </cell>
          <cell r="AA7">
            <v>0</v>
          </cell>
          <cell r="AB7">
            <v>0</v>
          </cell>
          <cell r="AC7">
            <v>0</v>
          </cell>
          <cell r="AD7">
            <v>0</v>
          </cell>
          <cell r="AE7">
            <v>0</v>
          </cell>
          <cell r="AF7">
            <v>0</v>
          </cell>
          <cell r="AG7">
            <v>0</v>
          </cell>
          <cell r="AH7">
            <v>0</v>
          </cell>
          <cell r="AI7">
            <v>0</v>
          </cell>
          <cell r="AJ7">
            <v>0</v>
          </cell>
          <cell r="AK7">
            <v>314.47397424552486</v>
          </cell>
          <cell r="AL7">
            <v>22.319587626819697</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58.752418477953931</v>
          </cell>
        </row>
        <row r="8">
          <cell r="A8" t="str">
            <v>P4</v>
          </cell>
          <cell r="B8" t="str">
            <v xml:space="preserve">Fishing </v>
          </cell>
          <cell r="C8">
            <v>3493.7861820375292</v>
          </cell>
          <cell r="E8">
            <v>0</v>
          </cell>
          <cell r="F8">
            <v>0</v>
          </cell>
          <cell r="G8">
            <v>0</v>
          </cell>
          <cell r="H8">
            <v>0</v>
          </cell>
          <cell r="I8">
            <v>0</v>
          </cell>
          <cell r="J8">
            <v>0</v>
          </cell>
          <cell r="K8">
            <v>0</v>
          </cell>
          <cell r="L8">
            <v>1800.8610301983492</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46.878737077512397</v>
          </cell>
          <cell r="AM8">
            <v>0.98784933087812965</v>
          </cell>
          <cell r="AN8">
            <v>0</v>
          </cell>
          <cell r="AO8">
            <v>0</v>
          </cell>
          <cell r="AP8">
            <v>0</v>
          </cell>
          <cell r="AQ8">
            <v>0</v>
          </cell>
          <cell r="AR8">
            <v>0</v>
          </cell>
          <cell r="AS8">
            <v>58.204681942727667</v>
          </cell>
          <cell r="AT8">
            <v>1.0019851162674536</v>
          </cell>
          <cell r="AU8">
            <v>2.7499214133363713E-2</v>
          </cell>
          <cell r="AV8">
            <v>0.32609703306521104</v>
          </cell>
          <cell r="AW8">
            <v>0.20510927056301761</v>
          </cell>
          <cell r="AX8">
            <v>1.6179236159027417</v>
          </cell>
          <cell r="AY8">
            <v>0</v>
          </cell>
          <cell r="AZ8">
            <v>0</v>
          </cell>
          <cell r="BA8">
            <v>0</v>
          </cell>
          <cell r="BB8">
            <v>2.4670117649862129</v>
          </cell>
          <cell r="BC8">
            <v>0.20054579060072292</v>
          </cell>
          <cell r="BD8">
            <v>0.74557231275506475</v>
          </cell>
          <cell r="BE8">
            <v>7.4110031631128337E-2</v>
          </cell>
          <cell r="BF8">
            <v>2.6561042580528875</v>
          </cell>
          <cell r="BG8">
            <v>29.391989823420833</v>
          </cell>
          <cell r="BH8">
            <v>1.6799131315009073</v>
          </cell>
          <cell r="BI8">
            <v>9.474371685646064</v>
          </cell>
          <cell r="BJ8">
            <v>3.9788670101126612E-2</v>
          </cell>
          <cell r="BK8">
            <v>0.11342507234641518</v>
          </cell>
          <cell r="BL8">
            <v>2.1924764905123202</v>
          </cell>
          <cell r="BM8">
            <v>0.21971811340610056</v>
          </cell>
          <cell r="BN8">
            <v>152.03566366163449</v>
          </cell>
        </row>
        <row r="9">
          <cell r="A9" t="str">
            <v>P5</v>
          </cell>
          <cell r="B9" t="str">
            <v xml:space="preserve">Coal and lignite </v>
          </cell>
          <cell r="C9">
            <v>51412.86036622752</v>
          </cell>
          <cell r="E9">
            <v>9.1720854011617181</v>
          </cell>
          <cell r="F9">
            <v>0</v>
          </cell>
          <cell r="G9">
            <v>0</v>
          </cell>
          <cell r="H9">
            <v>55.424774967466064</v>
          </cell>
          <cell r="I9">
            <v>93.698934778616277</v>
          </cell>
          <cell r="J9">
            <v>1649.9825079555155</v>
          </cell>
          <cell r="K9">
            <v>296.19192718947147</v>
          </cell>
          <cell r="L9">
            <v>465.80608787022271</v>
          </cell>
          <cell r="M9">
            <v>57.236033007373344</v>
          </cell>
          <cell r="N9">
            <v>164.10026359211182</v>
          </cell>
          <cell r="O9">
            <v>35.024682620113865</v>
          </cell>
          <cell r="P9">
            <v>3.8186833491879026</v>
          </cell>
          <cell r="Q9">
            <v>0.68869153717824461</v>
          </cell>
          <cell r="R9">
            <v>87.908325159254701</v>
          </cell>
          <cell r="S9">
            <v>1710.6486298277175</v>
          </cell>
          <cell r="T9">
            <v>12.470169347112678</v>
          </cell>
          <cell r="U9">
            <v>4304.0765431427226</v>
          </cell>
          <cell r="V9">
            <v>276.9743598702716</v>
          </cell>
          <cell r="W9">
            <v>72.63913011493446</v>
          </cell>
          <cell r="X9">
            <v>40.393823022326345</v>
          </cell>
          <cell r="Y9">
            <v>11.263356497831392</v>
          </cell>
          <cell r="Z9">
            <v>13.411350554221301</v>
          </cell>
          <cell r="AA9">
            <v>802.43929253286376</v>
          </cell>
          <cell r="AB9">
            <v>2034.4365545205942</v>
          </cell>
          <cell r="AC9">
            <v>15.606710459196872</v>
          </cell>
          <cell r="AD9">
            <v>38.159544316577239</v>
          </cell>
          <cell r="AE9">
            <v>17.958048613929467</v>
          </cell>
          <cell r="AF9">
            <v>11.925419618628634</v>
          </cell>
          <cell r="AG9">
            <v>2.2293325461282025</v>
          </cell>
          <cell r="AH9">
            <v>0.20714450887311509</v>
          </cell>
          <cell r="AI9">
            <v>2.9939965420154517</v>
          </cell>
          <cell r="AJ9">
            <v>3.159147011181318</v>
          </cell>
          <cell r="AK9">
            <v>18.624212687357883</v>
          </cell>
          <cell r="AL9">
            <v>10.018107582896649</v>
          </cell>
          <cell r="AM9">
            <v>11158.18501702779</v>
          </cell>
          <cell r="AN9">
            <v>804.02233233409515</v>
          </cell>
          <cell r="AO9">
            <v>0</v>
          </cell>
          <cell r="AP9">
            <v>0</v>
          </cell>
          <cell r="AQ9">
            <v>0</v>
          </cell>
          <cell r="AR9">
            <v>0</v>
          </cell>
          <cell r="AS9">
            <v>33.108049418915535</v>
          </cell>
          <cell r="AT9">
            <v>40.881483249787934</v>
          </cell>
          <cell r="AU9">
            <v>1.1219813984496148</v>
          </cell>
          <cell r="AV9">
            <v>13.304918584741369</v>
          </cell>
          <cell r="AW9">
            <v>8.3685586469930158</v>
          </cell>
          <cell r="AX9">
            <v>66.012075557926352</v>
          </cell>
          <cell r="AY9">
            <v>0</v>
          </cell>
          <cell r="AZ9">
            <v>0</v>
          </cell>
          <cell r="BA9">
            <v>0</v>
          </cell>
          <cell r="BB9">
            <v>0</v>
          </cell>
          <cell r="BC9">
            <v>0</v>
          </cell>
          <cell r="BD9">
            <v>0</v>
          </cell>
          <cell r="BE9">
            <v>0</v>
          </cell>
          <cell r="BF9">
            <v>0</v>
          </cell>
          <cell r="BG9">
            <v>363.4941077562321</v>
          </cell>
          <cell r="BH9">
            <v>5.26555526591439</v>
          </cell>
          <cell r="BI9">
            <v>29.696671086803164</v>
          </cell>
          <cell r="BJ9">
            <v>0.1247144494831907</v>
          </cell>
          <cell r="BK9">
            <v>0.35552194680851307</v>
          </cell>
          <cell r="BL9">
            <v>6.8721447041110526</v>
          </cell>
          <cell r="BM9">
            <v>0.68868910383991988</v>
          </cell>
          <cell r="BN9">
            <v>53.215126226254611</v>
          </cell>
        </row>
        <row r="10">
          <cell r="A10" t="str">
            <v>P6</v>
          </cell>
          <cell r="B10" t="str">
            <v>Metal ores</v>
          </cell>
          <cell r="C10">
            <v>186905.07998329104</v>
          </cell>
          <cell r="E10">
            <v>0</v>
          </cell>
          <cell r="F10">
            <v>0</v>
          </cell>
          <cell r="G10">
            <v>0</v>
          </cell>
          <cell r="H10">
            <v>0</v>
          </cell>
          <cell r="I10">
            <v>1.8857498108758473</v>
          </cell>
          <cell r="J10">
            <v>0</v>
          </cell>
          <cell r="K10">
            <v>0</v>
          </cell>
          <cell r="L10">
            <v>0</v>
          </cell>
          <cell r="M10">
            <v>0</v>
          </cell>
          <cell r="N10">
            <v>0</v>
          </cell>
          <cell r="O10">
            <v>0</v>
          </cell>
          <cell r="P10">
            <v>0</v>
          </cell>
          <cell r="Q10">
            <v>0</v>
          </cell>
          <cell r="R10">
            <v>8.88315401769351</v>
          </cell>
          <cell r="S10">
            <v>0</v>
          </cell>
          <cell r="T10">
            <v>0.26302863213147015</v>
          </cell>
          <cell r="U10">
            <v>8.1786273247213437</v>
          </cell>
          <cell r="V10">
            <v>0</v>
          </cell>
          <cell r="W10">
            <v>0</v>
          </cell>
          <cell r="X10">
            <v>0</v>
          </cell>
          <cell r="Y10">
            <v>0</v>
          </cell>
          <cell r="Z10">
            <v>0</v>
          </cell>
          <cell r="AA10">
            <v>0.10974345819447817</v>
          </cell>
          <cell r="AB10">
            <v>25522.131131930688</v>
          </cell>
          <cell r="AC10">
            <v>9034.5949728557316</v>
          </cell>
          <cell r="AD10">
            <v>1728.611410197504</v>
          </cell>
          <cell r="AE10">
            <v>1399.8929464895748</v>
          </cell>
          <cell r="AF10">
            <v>2128.0357426742312</v>
          </cell>
          <cell r="AG10">
            <v>405.30043721720824</v>
          </cell>
          <cell r="AH10">
            <v>0</v>
          </cell>
          <cell r="AI10">
            <v>3548.6044900326015</v>
          </cell>
          <cell r="AJ10">
            <v>301.27953049050365</v>
          </cell>
          <cell r="AK10">
            <v>0</v>
          </cell>
          <cell r="AL10">
            <v>165.89242875777404</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cell r="BL10">
            <v>0</v>
          </cell>
          <cell r="BM10">
            <v>0</v>
          </cell>
          <cell r="BN10">
            <v>9.3431597841957608</v>
          </cell>
        </row>
        <row r="11">
          <cell r="A11" t="str">
            <v>P7</v>
          </cell>
          <cell r="B11" t="str">
            <v>Other minerals</v>
          </cell>
          <cell r="C11">
            <v>117340.52626055163</v>
          </cell>
          <cell r="E11">
            <v>1097.7741815890272</v>
          </cell>
          <cell r="F11">
            <v>111.84663147784698</v>
          </cell>
          <cell r="G11">
            <v>10.01478709761837</v>
          </cell>
          <cell r="H11">
            <v>104.56554921803004</v>
          </cell>
          <cell r="I11">
            <v>191.9707060593411</v>
          </cell>
          <cell r="J11">
            <v>230.09368965568663</v>
          </cell>
          <cell r="K11">
            <v>40.410857347638498</v>
          </cell>
          <cell r="L11">
            <v>421.19418373922468</v>
          </cell>
          <cell r="M11">
            <v>0.10083434202820429</v>
          </cell>
          <cell r="N11">
            <v>11.707007142253463</v>
          </cell>
          <cell r="O11">
            <v>0</v>
          </cell>
          <cell r="P11">
            <v>0</v>
          </cell>
          <cell r="Q11">
            <v>0</v>
          </cell>
          <cell r="R11">
            <v>308.66313037827189</v>
          </cell>
          <cell r="S11">
            <v>1.5894424642295717</v>
          </cell>
          <cell r="T11">
            <v>185.0497401820335</v>
          </cell>
          <cell r="U11">
            <v>50914.374373193605</v>
          </cell>
          <cell r="V11">
            <v>5642.3943158228221</v>
          </cell>
          <cell r="W11">
            <v>2441.4589331779603</v>
          </cell>
          <cell r="X11">
            <v>0</v>
          </cell>
          <cell r="Y11">
            <v>514.46451934929723</v>
          </cell>
          <cell r="Z11">
            <v>1133.2822320153884</v>
          </cell>
          <cell r="AA11">
            <v>9060.9005622070326</v>
          </cell>
          <cell r="AB11">
            <v>342.66367641869169</v>
          </cell>
          <cell r="AC11">
            <v>131.1643751304222</v>
          </cell>
          <cell r="AD11">
            <v>26.32242175014672</v>
          </cell>
          <cell r="AE11">
            <v>262.82478906942015</v>
          </cell>
          <cell r="AF11">
            <v>0</v>
          </cell>
          <cell r="AG11">
            <v>3.8968597061817447</v>
          </cell>
          <cell r="AH11">
            <v>0</v>
          </cell>
          <cell r="AI11">
            <v>99.864001387148136</v>
          </cell>
          <cell r="AJ11">
            <v>0.17671965802001532</v>
          </cell>
          <cell r="AK11">
            <v>2.9511572433041482</v>
          </cell>
          <cell r="AL11">
            <v>4927.0750656688115</v>
          </cell>
          <cell r="AM11">
            <v>31.492934600557092</v>
          </cell>
          <cell r="AN11">
            <v>18.563917518454112</v>
          </cell>
          <cell r="AO11">
            <v>4873.3470116833842</v>
          </cell>
          <cell r="AP11">
            <v>0</v>
          </cell>
          <cell r="AQ11">
            <v>0</v>
          </cell>
          <cell r="AR11">
            <v>0</v>
          </cell>
          <cell r="AS11">
            <v>16.530023432038359</v>
          </cell>
          <cell r="AT11">
            <v>352.83586459090361</v>
          </cell>
          <cell r="AU11">
            <v>9.6834861484368293</v>
          </cell>
          <cell r="AV11">
            <v>114.83077616033189</v>
          </cell>
          <cell r="AW11">
            <v>72.226528757533742</v>
          </cell>
          <cell r="AX11">
            <v>569.73049658225443</v>
          </cell>
          <cell r="AY11">
            <v>0</v>
          </cell>
          <cell r="AZ11">
            <v>0</v>
          </cell>
          <cell r="BA11">
            <v>0</v>
          </cell>
          <cell r="BB11">
            <v>0</v>
          </cell>
          <cell r="BC11">
            <v>0</v>
          </cell>
          <cell r="BD11">
            <v>0</v>
          </cell>
          <cell r="BE11">
            <v>0</v>
          </cell>
          <cell r="BF11">
            <v>0</v>
          </cell>
          <cell r="BG11">
            <v>1133.5093277612064</v>
          </cell>
          <cell r="BH11">
            <v>144.25977410930466</v>
          </cell>
          <cell r="BI11">
            <v>813.59606849299496</v>
          </cell>
          <cell r="BJ11">
            <v>3.4167865309618106</v>
          </cell>
          <cell r="BK11">
            <v>9.7401913278731858</v>
          </cell>
          <cell r="BL11">
            <v>188.27530860401291</v>
          </cell>
          <cell r="BM11">
            <v>18.867931212233458</v>
          </cell>
          <cell r="BN11">
            <v>2979.2443461483167</v>
          </cell>
        </row>
        <row r="12">
          <cell r="A12" t="str">
            <v>P8</v>
          </cell>
          <cell r="B12" t="str">
            <v>Electricity and gas</v>
          </cell>
          <cell r="C12">
            <v>11641.845611643848</v>
          </cell>
          <cell r="E12">
            <v>783.75426624306317</v>
          </cell>
          <cell r="F12">
            <v>79.707880861929667</v>
          </cell>
          <cell r="G12">
            <v>7.2521860192699652</v>
          </cell>
          <cell r="H12">
            <v>739.9262817452526</v>
          </cell>
          <cell r="I12">
            <v>75.431856910272828</v>
          </cell>
          <cell r="J12">
            <v>882.54109336621559</v>
          </cell>
          <cell r="K12">
            <v>210.77436921205026</v>
          </cell>
          <cell r="L12">
            <v>157.20207758561057</v>
          </cell>
          <cell r="M12">
            <v>3.5284519238696803</v>
          </cell>
          <cell r="N12">
            <v>66.77419401414798</v>
          </cell>
          <cell r="O12">
            <v>5.94033410368516</v>
          </cell>
          <cell r="P12">
            <v>1.8000782122218291</v>
          </cell>
          <cell r="Q12">
            <v>8.269132478009018E-3</v>
          </cell>
          <cell r="R12">
            <v>42.255548236869295</v>
          </cell>
          <cell r="S12">
            <v>183.19731293891178</v>
          </cell>
          <cell r="T12">
            <v>7.5552662377629085</v>
          </cell>
          <cell r="U12">
            <v>0.24768324062249217</v>
          </cell>
          <cell r="V12">
            <v>4245.9609175216674</v>
          </cell>
          <cell r="W12">
            <v>1362.7854387027764</v>
          </cell>
          <cell r="X12">
            <v>10.414338584933509</v>
          </cell>
          <cell r="Y12">
            <v>23.009859524697298</v>
          </cell>
          <cell r="Z12">
            <v>128.10700229799156</v>
          </cell>
          <cell r="AA12">
            <v>147.40773230189279</v>
          </cell>
          <cell r="AB12">
            <v>979.37270447743981</v>
          </cell>
          <cell r="AC12">
            <v>122.86323929437694</v>
          </cell>
          <cell r="AD12">
            <v>172.25913486464387</v>
          </cell>
          <cell r="AE12">
            <v>97.621093305598677</v>
          </cell>
          <cell r="AF12">
            <v>11.437758289627643</v>
          </cell>
          <cell r="AG12">
            <v>1.9042455710821589</v>
          </cell>
          <cell r="AH12">
            <v>0.33558781888575995</v>
          </cell>
          <cell r="AI12">
            <v>240.69218804957842</v>
          </cell>
          <cell r="AJ12">
            <v>51.344506887713699</v>
          </cell>
          <cell r="AK12">
            <v>14.10064677021753</v>
          </cell>
          <cell r="AL12">
            <v>13.654138332921409</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9.7319363493069986</v>
          </cell>
        </row>
        <row r="13">
          <cell r="A13" t="str">
            <v>P9</v>
          </cell>
          <cell r="B13" t="str">
            <v>Natural water</v>
          </cell>
          <cell r="C13">
            <v>5832.9918685860657</v>
          </cell>
          <cell r="E13">
            <v>286.17395650672876</v>
          </cell>
          <cell r="F13">
            <v>29.573335687569507</v>
          </cell>
          <cell r="G13">
            <v>3.0893414749411914</v>
          </cell>
          <cell r="H13">
            <v>37.735039883747731</v>
          </cell>
          <cell r="I13">
            <v>13.657790205938102</v>
          </cell>
          <cell r="J13">
            <v>159.74648826663017</v>
          </cell>
          <cell r="K13">
            <v>38.148220310524088</v>
          </cell>
          <cell r="L13">
            <v>133.49060723851284</v>
          </cell>
          <cell r="M13">
            <v>692.74906923644187</v>
          </cell>
          <cell r="N13">
            <v>0</v>
          </cell>
          <cell r="O13">
            <v>0</v>
          </cell>
          <cell r="P13">
            <v>5.3642101651350534E-2</v>
          </cell>
          <cell r="Q13">
            <v>0</v>
          </cell>
          <cell r="R13">
            <v>0</v>
          </cell>
          <cell r="S13">
            <v>0</v>
          </cell>
          <cell r="T13">
            <v>0</v>
          </cell>
          <cell r="U13">
            <v>0</v>
          </cell>
          <cell r="V13">
            <v>34.91067472408767</v>
          </cell>
          <cell r="W13">
            <v>17.808853773025056</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3.6600385275447604</v>
          </cell>
          <cell r="AM13">
            <v>0</v>
          </cell>
          <cell r="AN13">
            <v>4208.4203901611227</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9.7192569830772406</v>
          </cell>
        </row>
        <row r="14">
          <cell r="A14" t="str">
            <v>P10</v>
          </cell>
          <cell r="B14" t="str">
            <v xml:space="preserve">Meat </v>
          </cell>
          <cell r="C14">
            <v>36815.432560295318</v>
          </cell>
          <cell r="E14">
            <v>0</v>
          </cell>
          <cell r="F14">
            <v>0</v>
          </cell>
          <cell r="G14">
            <v>0</v>
          </cell>
          <cell r="H14">
            <v>0</v>
          </cell>
          <cell r="I14">
            <v>0</v>
          </cell>
          <cell r="J14">
            <v>0</v>
          </cell>
          <cell r="K14">
            <v>0</v>
          </cell>
          <cell r="L14">
            <v>2715.7142649825892</v>
          </cell>
          <cell r="M14">
            <v>2.2671889920390507E-2</v>
          </cell>
          <cell r="N14">
            <v>0</v>
          </cell>
          <cell r="O14">
            <v>0</v>
          </cell>
          <cell r="P14">
            <v>0</v>
          </cell>
          <cell r="Q14">
            <v>0</v>
          </cell>
          <cell r="R14">
            <v>0</v>
          </cell>
          <cell r="S14">
            <v>19.660403317632152</v>
          </cell>
          <cell r="T14">
            <v>0</v>
          </cell>
          <cell r="U14">
            <v>0</v>
          </cell>
          <cell r="V14">
            <v>0</v>
          </cell>
          <cell r="W14">
            <v>2.1777469932264224</v>
          </cell>
          <cell r="X14">
            <v>0</v>
          </cell>
          <cell r="Y14">
            <v>0</v>
          </cell>
          <cell r="Z14">
            <v>0</v>
          </cell>
          <cell r="AA14">
            <v>0</v>
          </cell>
          <cell r="AB14">
            <v>0</v>
          </cell>
          <cell r="AC14">
            <v>0</v>
          </cell>
          <cell r="AD14">
            <v>0</v>
          </cell>
          <cell r="AE14">
            <v>10.193613160192932</v>
          </cell>
          <cell r="AF14">
            <v>0</v>
          </cell>
          <cell r="AG14">
            <v>0</v>
          </cell>
          <cell r="AH14">
            <v>0</v>
          </cell>
          <cell r="AI14">
            <v>0</v>
          </cell>
          <cell r="AJ14">
            <v>0</v>
          </cell>
          <cell r="AK14">
            <v>0</v>
          </cell>
          <cell r="AL14">
            <v>90.994167171878701</v>
          </cell>
          <cell r="AM14">
            <v>26.446297623421003</v>
          </cell>
          <cell r="AN14">
            <v>0</v>
          </cell>
          <cell r="AO14">
            <v>0</v>
          </cell>
          <cell r="AP14">
            <v>0</v>
          </cell>
          <cell r="AQ14">
            <v>0</v>
          </cell>
          <cell r="AR14">
            <v>0</v>
          </cell>
          <cell r="AS14">
            <v>1183.5894878278959</v>
          </cell>
          <cell r="AT14">
            <v>10.869573523705805</v>
          </cell>
          <cell r="AU14">
            <v>0.29831254478129365</v>
          </cell>
          <cell r="AV14">
            <v>3.5375133015633677</v>
          </cell>
          <cell r="AW14">
            <v>2.2250333468858483</v>
          </cell>
          <cell r="AX14">
            <v>17.551298330962926</v>
          </cell>
          <cell r="AY14">
            <v>0</v>
          </cell>
          <cell r="AZ14">
            <v>0</v>
          </cell>
          <cell r="BA14">
            <v>0</v>
          </cell>
          <cell r="BB14">
            <v>191.25025250287058</v>
          </cell>
          <cell r="BC14">
            <v>15.546919408789419</v>
          </cell>
          <cell r="BD14">
            <v>57.799032455912176</v>
          </cell>
          <cell r="BE14">
            <v>5.7452349695333185</v>
          </cell>
          <cell r="BF14">
            <v>205.90927746524139</v>
          </cell>
          <cell r="BG14">
            <v>376.07102091808696</v>
          </cell>
          <cell r="BH14">
            <v>26.374478113650596</v>
          </cell>
          <cell r="BI14">
            <v>148.74674408932586</v>
          </cell>
          <cell r="BJ14">
            <v>0.62467837715861385</v>
          </cell>
          <cell r="BK14">
            <v>1.7807629644915004</v>
          </cell>
          <cell r="BL14">
            <v>34.421674626738756</v>
          </cell>
          <cell r="BM14">
            <v>3.449553708782755</v>
          </cell>
          <cell r="BN14">
            <v>812.48382416676532</v>
          </cell>
        </row>
        <row r="15">
          <cell r="A15" t="str">
            <v>P11</v>
          </cell>
          <cell r="B15" t="str">
            <v xml:space="preserve">Fish </v>
          </cell>
          <cell r="C15">
            <v>12954.533636815091</v>
          </cell>
          <cell r="E15">
            <v>0</v>
          </cell>
          <cell r="F15">
            <v>0</v>
          </cell>
          <cell r="G15">
            <v>0</v>
          </cell>
          <cell r="H15">
            <v>0</v>
          </cell>
          <cell r="I15">
            <v>0</v>
          </cell>
          <cell r="J15">
            <v>0</v>
          </cell>
          <cell r="K15">
            <v>0</v>
          </cell>
          <cell r="L15">
            <v>228.90748589976118</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2.5578977805023801</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6.7272474125097297</v>
          </cell>
        </row>
        <row r="16">
          <cell r="A16" t="str">
            <v>P12</v>
          </cell>
          <cell r="B16" t="str">
            <v xml:space="preserve">Vegetables </v>
          </cell>
          <cell r="C16">
            <v>7316.8621950158258</v>
          </cell>
          <cell r="E16">
            <v>0</v>
          </cell>
          <cell r="F16">
            <v>0</v>
          </cell>
          <cell r="G16">
            <v>0</v>
          </cell>
          <cell r="H16">
            <v>0</v>
          </cell>
          <cell r="I16">
            <v>0</v>
          </cell>
          <cell r="J16">
            <v>0</v>
          </cell>
          <cell r="K16">
            <v>0</v>
          </cell>
          <cell r="L16">
            <v>259.2392770881674</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6.7246218923180496</v>
          </cell>
          <cell r="AM16">
            <v>2.1677316993670566</v>
          </cell>
          <cell r="AN16">
            <v>0</v>
          </cell>
          <cell r="AO16">
            <v>0</v>
          </cell>
          <cell r="AP16">
            <v>0</v>
          </cell>
          <cell r="AQ16">
            <v>0</v>
          </cell>
          <cell r="AR16">
            <v>0</v>
          </cell>
          <cell r="AS16">
            <v>16.754009582543823</v>
          </cell>
          <cell r="AT16">
            <v>0.7409064351757797</v>
          </cell>
          <cell r="AU16">
            <v>2.0333979400396177E-2</v>
          </cell>
          <cell r="AV16">
            <v>0.24112872174166661</v>
          </cell>
          <cell r="AW16">
            <v>0.15166570441729627</v>
          </cell>
          <cell r="AX16">
            <v>1.1963551146454749</v>
          </cell>
          <cell r="AY16">
            <v>0</v>
          </cell>
          <cell r="AZ16">
            <v>0</v>
          </cell>
          <cell r="BA16">
            <v>0</v>
          </cell>
          <cell r="BB16">
            <v>0</v>
          </cell>
          <cell r="BC16">
            <v>0</v>
          </cell>
          <cell r="BD16">
            <v>0</v>
          </cell>
          <cell r="BE16">
            <v>0</v>
          </cell>
          <cell r="BF16">
            <v>0</v>
          </cell>
          <cell r="BG16">
            <v>43.897555942634249</v>
          </cell>
          <cell r="BH16">
            <v>4.0649037066003464</v>
          </cell>
          <cell r="BI16">
            <v>22.92523813316669</v>
          </cell>
          <cell r="BJ16">
            <v>9.627706905908015E-2</v>
          </cell>
          <cell r="BK16">
            <v>0.27445585629206065</v>
          </cell>
          <cell r="BL16">
            <v>5.3051587286272639</v>
          </cell>
          <cell r="BM16">
            <v>0.53165426047579656</v>
          </cell>
          <cell r="BN16">
            <v>30.907699977116806</v>
          </cell>
        </row>
        <row r="17">
          <cell r="A17" t="str">
            <v>P13</v>
          </cell>
          <cell r="B17" t="str">
            <v>Fruit and nuts</v>
          </cell>
          <cell r="C17">
            <v>11777.380832340496</v>
          </cell>
          <cell r="E17">
            <v>0</v>
          </cell>
          <cell r="F17">
            <v>0</v>
          </cell>
          <cell r="G17">
            <v>0</v>
          </cell>
          <cell r="H17">
            <v>0</v>
          </cell>
          <cell r="I17">
            <v>0</v>
          </cell>
          <cell r="J17">
            <v>0</v>
          </cell>
          <cell r="K17">
            <v>0</v>
          </cell>
          <cell r="L17">
            <v>2589.7016181070412</v>
          </cell>
          <cell r="M17">
            <v>647.49432364008464</v>
          </cell>
          <cell r="N17">
            <v>0</v>
          </cell>
          <cell r="O17">
            <v>0</v>
          </cell>
          <cell r="P17">
            <v>0.12476756027554697</v>
          </cell>
          <cell r="Q17">
            <v>0</v>
          </cell>
          <cell r="R17">
            <v>0</v>
          </cell>
          <cell r="S17">
            <v>0</v>
          </cell>
          <cell r="T17">
            <v>0</v>
          </cell>
          <cell r="U17">
            <v>0</v>
          </cell>
          <cell r="V17">
            <v>0</v>
          </cell>
          <cell r="W17">
            <v>1.0117616685676594</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67.486851653551696</v>
          </cell>
          <cell r="AM17">
            <v>1.4042225219995985</v>
          </cell>
          <cell r="AN17">
            <v>0</v>
          </cell>
          <cell r="AO17">
            <v>0</v>
          </cell>
          <cell r="AP17">
            <v>0</v>
          </cell>
          <cell r="AQ17">
            <v>0</v>
          </cell>
          <cell r="AR17">
            <v>0</v>
          </cell>
          <cell r="AS17">
            <v>13.32065679193421</v>
          </cell>
          <cell r="AT17">
            <v>0.47998665492320125</v>
          </cell>
          <cell r="AU17">
            <v>1.3173105658554195E-2</v>
          </cell>
          <cell r="AV17">
            <v>0.15621212485113647</v>
          </cell>
          <cell r="AW17">
            <v>9.8254665735974939E-2</v>
          </cell>
          <cell r="AX17">
            <v>0.77504319346707795</v>
          </cell>
          <cell r="AY17">
            <v>0</v>
          </cell>
          <cell r="AZ17">
            <v>0</v>
          </cell>
          <cell r="BA17">
            <v>0</v>
          </cell>
          <cell r="BB17">
            <v>0</v>
          </cell>
          <cell r="BC17">
            <v>0</v>
          </cell>
          <cell r="BD17">
            <v>0</v>
          </cell>
          <cell r="BE17">
            <v>0</v>
          </cell>
          <cell r="BF17">
            <v>0</v>
          </cell>
          <cell r="BG17">
            <v>28.438464070311639</v>
          </cell>
          <cell r="BH17">
            <v>2.3700557804276574</v>
          </cell>
          <cell r="BI17">
            <v>13.366637213808731</v>
          </cell>
          <cell r="BJ17">
            <v>5.6134668989968814E-2</v>
          </cell>
          <cell r="BK17">
            <v>0.16002241027776853</v>
          </cell>
          <cell r="BL17">
            <v>3.0931906432256193</v>
          </cell>
          <cell r="BM17">
            <v>0.30998280504988984</v>
          </cell>
          <cell r="BN17">
            <v>187.25123702899305</v>
          </cell>
        </row>
        <row r="18">
          <cell r="A18" t="str">
            <v>P14</v>
          </cell>
          <cell r="B18" t="str">
            <v>Oils and fats</v>
          </cell>
          <cell r="C18">
            <v>18298.287722114841</v>
          </cell>
          <cell r="E18">
            <v>0</v>
          </cell>
          <cell r="F18">
            <v>0</v>
          </cell>
          <cell r="G18">
            <v>0</v>
          </cell>
          <cell r="H18">
            <v>0</v>
          </cell>
          <cell r="I18">
            <v>0</v>
          </cell>
          <cell r="J18">
            <v>0</v>
          </cell>
          <cell r="K18">
            <v>0</v>
          </cell>
          <cell r="L18">
            <v>4019.8271662779171</v>
          </cell>
          <cell r="M18">
            <v>0</v>
          </cell>
          <cell r="N18">
            <v>11.82675027893157</v>
          </cell>
          <cell r="O18">
            <v>0</v>
          </cell>
          <cell r="P18">
            <v>0</v>
          </cell>
          <cell r="Q18">
            <v>0</v>
          </cell>
          <cell r="R18">
            <v>0</v>
          </cell>
          <cell r="S18">
            <v>0</v>
          </cell>
          <cell r="T18">
            <v>0</v>
          </cell>
          <cell r="U18">
            <v>0</v>
          </cell>
          <cell r="V18">
            <v>351.48400100303729</v>
          </cell>
          <cell r="W18">
            <v>1393.6741814506988</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36.4829347446722</v>
          </cell>
          <cell r="AM18">
            <v>0</v>
          </cell>
          <cell r="AN18">
            <v>0</v>
          </cell>
          <cell r="AO18">
            <v>0</v>
          </cell>
          <cell r="AP18">
            <v>0</v>
          </cell>
          <cell r="AQ18">
            <v>0</v>
          </cell>
          <cell r="AR18">
            <v>0</v>
          </cell>
          <cell r="AS18">
            <v>86.497793634333433</v>
          </cell>
          <cell r="AT18">
            <v>0</v>
          </cell>
          <cell r="AU18">
            <v>0</v>
          </cell>
          <cell r="AV18">
            <v>0</v>
          </cell>
          <cell r="AW18">
            <v>0</v>
          </cell>
          <cell r="AX18">
            <v>0</v>
          </cell>
          <cell r="AY18">
            <v>0</v>
          </cell>
          <cell r="AZ18">
            <v>0</v>
          </cell>
          <cell r="BA18">
            <v>0</v>
          </cell>
          <cell r="BB18">
            <v>0</v>
          </cell>
          <cell r="BC18">
            <v>0</v>
          </cell>
          <cell r="BD18">
            <v>0</v>
          </cell>
          <cell r="BE18">
            <v>0</v>
          </cell>
          <cell r="BF18">
            <v>0</v>
          </cell>
          <cell r="BG18">
            <v>59.616857970596385</v>
          </cell>
          <cell r="BH18">
            <v>10.590883574837571</v>
          </cell>
          <cell r="BI18">
            <v>59.730450096407978</v>
          </cell>
          <cell r="BJ18">
            <v>0.25084462091332244</v>
          </cell>
          <cell r="BK18">
            <v>0.71507967475386447</v>
          </cell>
          <cell r="BL18">
            <v>13.822299984546367</v>
          </cell>
          <cell r="BM18">
            <v>1.3851960049195631</v>
          </cell>
          <cell r="BN18">
            <v>149.67363103021484</v>
          </cell>
        </row>
        <row r="19">
          <cell r="A19" t="str">
            <v>P15</v>
          </cell>
          <cell r="B19" t="str">
            <v>Dairy products</v>
          </cell>
          <cell r="C19">
            <v>34954.720520000257</v>
          </cell>
          <cell r="E19">
            <v>0</v>
          </cell>
          <cell r="F19">
            <v>0</v>
          </cell>
          <cell r="G19">
            <v>0</v>
          </cell>
          <cell r="H19">
            <v>0</v>
          </cell>
          <cell r="I19">
            <v>0</v>
          </cell>
          <cell r="J19">
            <v>0</v>
          </cell>
          <cell r="K19">
            <v>0</v>
          </cell>
          <cell r="L19">
            <v>8843.93272677803</v>
          </cell>
          <cell r="M19">
            <v>21.186533918901329</v>
          </cell>
          <cell r="N19">
            <v>0</v>
          </cell>
          <cell r="O19">
            <v>0</v>
          </cell>
          <cell r="P19">
            <v>0</v>
          </cell>
          <cell r="Q19">
            <v>0</v>
          </cell>
          <cell r="R19">
            <v>0</v>
          </cell>
          <cell r="S19">
            <v>0</v>
          </cell>
          <cell r="T19">
            <v>0</v>
          </cell>
          <cell r="U19">
            <v>0</v>
          </cell>
          <cell r="V19">
            <v>0</v>
          </cell>
          <cell r="W19">
            <v>253.11241992071456</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6.8896596405189596</v>
          </cell>
          <cell r="AM19">
            <v>6.3873543031771929</v>
          </cell>
          <cell r="AN19">
            <v>0</v>
          </cell>
          <cell r="AO19">
            <v>0</v>
          </cell>
          <cell r="AP19">
            <v>234.71178186371452</v>
          </cell>
          <cell r="AQ19">
            <v>79.45906999972776</v>
          </cell>
          <cell r="AR19">
            <v>0</v>
          </cell>
          <cell r="AS19">
            <v>695.6824013066921</v>
          </cell>
          <cell r="AT19">
            <v>5.5552983378106937</v>
          </cell>
          <cell r="AU19">
            <v>0.15246368043394998</v>
          </cell>
          <cell r="AV19">
            <v>1.8079772606808202</v>
          </cell>
          <cell r="AW19">
            <v>1.137185743908945</v>
          </cell>
          <cell r="AX19">
            <v>8.97024140199904</v>
          </cell>
          <cell r="AY19">
            <v>0</v>
          </cell>
          <cell r="AZ19">
            <v>0</v>
          </cell>
          <cell r="BA19">
            <v>0</v>
          </cell>
          <cell r="BB19">
            <v>44.675705227650667</v>
          </cell>
          <cell r="BC19">
            <v>3.6317316166402955</v>
          </cell>
          <cell r="BD19">
            <v>13.50174707039916</v>
          </cell>
          <cell r="BE19">
            <v>1.342076261878963</v>
          </cell>
          <cell r="BF19">
            <v>48.10002634395245</v>
          </cell>
          <cell r="BG19">
            <v>105.34143743594825</v>
          </cell>
          <cell r="BH19">
            <v>11.88650254602859</v>
          </cell>
          <cell r="BI19">
            <v>67.03748012424677</v>
          </cell>
          <cell r="BJ19">
            <v>0.28153130039383767</v>
          </cell>
          <cell r="BK19">
            <v>0.80255781441781071</v>
          </cell>
          <cell r="BL19">
            <v>15.513229165188063</v>
          </cell>
          <cell r="BM19">
            <v>1.5546517646878764</v>
          </cell>
          <cell r="BN19">
            <v>350.12879190138699</v>
          </cell>
        </row>
        <row r="20">
          <cell r="A20" t="str">
            <v>P16</v>
          </cell>
          <cell r="B20" t="str">
            <v>Grain mill products</v>
          </cell>
          <cell r="C20">
            <v>44571.272800761166</v>
          </cell>
          <cell r="E20">
            <v>0</v>
          </cell>
          <cell r="F20">
            <v>0</v>
          </cell>
          <cell r="G20">
            <v>0</v>
          </cell>
          <cell r="H20">
            <v>0</v>
          </cell>
          <cell r="I20">
            <v>0</v>
          </cell>
          <cell r="J20">
            <v>0</v>
          </cell>
          <cell r="K20">
            <v>0</v>
          </cell>
          <cell r="L20">
            <v>9435.4269857738946</v>
          </cell>
          <cell r="M20">
            <v>15.269571125364621</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220.047179712016</v>
          </cell>
          <cell r="AM20">
            <v>2.279445735610798</v>
          </cell>
          <cell r="AN20">
            <v>0</v>
          </cell>
          <cell r="AO20">
            <v>0</v>
          </cell>
          <cell r="AP20">
            <v>0</v>
          </cell>
          <cell r="AQ20">
            <v>0</v>
          </cell>
          <cell r="AR20">
            <v>0</v>
          </cell>
          <cell r="AS20">
            <v>53.106972591422604</v>
          </cell>
          <cell r="AT20">
            <v>0.95446869061673545</v>
          </cell>
          <cell r="AU20">
            <v>2.6195138511273905E-2</v>
          </cell>
          <cell r="AV20">
            <v>0.31063276600674977</v>
          </cell>
          <cell r="AW20">
            <v>0.19538251988902888</v>
          </cell>
          <cell r="AX20">
            <v>1.5411979780110725</v>
          </cell>
          <cell r="AY20">
            <v>0</v>
          </cell>
          <cell r="AZ20">
            <v>0</v>
          </cell>
          <cell r="BA20">
            <v>0</v>
          </cell>
          <cell r="BB20">
            <v>20.481024791477616</v>
          </cell>
          <cell r="BC20">
            <v>1.664922465070952</v>
          </cell>
          <cell r="BD20">
            <v>6.1897090391302267</v>
          </cell>
          <cell r="BE20">
            <v>0.61525827183998127</v>
          </cell>
          <cell r="BF20">
            <v>22.050862476626264</v>
          </cell>
          <cell r="BG20">
            <v>35.071646008804649</v>
          </cell>
          <cell r="BH20">
            <v>4.0513755040304629</v>
          </cell>
          <cell r="BI20">
            <v>22.848941795586935</v>
          </cell>
          <cell r="BJ20">
            <v>9.5956654164393265E-2</v>
          </cell>
          <cell r="BK20">
            <v>0.27354245349376555</v>
          </cell>
          <cell r="BL20">
            <v>5.2875028953956518</v>
          </cell>
          <cell r="BM20">
            <v>0.52988488854180171</v>
          </cell>
          <cell r="BN20">
            <v>608.39676472688313</v>
          </cell>
        </row>
        <row r="21">
          <cell r="A21" t="str">
            <v>P17</v>
          </cell>
          <cell r="B21" t="str">
            <v>Starches products</v>
          </cell>
          <cell r="C21">
            <v>10057.091367236533</v>
          </cell>
          <cell r="E21">
            <v>0</v>
          </cell>
          <cell r="F21">
            <v>0</v>
          </cell>
          <cell r="G21">
            <v>0</v>
          </cell>
          <cell r="H21">
            <v>0</v>
          </cell>
          <cell r="I21">
            <v>0</v>
          </cell>
          <cell r="J21">
            <v>0</v>
          </cell>
          <cell r="K21">
            <v>0</v>
          </cell>
          <cell r="L21">
            <v>223.32744880345467</v>
          </cell>
          <cell r="M21">
            <v>37.279545423879107</v>
          </cell>
          <cell r="N21">
            <v>9.2327610682294257</v>
          </cell>
          <cell r="O21">
            <v>0</v>
          </cell>
          <cell r="P21">
            <v>0</v>
          </cell>
          <cell r="Q21">
            <v>0</v>
          </cell>
          <cell r="R21">
            <v>1.3841455109607372</v>
          </cell>
          <cell r="S21">
            <v>197.53862099135222</v>
          </cell>
          <cell r="T21">
            <v>0</v>
          </cell>
          <cell r="U21">
            <v>0</v>
          </cell>
          <cell r="V21">
            <v>20.870446049994197</v>
          </cell>
          <cell r="W21">
            <v>222.89305904245444</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3.6210170042198802</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9.6668330305469237</v>
          </cell>
        </row>
        <row r="22">
          <cell r="A22" t="str">
            <v>P18</v>
          </cell>
          <cell r="B22" t="str">
            <v xml:space="preserve">Animal feeding </v>
          </cell>
          <cell r="C22">
            <v>16100.40840218369</v>
          </cell>
          <cell r="E22">
            <v>11435.371176584174</v>
          </cell>
          <cell r="F22">
            <v>1159.7279366635639</v>
          </cell>
          <cell r="G22">
            <v>107.17540856314253</v>
          </cell>
          <cell r="H22">
            <v>4.4257612153077073</v>
          </cell>
          <cell r="I22">
            <v>6.3686365293055074</v>
          </cell>
          <cell r="J22">
            <v>0</v>
          </cell>
          <cell r="K22">
            <v>0</v>
          </cell>
          <cell r="L22">
            <v>722.65923492406375</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0.18055284327912599</v>
          </cell>
          <cell r="AM22">
            <v>4.2900704124486255</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3.3668233103288889</v>
          </cell>
          <cell r="BH22">
            <v>0</v>
          </cell>
          <cell r="BI22">
            <v>0</v>
          </cell>
          <cell r="BJ22">
            <v>0</v>
          </cell>
          <cell r="BK22">
            <v>0</v>
          </cell>
          <cell r="BL22">
            <v>0</v>
          </cell>
          <cell r="BM22">
            <v>0</v>
          </cell>
          <cell r="BN22">
            <v>0.47485230138173501</v>
          </cell>
        </row>
        <row r="23">
          <cell r="A23" t="str">
            <v>P19</v>
          </cell>
          <cell r="B23" t="str">
            <v>Bakery products</v>
          </cell>
          <cell r="C23">
            <v>30697.539911223306</v>
          </cell>
          <cell r="E23">
            <v>0</v>
          </cell>
          <cell r="F23">
            <v>0</v>
          </cell>
          <cell r="G23">
            <v>0</v>
          </cell>
          <cell r="H23">
            <v>0</v>
          </cell>
          <cell r="I23">
            <v>0</v>
          </cell>
          <cell r="J23">
            <v>0</v>
          </cell>
          <cell r="K23">
            <v>0</v>
          </cell>
          <cell r="L23">
            <v>168.6704016303303</v>
          </cell>
          <cell r="M23">
            <v>0.28950514156071477</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4.0861776619349204</v>
          </cell>
          <cell r="AM23">
            <v>3.3206818532909006</v>
          </cell>
          <cell r="AN23">
            <v>0</v>
          </cell>
          <cell r="AO23">
            <v>0</v>
          </cell>
          <cell r="AP23">
            <v>0</v>
          </cell>
          <cell r="AQ23">
            <v>0</v>
          </cell>
          <cell r="AR23">
            <v>0</v>
          </cell>
          <cell r="AS23">
            <v>71.142956795584553</v>
          </cell>
          <cell r="AT23">
            <v>1.37910862407381</v>
          </cell>
          <cell r="AU23">
            <v>3.7849268168621317E-2</v>
          </cell>
          <cell r="AV23">
            <v>0.4488322463914447</v>
          </cell>
          <cell r="AW23">
            <v>0.2823075505998256</v>
          </cell>
          <cell r="AX23">
            <v>2.2268718123239695</v>
          </cell>
          <cell r="AY23">
            <v>0</v>
          </cell>
          <cell r="AZ23">
            <v>0</v>
          </cell>
          <cell r="BA23">
            <v>0</v>
          </cell>
          <cell r="BB23">
            <v>54.084022237485541</v>
          </cell>
          <cell r="BC23">
            <v>4.3965428752400673</v>
          </cell>
          <cell r="BD23">
            <v>16.345098193288809</v>
          </cell>
          <cell r="BE23">
            <v>1.6247059116805902</v>
          </cell>
          <cell r="BF23">
            <v>58.229475755424367</v>
          </cell>
          <cell r="BG23">
            <v>89.84707644837502</v>
          </cell>
          <cell r="BH23">
            <v>11.885535884966853</v>
          </cell>
          <cell r="BI23">
            <v>67.032028350568481</v>
          </cell>
          <cell r="BJ23">
            <v>0.28150840506826419</v>
          </cell>
          <cell r="BK23">
            <v>0.80249254699487116</v>
          </cell>
          <cell r="BL23">
            <v>15.511967563256407</v>
          </cell>
          <cell r="BM23">
            <v>1.5545253337785647</v>
          </cell>
          <cell r="BN23">
            <v>59.338720587414201</v>
          </cell>
        </row>
        <row r="24">
          <cell r="A24" t="str">
            <v>P20</v>
          </cell>
          <cell r="B24" t="str">
            <v>Sugar</v>
          </cell>
          <cell r="C24">
            <v>14187.564511899274</v>
          </cell>
          <cell r="E24">
            <v>0</v>
          </cell>
          <cell r="F24">
            <v>0</v>
          </cell>
          <cell r="G24">
            <v>0</v>
          </cell>
          <cell r="H24">
            <v>0</v>
          </cell>
          <cell r="I24">
            <v>0</v>
          </cell>
          <cell r="J24">
            <v>0</v>
          </cell>
          <cell r="K24">
            <v>0</v>
          </cell>
          <cell r="L24">
            <v>1531.2584271393148</v>
          </cell>
          <cell r="M24">
            <v>657.49531386692979</v>
          </cell>
          <cell r="N24">
            <v>0</v>
          </cell>
          <cell r="O24">
            <v>0</v>
          </cell>
          <cell r="P24">
            <v>0.64323070344991973</v>
          </cell>
          <cell r="Q24">
            <v>0</v>
          </cell>
          <cell r="R24">
            <v>0</v>
          </cell>
          <cell r="S24">
            <v>0</v>
          </cell>
          <cell r="T24">
            <v>0</v>
          </cell>
          <cell r="U24">
            <v>0</v>
          </cell>
          <cell r="V24">
            <v>214.83256892882306</v>
          </cell>
          <cell r="W24">
            <v>297.53626721048721</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22.0138951090807</v>
          </cell>
          <cell r="AM24">
            <v>6.6269438988832752</v>
          </cell>
          <cell r="AN24">
            <v>0</v>
          </cell>
          <cell r="AO24">
            <v>0</v>
          </cell>
          <cell r="AP24">
            <v>127.91755050193832</v>
          </cell>
          <cell r="AQ24">
            <v>43.305067682665708</v>
          </cell>
          <cell r="AR24">
            <v>0</v>
          </cell>
          <cell r="AS24">
            <v>0</v>
          </cell>
          <cell r="AT24">
            <v>4.3183125953787886</v>
          </cell>
          <cell r="AU24">
            <v>0.11851493682609314</v>
          </cell>
          <cell r="AV24">
            <v>1.4053990446952775</v>
          </cell>
          <cell r="AW24">
            <v>0.88397116096963257</v>
          </cell>
          <cell r="AX24">
            <v>6.9728579950769598</v>
          </cell>
          <cell r="AY24">
            <v>0</v>
          </cell>
          <cell r="AZ24">
            <v>0</v>
          </cell>
          <cell r="BA24">
            <v>0</v>
          </cell>
          <cell r="BB24">
            <v>67.070034671577957</v>
          </cell>
          <cell r="BC24">
            <v>5.4521884815189265</v>
          </cell>
          <cell r="BD24">
            <v>20.269688850442154</v>
          </cell>
          <cell r="BE24">
            <v>2.0148109796465672</v>
          </cell>
          <cell r="BF24">
            <v>72.210845204431962</v>
          </cell>
          <cell r="BG24">
            <v>33.284772344371525</v>
          </cell>
          <cell r="BH24">
            <v>3.1861405007263794</v>
          </cell>
          <cell r="BI24">
            <v>17.969190656663439</v>
          </cell>
          <cell r="BJ24">
            <v>7.5463600410085929E-2</v>
          </cell>
          <cell r="BK24">
            <v>0.21512315727769277</v>
          </cell>
          <cell r="BL24">
            <v>4.1582734323116481</v>
          </cell>
          <cell r="BM24">
            <v>0.41671963075906954</v>
          </cell>
          <cell r="BN24">
            <v>62.75127196762206</v>
          </cell>
        </row>
        <row r="25">
          <cell r="A25" t="str">
            <v>P21</v>
          </cell>
          <cell r="B25" t="str">
            <v>Confectionary products</v>
          </cell>
          <cell r="C25">
            <v>4767.1843478216551</v>
          </cell>
          <cell r="E25">
            <v>0</v>
          </cell>
          <cell r="F25">
            <v>0</v>
          </cell>
          <cell r="G25">
            <v>0</v>
          </cell>
          <cell r="H25">
            <v>0</v>
          </cell>
          <cell r="I25">
            <v>0</v>
          </cell>
          <cell r="J25">
            <v>0</v>
          </cell>
          <cell r="K25">
            <v>0</v>
          </cell>
          <cell r="L25">
            <v>329.73757071329152</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2.1270433235513604</v>
          </cell>
          <cell r="AM25">
            <v>0</v>
          </cell>
          <cell r="AN25">
            <v>0</v>
          </cell>
          <cell r="AO25">
            <v>0</v>
          </cell>
          <cell r="AP25">
            <v>0</v>
          </cell>
          <cell r="AQ25">
            <v>0</v>
          </cell>
          <cell r="AR25">
            <v>0</v>
          </cell>
          <cell r="AS25">
            <v>29.748751717750658</v>
          </cell>
          <cell r="AT25">
            <v>2.9030646164511786</v>
          </cell>
          <cell r="AU25">
            <v>7.9673833707399194E-2</v>
          </cell>
          <cell r="AV25">
            <v>0.94480521002932416</v>
          </cell>
          <cell r="AW25">
            <v>0.59426577921210355</v>
          </cell>
          <cell r="AX25">
            <v>4.6876313082820902</v>
          </cell>
          <cell r="AY25">
            <v>0</v>
          </cell>
          <cell r="AZ25">
            <v>0</v>
          </cell>
          <cell r="BA25">
            <v>0</v>
          </cell>
          <cell r="BB25">
            <v>0</v>
          </cell>
          <cell r="BC25">
            <v>0</v>
          </cell>
          <cell r="BD25">
            <v>0</v>
          </cell>
          <cell r="BE25">
            <v>0</v>
          </cell>
          <cell r="BF25">
            <v>0</v>
          </cell>
          <cell r="BG25">
            <v>0</v>
          </cell>
          <cell r="BH25">
            <v>0.60004282314762014</v>
          </cell>
          <cell r="BI25">
            <v>3.3841206590996178</v>
          </cell>
          <cell r="BJ25">
            <v>1.4211988399327906E-2</v>
          </cell>
          <cell r="BK25">
            <v>4.0513940483135863E-2</v>
          </cell>
          <cell r="BL25">
            <v>0.78312369751904809</v>
          </cell>
          <cell r="BM25">
            <v>7.848041341701617E-2</v>
          </cell>
          <cell r="BN25">
            <v>20.111189179711577</v>
          </cell>
        </row>
        <row r="26">
          <cell r="A26" t="str">
            <v>P22</v>
          </cell>
          <cell r="B26" t="str">
            <v>Pasta products</v>
          </cell>
          <cell r="C26">
            <v>1122.327623917505</v>
          </cell>
          <cell r="E26">
            <v>0</v>
          </cell>
          <cell r="F26">
            <v>0</v>
          </cell>
          <cell r="G26">
            <v>0</v>
          </cell>
          <cell r="H26">
            <v>0</v>
          </cell>
          <cell r="I26">
            <v>0</v>
          </cell>
          <cell r="J26">
            <v>0</v>
          </cell>
          <cell r="K26">
            <v>0</v>
          </cell>
          <cell r="L26">
            <v>36.974506852387108</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0.61759926944501498</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1.6242803441996301</v>
          </cell>
        </row>
        <row r="27">
          <cell r="A27" t="str">
            <v>P23</v>
          </cell>
          <cell r="B27" t="str">
            <v>Food n.e.c.</v>
          </cell>
          <cell r="C27">
            <v>18820.978187275214</v>
          </cell>
          <cell r="E27">
            <v>0</v>
          </cell>
          <cell r="F27">
            <v>0</v>
          </cell>
          <cell r="G27">
            <v>0</v>
          </cell>
          <cell r="H27">
            <v>0</v>
          </cell>
          <cell r="I27">
            <v>0</v>
          </cell>
          <cell r="J27">
            <v>0</v>
          </cell>
          <cell r="K27">
            <v>0</v>
          </cell>
          <cell r="L27">
            <v>3231.4949520590258</v>
          </cell>
          <cell r="M27">
            <v>183.48321301982403</v>
          </cell>
          <cell r="N27">
            <v>0</v>
          </cell>
          <cell r="O27">
            <v>0</v>
          </cell>
          <cell r="P27">
            <v>5.7074255800630934E-2</v>
          </cell>
          <cell r="Q27">
            <v>0</v>
          </cell>
          <cell r="R27">
            <v>0</v>
          </cell>
          <cell r="S27">
            <v>0</v>
          </cell>
          <cell r="T27">
            <v>0</v>
          </cell>
          <cell r="U27">
            <v>0</v>
          </cell>
          <cell r="V27">
            <v>14.7354343469099</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51.360285408569396</v>
          </cell>
          <cell r="AM27">
            <v>1.9971985142908639</v>
          </cell>
          <cell r="AN27">
            <v>0</v>
          </cell>
          <cell r="AO27">
            <v>0</v>
          </cell>
          <cell r="AP27">
            <v>250.49391439565571</v>
          </cell>
          <cell r="AQ27">
            <v>84.801935891004476</v>
          </cell>
          <cell r="AR27">
            <v>0</v>
          </cell>
          <cell r="AS27">
            <v>133.8740863246428</v>
          </cell>
          <cell r="AT27">
            <v>6.0838450005255993</v>
          </cell>
          <cell r="AU27">
            <v>0.16696950254797083</v>
          </cell>
          <cell r="AV27">
            <v>1.9799932874157014</v>
          </cell>
          <cell r="AW27">
            <v>1.2453807846215472</v>
          </cell>
          <cell r="AX27">
            <v>9.8236953244472058</v>
          </cell>
          <cell r="AY27">
            <v>0</v>
          </cell>
          <cell r="AZ27">
            <v>0</v>
          </cell>
          <cell r="BA27">
            <v>0</v>
          </cell>
          <cell r="BB27">
            <v>109.02288331384493</v>
          </cell>
          <cell r="BC27">
            <v>8.8625764327749419</v>
          </cell>
          <cell r="BD27">
            <v>32.948543014339251</v>
          </cell>
          <cell r="BE27">
            <v>3.2750915279688426</v>
          </cell>
          <cell r="BF27">
            <v>117.37931237499497</v>
          </cell>
          <cell r="BG27">
            <v>55.761085805365511</v>
          </cell>
          <cell r="BH27">
            <v>11.558106075765075</v>
          </cell>
          <cell r="BI27">
            <v>65.185390179124909</v>
          </cell>
          <cell r="BJ27">
            <v>0.27375324415231272</v>
          </cell>
          <cell r="BK27">
            <v>0.78038500518173182</v>
          </cell>
          <cell r="BL27">
            <v>15.084634658056316</v>
          </cell>
          <cell r="BM27">
            <v>1.5117003456278428</v>
          </cell>
          <cell r="BN27">
            <v>211.99716647409909</v>
          </cell>
        </row>
        <row r="28">
          <cell r="A28" t="str">
            <v>P24</v>
          </cell>
          <cell r="B28" t="str">
            <v>Alcohol, beverages</v>
          </cell>
          <cell r="C28">
            <v>60645.792659419691</v>
          </cell>
          <cell r="E28">
            <v>0</v>
          </cell>
          <cell r="F28">
            <v>0</v>
          </cell>
          <cell r="G28">
            <v>0</v>
          </cell>
          <cell r="H28">
            <v>5.3006193709993985</v>
          </cell>
          <cell r="I28">
            <v>7.6983646087387214</v>
          </cell>
          <cell r="J28">
            <v>2.0337381125862195</v>
          </cell>
          <cell r="K28">
            <v>0.4482577951237236</v>
          </cell>
          <cell r="L28">
            <v>263.49565011403536</v>
          </cell>
          <cell r="M28">
            <v>11586.512722270005</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0.76785508558245896</v>
          </cell>
          <cell r="AM28">
            <v>0</v>
          </cell>
          <cell r="AN28">
            <v>0</v>
          </cell>
          <cell r="AO28">
            <v>0</v>
          </cell>
          <cell r="AP28">
            <v>0</v>
          </cell>
          <cell r="AQ28">
            <v>0</v>
          </cell>
          <cell r="AR28">
            <v>0</v>
          </cell>
          <cell r="AS28">
            <v>741.27131325927996</v>
          </cell>
          <cell r="AT28">
            <v>73.262842977946065</v>
          </cell>
          <cell r="AU28">
            <v>2.0106791751303539</v>
          </cell>
          <cell r="AV28">
            <v>23.843463681404195</v>
          </cell>
          <cell r="AW28">
            <v>14.99711726113944</v>
          </cell>
          <cell r="AX28">
            <v>118.29884685687637</v>
          </cell>
          <cell r="AY28">
            <v>0</v>
          </cell>
          <cell r="AZ28">
            <v>0</v>
          </cell>
          <cell r="BA28">
            <v>0</v>
          </cell>
          <cell r="BB28">
            <v>0</v>
          </cell>
          <cell r="BC28">
            <v>0</v>
          </cell>
          <cell r="BD28">
            <v>0</v>
          </cell>
          <cell r="BE28">
            <v>0</v>
          </cell>
          <cell r="BF28">
            <v>0</v>
          </cell>
          <cell r="BG28">
            <v>65.341452389615171</v>
          </cell>
          <cell r="BH28">
            <v>1.3069753248472307</v>
          </cell>
          <cell r="BI28">
            <v>7.3710775750097923</v>
          </cell>
          <cell r="BJ28">
            <v>3.0955654227310121E-2</v>
          </cell>
          <cell r="BK28">
            <v>8.8244902665490801E-2</v>
          </cell>
          <cell r="BL28">
            <v>1.7057505055913382</v>
          </cell>
          <cell r="BM28">
            <v>0.17094107264176947</v>
          </cell>
          <cell r="BN28">
            <v>349.3800580853777</v>
          </cell>
        </row>
        <row r="29">
          <cell r="A29" t="str">
            <v>P25</v>
          </cell>
          <cell r="B29" t="str">
            <v>Soft drinks</v>
          </cell>
          <cell r="C29">
            <v>17074.430762744367</v>
          </cell>
          <cell r="E29">
            <v>0</v>
          </cell>
          <cell r="F29">
            <v>0</v>
          </cell>
          <cell r="G29">
            <v>0</v>
          </cell>
          <cell r="H29">
            <v>81.468278990186704</v>
          </cell>
          <cell r="I29">
            <v>119.70105513662293</v>
          </cell>
          <cell r="J29">
            <v>31.622378299904877</v>
          </cell>
          <cell r="K29">
            <v>6.9699129330166478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4098.1152219806845</v>
          </cell>
          <cell r="AT29">
            <v>512.62028023021344</v>
          </cell>
          <cell r="AU29">
            <v>14.068726796729052</v>
          </cell>
          <cell r="AV29">
            <v>166.83277002640477</v>
          </cell>
          <cell r="AW29">
            <v>104.93486384857948</v>
          </cell>
          <cell r="AX29">
            <v>827.73730259059175</v>
          </cell>
          <cell r="AY29">
            <v>0</v>
          </cell>
          <cell r="AZ29">
            <v>0</v>
          </cell>
          <cell r="BA29">
            <v>0</v>
          </cell>
          <cell r="BB29">
            <v>0</v>
          </cell>
          <cell r="BC29">
            <v>0</v>
          </cell>
          <cell r="BD29">
            <v>0</v>
          </cell>
          <cell r="BE29">
            <v>0</v>
          </cell>
          <cell r="BF29">
            <v>0</v>
          </cell>
          <cell r="BG29">
            <v>457.19429212836553</v>
          </cell>
          <cell r="BH29">
            <v>9.1449093434559252</v>
          </cell>
          <cell r="BI29">
            <v>51.575446686358902</v>
          </cell>
          <cell r="BJ29">
            <v>0.21659678357677359</v>
          </cell>
          <cell r="BK29">
            <v>0.61744978620183599</v>
          </cell>
          <cell r="BL29">
            <v>11.935140197088526</v>
          </cell>
          <cell r="BM29">
            <v>1.1960750770599491</v>
          </cell>
          <cell r="BN29">
            <v>1907.7823699495616</v>
          </cell>
        </row>
        <row r="30">
          <cell r="A30" t="str">
            <v>P26</v>
          </cell>
          <cell r="B30" t="str">
            <v>Tobacco products</v>
          </cell>
          <cell r="C30">
            <v>31161.470722741655</v>
          </cell>
          <cell r="E30">
            <v>0</v>
          </cell>
          <cell r="F30">
            <v>0</v>
          </cell>
          <cell r="G30">
            <v>0</v>
          </cell>
          <cell r="H30">
            <v>46.05490488616644</v>
          </cell>
          <cell r="I30">
            <v>67.668309401196524</v>
          </cell>
          <cell r="J30">
            <v>17.876474658951896</v>
          </cell>
          <cell r="K30">
            <v>3.9401676477492713</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1447.9432140668457</v>
          </cell>
          <cell r="AT30">
            <v>160.99434679332393</v>
          </cell>
          <cell r="AU30">
            <v>4.4184468859404431</v>
          </cell>
          <cell r="AV30">
            <v>52.395767139879581</v>
          </cell>
          <cell r="AW30">
            <v>32.95601152096728</v>
          </cell>
          <cell r="AX30">
            <v>259.96050387861078</v>
          </cell>
          <cell r="AY30">
            <v>0</v>
          </cell>
          <cell r="AZ30">
            <v>0</v>
          </cell>
          <cell r="BA30">
            <v>0</v>
          </cell>
          <cell r="BB30">
            <v>0</v>
          </cell>
          <cell r="BC30">
            <v>0</v>
          </cell>
          <cell r="BD30">
            <v>0</v>
          </cell>
          <cell r="BE30">
            <v>0</v>
          </cell>
          <cell r="BF30">
            <v>0</v>
          </cell>
          <cell r="BG30">
            <v>143.58717213799409</v>
          </cell>
          <cell r="BH30">
            <v>2.872064885089332</v>
          </cell>
          <cell r="BI30">
            <v>16.197867447060926</v>
          </cell>
          <cell r="BJ30">
            <v>6.802473299303996E-2</v>
          </cell>
          <cell r="BK30">
            <v>0.19391726945059864</v>
          </cell>
          <cell r="BL30">
            <v>3.748369258926092</v>
          </cell>
          <cell r="BM30">
            <v>0.37564125566894169</v>
          </cell>
          <cell r="BN30">
            <v>672.06865128913398</v>
          </cell>
        </row>
        <row r="31">
          <cell r="A31" t="str">
            <v>P27</v>
          </cell>
          <cell r="B31" t="str">
            <v>Textile fabrics</v>
          </cell>
          <cell r="C31">
            <v>15571.015113001687</v>
          </cell>
          <cell r="E31">
            <v>0</v>
          </cell>
          <cell r="F31">
            <v>0</v>
          </cell>
          <cell r="G31">
            <v>0</v>
          </cell>
          <cell r="H31">
            <v>0</v>
          </cell>
          <cell r="I31">
            <v>0</v>
          </cell>
          <cell r="J31">
            <v>0</v>
          </cell>
          <cell r="K31">
            <v>0</v>
          </cell>
          <cell r="L31">
            <v>0</v>
          </cell>
          <cell r="M31">
            <v>198.90277288863953</v>
          </cell>
          <cell r="N31">
            <v>4948.1898331936609</v>
          </cell>
          <cell r="O31">
            <v>4524.5630131485723</v>
          </cell>
          <cell r="P31">
            <v>15.976456116394743</v>
          </cell>
          <cell r="Q31">
            <v>198.7593645186393</v>
          </cell>
          <cell r="R31">
            <v>47.630209373214264</v>
          </cell>
          <cell r="S31">
            <v>23.942138798931452</v>
          </cell>
          <cell r="T31">
            <v>336.48513772006805</v>
          </cell>
          <cell r="U31">
            <v>17.545706177487553</v>
          </cell>
          <cell r="V31">
            <v>0</v>
          </cell>
          <cell r="W31">
            <v>49.25658021296374</v>
          </cell>
          <cell r="X31">
            <v>690.25797441830878</v>
          </cell>
          <cell r="Y31">
            <v>3.6999575364519228</v>
          </cell>
          <cell r="Z31">
            <v>0</v>
          </cell>
          <cell r="AA31">
            <v>0.94997478801776036</v>
          </cell>
          <cell r="AB31">
            <v>0</v>
          </cell>
          <cell r="AC31">
            <v>0</v>
          </cell>
          <cell r="AD31">
            <v>13.874721248397993</v>
          </cell>
          <cell r="AE31">
            <v>36.811478463544027</v>
          </cell>
          <cell r="AF31">
            <v>8.8630089651766468</v>
          </cell>
          <cell r="AG31">
            <v>0</v>
          </cell>
          <cell r="AH31">
            <v>0</v>
          </cell>
          <cell r="AI31">
            <v>1034.9651707054716</v>
          </cell>
          <cell r="AJ31">
            <v>10.363908630298845</v>
          </cell>
          <cell r="AK31">
            <v>465.9905580733672</v>
          </cell>
          <cell r="AL31">
            <v>298.98472366706835</v>
          </cell>
          <cell r="AM31">
            <v>0</v>
          </cell>
          <cell r="AN31">
            <v>0</v>
          </cell>
          <cell r="AO31">
            <v>0</v>
          </cell>
          <cell r="AP31">
            <v>0</v>
          </cell>
          <cell r="AQ31">
            <v>0</v>
          </cell>
          <cell r="AR31">
            <v>0</v>
          </cell>
          <cell r="AS31">
            <v>0</v>
          </cell>
          <cell r="AT31">
            <v>1.2563456469680918</v>
          </cell>
          <cell r="AU31">
            <v>3.4480071021607051E-2</v>
          </cell>
          <cell r="AV31">
            <v>0.40887891579352575</v>
          </cell>
          <cell r="AW31">
            <v>0.25717761176391124</v>
          </cell>
          <cell r="AX31">
            <v>2.0286441973692133</v>
          </cell>
          <cell r="AY31">
            <v>0.90593431434163696</v>
          </cell>
          <cell r="AZ31">
            <v>0.15608593607253324</v>
          </cell>
          <cell r="BA31">
            <v>5.5984917514110596E-2</v>
          </cell>
          <cell r="BB31">
            <v>0</v>
          </cell>
          <cell r="BC31">
            <v>0</v>
          </cell>
          <cell r="BD31">
            <v>0</v>
          </cell>
          <cell r="BE31">
            <v>0</v>
          </cell>
          <cell r="BF31">
            <v>0</v>
          </cell>
          <cell r="BG31">
            <v>14.178213722157397</v>
          </cell>
          <cell r="BH31">
            <v>8.2319563302446941</v>
          </cell>
          <cell r="BI31">
            <v>46.426575583145571</v>
          </cell>
          <cell r="BJ31">
            <v>0.19497353081486632</v>
          </cell>
          <cell r="BK31">
            <v>0.55580864557938203</v>
          </cell>
          <cell r="BL31">
            <v>10.743633338266804</v>
          </cell>
          <cell r="BM31">
            <v>1.0766687161417792</v>
          </cell>
          <cell r="BN31">
            <v>774.77192006426435</v>
          </cell>
        </row>
        <row r="32">
          <cell r="A32" t="str">
            <v>P28</v>
          </cell>
          <cell r="B32" t="str">
            <v>Made-up textile, articles</v>
          </cell>
          <cell r="C32">
            <v>14478.195447461445</v>
          </cell>
          <cell r="E32">
            <v>2005.4173578221159</v>
          </cell>
          <cell r="F32">
            <v>204.4395037756145</v>
          </cell>
          <cell r="G32">
            <v>19.114672425018924</v>
          </cell>
          <cell r="H32">
            <v>61.350003336542287</v>
          </cell>
          <cell r="I32">
            <v>160.78483863153602</v>
          </cell>
          <cell r="J32">
            <v>237.7050184964931</v>
          </cell>
          <cell r="K32">
            <v>41.775866276622466</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1.1558460918814397</v>
          </cell>
          <cell r="AG32">
            <v>0</v>
          </cell>
          <cell r="AH32">
            <v>51.096879113573358</v>
          </cell>
          <cell r="AI32">
            <v>0</v>
          </cell>
          <cell r="AJ32">
            <v>0</v>
          </cell>
          <cell r="AK32">
            <v>0</v>
          </cell>
          <cell r="AL32">
            <v>0</v>
          </cell>
          <cell r="AM32">
            <v>0</v>
          </cell>
          <cell r="AN32">
            <v>0</v>
          </cell>
          <cell r="AO32">
            <v>0</v>
          </cell>
          <cell r="AP32">
            <v>0</v>
          </cell>
          <cell r="AQ32">
            <v>0</v>
          </cell>
          <cell r="AR32">
            <v>0</v>
          </cell>
          <cell r="AS32">
            <v>127.01397251684047</v>
          </cell>
          <cell r="AT32">
            <v>544.47821128659552</v>
          </cell>
          <cell r="AU32">
            <v>14.943059213191145</v>
          </cell>
          <cell r="AV32">
            <v>177.2009647514742</v>
          </cell>
          <cell r="AW32">
            <v>111.45627508966007</v>
          </cell>
          <cell r="AX32">
            <v>879.17888408027636</v>
          </cell>
          <cell r="AY32">
            <v>3.6438590863453344</v>
          </cell>
          <cell r="AZ32">
            <v>0.62781059002268103</v>
          </cell>
          <cell r="BA32">
            <v>0.2251831585939417</v>
          </cell>
          <cell r="BB32">
            <v>0</v>
          </cell>
          <cell r="BC32">
            <v>0</v>
          </cell>
          <cell r="BD32">
            <v>0</v>
          </cell>
          <cell r="BE32">
            <v>0</v>
          </cell>
          <cell r="BF32">
            <v>0</v>
          </cell>
          <cell r="BG32">
            <v>691.33596070503245</v>
          </cell>
          <cell r="BH32">
            <v>47.141360515767595</v>
          </cell>
          <cell r="BI32">
            <v>265.8677778739563</v>
          </cell>
          <cell r="BJ32">
            <v>1.1165410916243792</v>
          </cell>
          <cell r="BK32">
            <v>3.1829099533451153</v>
          </cell>
          <cell r="BL32">
            <v>61.524803112433936</v>
          </cell>
          <cell r="BM32">
            <v>6.1656823806521466</v>
          </cell>
          <cell r="BN32">
            <v>165.28876093498104</v>
          </cell>
        </row>
        <row r="33">
          <cell r="A33" t="str">
            <v>P29</v>
          </cell>
          <cell r="B33" t="str">
            <v>Carpets</v>
          </cell>
          <cell r="C33">
            <v>2873.8466038412962</v>
          </cell>
          <cell r="E33">
            <v>0</v>
          </cell>
          <cell r="F33">
            <v>0</v>
          </cell>
          <cell r="G33">
            <v>0</v>
          </cell>
          <cell r="H33">
            <v>29.824243665604552</v>
          </cell>
          <cell r="I33">
            <v>68.961188228260212</v>
          </cell>
          <cell r="J33">
            <v>135.56893970630298</v>
          </cell>
          <cell r="K33">
            <v>21.392340900527863</v>
          </cell>
          <cell r="L33">
            <v>0</v>
          </cell>
          <cell r="M33">
            <v>0</v>
          </cell>
          <cell r="N33">
            <v>151.26127283504454</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1318.3779534765256</v>
          </cell>
          <cell r="AJ33">
            <v>3.4729313202812073</v>
          </cell>
          <cell r="AK33">
            <v>0</v>
          </cell>
          <cell r="AL33">
            <v>9.78887493594695</v>
          </cell>
          <cell r="AM33">
            <v>0</v>
          </cell>
          <cell r="AN33">
            <v>0</v>
          </cell>
          <cell r="AO33">
            <v>72.822489302497559</v>
          </cell>
          <cell r="AP33">
            <v>0</v>
          </cell>
          <cell r="AQ33">
            <v>0</v>
          </cell>
          <cell r="AR33">
            <v>0</v>
          </cell>
          <cell r="AS33">
            <v>0</v>
          </cell>
          <cell r="AT33">
            <v>21.482795531340656</v>
          </cell>
          <cell r="AU33">
            <v>0.58958959061215632</v>
          </cell>
          <cell r="AV33">
            <v>6.9915967522683573</v>
          </cell>
          <cell r="AW33">
            <v>4.3975907920688133</v>
          </cell>
          <cell r="AX33">
            <v>34.688661200121224</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42.095682039773244</v>
          </cell>
        </row>
        <row r="34">
          <cell r="A34" t="str">
            <v>P30</v>
          </cell>
          <cell r="B34" t="str">
            <v>Textile n.e.c.</v>
          </cell>
          <cell r="C34">
            <v>7061.0264893746335</v>
          </cell>
          <cell r="E34">
            <v>6.8008137942140943</v>
          </cell>
          <cell r="F34">
            <v>0</v>
          </cell>
          <cell r="G34">
            <v>0</v>
          </cell>
          <cell r="H34">
            <v>1.953171939640387</v>
          </cell>
          <cell r="I34">
            <v>7.1256228534447477</v>
          </cell>
          <cell r="J34">
            <v>8.4709456868698521</v>
          </cell>
          <cell r="K34">
            <v>1.8670877104134123</v>
          </cell>
          <cell r="L34">
            <v>0</v>
          </cell>
          <cell r="M34">
            <v>0</v>
          </cell>
          <cell r="N34">
            <v>195.17035732823823</v>
          </cell>
          <cell r="O34">
            <v>767.10734043487639</v>
          </cell>
          <cell r="P34">
            <v>5.4773213778330652</v>
          </cell>
          <cell r="Q34">
            <v>81.502000869574815</v>
          </cell>
          <cell r="R34">
            <v>0</v>
          </cell>
          <cell r="S34">
            <v>588.89822167733917</v>
          </cell>
          <cell r="T34">
            <v>0</v>
          </cell>
          <cell r="U34">
            <v>0</v>
          </cell>
          <cell r="V34">
            <v>0</v>
          </cell>
          <cell r="W34">
            <v>688.65359234796119</v>
          </cell>
          <cell r="X34">
            <v>0</v>
          </cell>
          <cell r="Y34">
            <v>0</v>
          </cell>
          <cell r="Z34">
            <v>0</v>
          </cell>
          <cell r="AA34">
            <v>0</v>
          </cell>
          <cell r="AB34">
            <v>0</v>
          </cell>
          <cell r="AC34">
            <v>0</v>
          </cell>
          <cell r="AD34">
            <v>0.34246127962217454</v>
          </cell>
          <cell r="AE34">
            <v>92.275263031660415</v>
          </cell>
          <cell r="AF34">
            <v>30.347259274351426</v>
          </cell>
          <cell r="AG34">
            <v>44.346972668063366</v>
          </cell>
          <cell r="AH34">
            <v>0</v>
          </cell>
          <cell r="AI34">
            <v>407.18937099618483</v>
          </cell>
          <cell r="AJ34">
            <v>29.927837333304421</v>
          </cell>
          <cell r="AK34">
            <v>47.10878978897442</v>
          </cell>
          <cell r="AL34">
            <v>101.58113059565423</v>
          </cell>
          <cell r="AM34">
            <v>0</v>
          </cell>
          <cell r="AN34">
            <v>0</v>
          </cell>
          <cell r="AO34">
            <v>1346.9175133825449</v>
          </cell>
          <cell r="AP34">
            <v>0</v>
          </cell>
          <cell r="AQ34">
            <v>0</v>
          </cell>
          <cell r="AR34">
            <v>0</v>
          </cell>
          <cell r="AS34">
            <v>0</v>
          </cell>
          <cell r="AT34">
            <v>8.9792712328790856</v>
          </cell>
          <cell r="AU34">
            <v>0.24643370284213162</v>
          </cell>
          <cell r="AV34">
            <v>2.9223125778927077</v>
          </cell>
          <cell r="AW34">
            <v>1.8380829643698187</v>
          </cell>
          <cell r="AX34">
            <v>14.498992794812606</v>
          </cell>
          <cell r="AY34">
            <v>0</v>
          </cell>
          <cell r="AZ34">
            <v>0</v>
          </cell>
          <cell r="BA34">
            <v>0</v>
          </cell>
          <cell r="BB34">
            <v>0</v>
          </cell>
          <cell r="BC34">
            <v>0</v>
          </cell>
          <cell r="BD34">
            <v>0</v>
          </cell>
          <cell r="BE34">
            <v>0</v>
          </cell>
          <cell r="BF34">
            <v>0</v>
          </cell>
          <cell r="BG34">
            <v>26.079295251003419</v>
          </cell>
          <cell r="BH34">
            <v>0</v>
          </cell>
          <cell r="BI34">
            <v>0</v>
          </cell>
          <cell r="BJ34">
            <v>0</v>
          </cell>
          <cell r="BK34">
            <v>0</v>
          </cell>
          <cell r="BL34">
            <v>0</v>
          </cell>
          <cell r="BM34">
            <v>0</v>
          </cell>
          <cell r="BN34">
            <v>1011.5988152147761</v>
          </cell>
        </row>
        <row r="35">
          <cell r="A35" t="str">
            <v>P31</v>
          </cell>
          <cell r="B35" t="str">
            <v>Knitting fabrics</v>
          </cell>
          <cell r="C35">
            <v>3477.626808559909</v>
          </cell>
          <cell r="E35">
            <v>0</v>
          </cell>
          <cell r="F35">
            <v>0</v>
          </cell>
          <cell r="G35">
            <v>0</v>
          </cell>
          <cell r="H35">
            <v>0</v>
          </cell>
          <cell r="I35">
            <v>0</v>
          </cell>
          <cell r="J35">
            <v>0</v>
          </cell>
          <cell r="K35">
            <v>0</v>
          </cell>
          <cell r="L35">
            <v>0</v>
          </cell>
          <cell r="M35">
            <v>0</v>
          </cell>
          <cell r="N35">
            <v>50.266054259475624</v>
          </cell>
          <cell r="O35">
            <v>1373.6998256671945</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102.36908448073901</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17.94592962465433</v>
          </cell>
          <cell r="BH35">
            <v>83.536435618693872</v>
          </cell>
          <cell r="BI35">
            <v>471.12867058693212</v>
          </cell>
          <cell r="BJ35">
            <v>1.9785568765014836</v>
          </cell>
          <cell r="BK35">
            <v>5.6402477461120748</v>
          </cell>
          <cell r="BL35">
            <v>109.02448927912472</v>
          </cell>
          <cell r="BM35">
            <v>10.925843539547213</v>
          </cell>
          <cell r="BN35">
            <v>383.46835606964504</v>
          </cell>
        </row>
        <row r="36">
          <cell r="A36" t="str">
            <v>P32</v>
          </cell>
          <cell r="B36" t="str">
            <v>Wearing apparel</v>
          </cell>
          <cell r="C36">
            <v>52758.713078324807</v>
          </cell>
          <cell r="E36">
            <v>0</v>
          </cell>
          <cell r="F36">
            <v>0</v>
          </cell>
          <cell r="G36">
            <v>0</v>
          </cell>
          <cell r="H36">
            <v>39.653662148459645</v>
          </cell>
          <cell r="I36">
            <v>72.27496130430761</v>
          </cell>
          <cell r="J36">
            <v>105.88769023261307</v>
          </cell>
          <cell r="K36">
            <v>18.541197639825874</v>
          </cell>
          <cell r="L36">
            <v>0</v>
          </cell>
          <cell r="M36">
            <v>0</v>
          </cell>
          <cell r="N36">
            <v>0</v>
          </cell>
          <cell r="O36">
            <v>1.2154654781276977</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8.3530588958537599E-2</v>
          </cell>
          <cell r="AM36">
            <v>9.9335947584907167</v>
          </cell>
          <cell r="AN36">
            <v>0</v>
          </cell>
          <cell r="AO36">
            <v>0</v>
          </cell>
          <cell r="AP36">
            <v>392.48040472487997</v>
          </cell>
          <cell r="AQ36">
            <v>132.86988707990827</v>
          </cell>
          <cell r="AR36">
            <v>0</v>
          </cell>
          <cell r="AS36">
            <v>7.6025865981477896</v>
          </cell>
          <cell r="AT36">
            <v>33.32462677392931</v>
          </cell>
          <cell r="AU36">
            <v>0.91458548903843651</v>
          </cell>
          <cell r="AV36">
            <v>10.845532276432747</v>
          </cell>
          <cell r="AW36">
            <v>6.8216481247222536</v>
          </cell>
          <cell r="AX36">
            <v>53.809881777019989</v>
          </cell>
          <cell r="AY36">
            <v>0.39212418978873836</v>
          </cell>
          <cell r="AZ36">
            <v>6.7560164408098325E-2</v>
          </cell>
          <cell r="BA36">
            <v>2.423248581390133E-2</v>
          </cell>
          <cell r="BB36">
            <v>15.902153589949592</v>
          </cell>
          <cell r="BC36">
            <v>1.2927015627622582</v>
          </cell>
          <cell r="BD36">
            <v>4.8058974011059039</v>
          </cell>
          <cell r="BE36">
            <v>0.4777071282271752</v>
          </cell>
          <cell r="BF36">
            <v>17.121028145040839</v>
          </cell>
          <cell r="BG36">
            <v>187.14831688628777</v>
          </cell>
          <cell r="BH36">
            <v>4.410083252792961</v>
          </cell>
          <cell r="BI36">
            <v>24.871981246002168</v>
          </cell>
          <cell r="BJ36">
            <v>0.10445263173049264</v>
          </cell>
          <cell r="BK36">
            <v>0.29776183221738406</v>
          </cell>
          <cell r="BL36">
            <v>5.7556570465711046</v>
          </cell>
          <cell r="BM36">
            <v>0.57680076076420916</v>
          </cell>
          <cell r="BN36">
            <v>12.512104863958907</v>
          </cell>
        </row>
        <row r="37">
          <cell r="A37" t="str">
            <v>P33</v>
          </cell>
          <cell r="B37" t="str">
            <v>Leather products</v>
          </cell>
          <cell r="C37">
            <v>8847.5700513545107</v>
          </cell>
          <cell r="E37">
            <v>0</v>
          </cell>
          <cell r="F37">
            <v>0</v>
          </cell>
          <cell r="G37">
            <v>0</v>
          </cell>
          <cell r="H37">
            <v>39.302665585807951</v>
          </cell>
          <cell r="I37">
            <v>23.521188822838994</v>
          </cell>
          <cell r="J37">
            <v>55.63646943266474</v>
          </cell>
          <cell r="K37">
            <v>8.206766325038668</v>
          </cell>
          <cell r="L37">
            <v>0</v>
          </cell>
          <cell r="M37">
            <v>0</v>
          </cell>
          <cell r="N37">
            <v>27.29997293372357</v>
          </cell>
          <cell r="O37">
            <v>0</v>
          </cell>
          <cell r="P37">
            <v>252.79518458449033</v>
          </cell>
          <cell r="Q37">
            <v>1089.8617522032011</v>
          </cell>
          <cell r="R37">
            <v>0</v>
          </cell>
          <cell r="S37">
            <v>32.551711440015161</v>
          </cell>
          <cell r="T37">
            <v>1.2329246158301701</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4375.841224096248</v>
          </cell>
          <cell r="AJ37">
            <v>0</v>
          </cell>
          <cell r="AK37">
            <v>375.47352550079859</v>
          </cell>
          <cell r="AL37">
            <v>22.260000204862351</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53.677123102216854</v>
          </cell>
          <cell r="BH37">
            <v>16.205757593372152</v>
          </cell>
          <cell r="BI37">
            <v>91.39720858656014</v>
          </cell>
          <cell r="BJ37">
            <v>0.38383266999372845</v>
          </cell>
          <cell r="BK37">
            <v>1.0941870701459508</v>
          </cell>
          <cell r="BL37">
            <v>21.150345138778011</v>
          </cell>
          <cell r="BM37">
            <v>2.1195729814618733</v>
          </cell>
          <cell r="BN37">
            <v>68.614281424669244</v>
          </cell>
        </row>
        <row r="38">
          <cell r="A38" t="str">
            <v>P34</v>
          </cell>
          <cell r="B38" t="str">
            <v>Footwear</v>
          </cell>
          <cell r="C38">
            <v>17027.461503269424</v>
          </cell>
          <cell r="E38">
            <v>0</v>
          </cell>
          <cell r="F38">
            <v>0</v>
          </cell>
          <cell r="G38">
            <v>0</v>
          </cell>
          <cell r="H38">
            <v>37.75742846391929</v>
          </cell>
          <cell r="I38">
            <v>101.63943078615324</v>
          </cell>
          <cell r="J38">
            <v>329.95594112364529</v>
          </cell>
          <cell r="K38">
            <v>57.881894778065799</v>
          </cell>
          <cell r="L38">
            <v>0</v>
          </cell>
          <cell r="M38">
            <v>0</v>
          </cell>
          <cell r="N38">
            <v>0</v>
          </cell>
          <cell r="O38">
            <v>1.3926053721575509</v>
          </cell>
          <cell r="P38">
            <v>3.5403305359090407</v>
          </cell>
          <cell r="Q38">
            <v>607.39515357537709</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0.24790748094864298</v>
          </cell>
          <cell r="AM38">
            <v>0</v>
          </cell>
          <cell r="AN38">
            <v>10.799593784505795</v>
          </cell>
          <cell r="AO38">
            <v>286.63292577845726</v>
          </cell>
          <cell r="AP38">
            <v>107.54736549854928</v>
          </cell>
          <cell r="AQ38">
            <v>36.408967524253043</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247.70211896508698</v>
          </cell>
          <cell r="BH38">
            <v>44.337875827060408</v>
          </cell>
          <cell r="BI38">
            <v>250.05668892074038</v>
          </cell>
          <cell r="BJ38">
            <v>1.0501406776262701</v>
          </cell>
          <cell r="BK38">
            <v>2.9936231100697124</v>
          </cell>
          <cell r="BL38">
            <v>57.86593876031661</v>
          </cell>
          <cell r="BM38">
            <v>5.7990108217392615</v>
          </cell>
          <cell r="BN38">
            <v>119.18670467147088</v>
          </cell>
        </row>
        <row r="39">
          <cell r="A39" t="str">
            <v>P35</v>
          </cell>
          <cell r="B39" t="str">
            <v>Wood products</v>
          </cell>
          <cell r="C39">
            <v>33831.426875764831</v>
          </cell>
          <cell r="E39">
            <v>379.55588914470076</v>
          </cell>
          <cell r="F39">
            <v>27.130854161361832</v>
          </cell>
          <cell r="G39">
            <v>1.2146531576875899</v>
          </cell>
          <cell r="H39">
            <v>68.553893388164084</v>
          </cell>
          <cell r="I39">
            <v>1873.278384259263</v>
          </cell>
          <cell r="J39">
            <v>382.52851538862677</v>
          </cell>
          <cell r="K39">
            <v>76.453291972071426</v>
          </cell>
          <cell r="L39">
            <v>2705.4419720734918</v>
          </cell>
          <cell r="M39">
            <v>1321.0184395232955</v>
          </cell>
          <cell r="N39">
            <v>118.01884303907761</v>
          </cell>
          <cell r="O39">
            <v>37.847176512545445</v>
          </cell>
          <cell r="P39">
            <v>5.3448032714112035</v>
          </cell>
          <cell r="Q39">
            <v>32.200634377415668</v>
          </cell>
          <cell r="R39">
            <v>5488.1610640042509</v>
          </cell>
          <cell r="S39">
            <v>837.81098068196206</v>
          </cell>
          <cell r="T39">
            <v>52.681582841301228</v>
          </cell>
          <cell r="U39">
            <v>632.87954418176719</v>
          </cell>
          <cell r="V39">
            <v>356.32827330111331</v>
          </cell>
          <cell r="W39">
            <v>1600.1628130698514</v>
          </cell>
          <cell r="X39">
            <v>10.077810394812479</v>
          </cell>
          <cell r="Y39">
            <v>83.439401052300013</v>
          </cell>
          <cell r="Z39">
            <v>52.777323124161548</v>
          </cell>
          <cell r="AA39">
            <v>324.75723181909802</v>
          </cell>
          <cell r="AB39">
            <v>315.48885706361466</v>
          </cell>
          <cell r="AC39">
            <v>40.434307782231492</v>
          </cell>
          <cell r="AD39">
            <v>345.81927276654392</v>
          </cell>
          <cell r="AE39">
            <v>138.4212663901337</v>
          </cell>
          <cell r="AF39">
            <v>58.593844706938064</v>
          </cell>
          <cell r="AG39">
            <v>68.470055096361833</v>
          </cell>
          <cell r="AH39">
            <v>5.7922216603523511</v>
          </cell>
          <cell r="AI39">
            <v>925.42903840769429</v>
          </cell>
          <cell r="AJ39">
            <v>146.97169952429158</v>
          </cell>
          <cell r="AK39">
            <v>3306.4438383290371</v>
          </cell>
          <cell r="AL39">
            <v>145.41802832071025</v>
          </cell>
          <cell r="AM39">
            <v>112.98504956217491</v>
          </cell>
          <cell r="AN39">
            <v>28.912799569260017</v>
          </cell>
          <cell r="AO39">
            <v>1973.7252526715401</v>
          </cell>
          <cell r="AP39">
            <v>923.73701538212197</v>
          </cell>
          <cell r="AQ39">
            <v>578.12399879488873</v>
          </cell>
          <cell r="AR39">
            <v>13.492535585267641</v>
          </cell>
          <cell r="AS39">
            <v>53.209166788928528</v>
          </cell>
          <cell r="AT39">
            <v>496.12051839447747</v>
          </cell>
          <cell r="AU39">
            <v>8.5744017772780072</v>
          </cell>
          <cell r="AV39">
            <v>102.72364147694159</v>
          </cell>
          <cell r="AW39">
            <v>96.003014540469508</v>
          </cell>
          <cell r="AX39">
            <v>656.61703090509798</v>
          </cell>
          <cell r="AY39">
            <v>0</v>
          </cell>
          <cell r="AZ39">
            <v>0</v>
          </cell>
          <cell r="BA39">
            <v>0</v>
          </cell>
          <cell r="BB39">
            <v>336.37835735586668</v>
          </cell>
          <cell r="BC39">
            <v>0.47552798159798249</v>
          </cell>
          <cell r="BD39">
            <v>0.28681427967994388</v>
          </cell>
          <cell r="BE39">
            <v>0.26693981588650195</v>
          </cell>
          <cell r="BF39">
            <v>54.374681360164516</v>
          </cell>
          <cell r="BG39">
            <v>546.3527086394713</v>
          </cell>
          <cell r="BH39">
            <v>110.48795794534919</v>
          </cell>
          <cell r="BI39">
            <v>493.50178264666101</v>
          </cell>
          <cell r="BJ39">
            <v>2.6774423398293394</v>
          </cell>
          <cell r="BK39">
            <v>5.8520798045242524</v>
          </cell>
          <cell r="BL39">
            <v>107.3500152114032</v>
          </cell>
          <cell r="BM39">
            <v>12.121245774565889</v>
          </cell>
          <cell r="BN39">
            <v>1204.7952905445559</v>
          </cell>
        </row>
        <row r="40">
          <cell r="A40" t="str">
            <v>P36</v>
          </cell>
          <cell r="B40" t="str">
            <v>Paper products</v>
          </cell>
          <cell r="C40">
            <v>67904.456210125703</v>
          </cell>
          <cell r="E40">
            <v>26.724229121520114</v>
          </cell>
          <cell r="F40">
            <v>11.507053967709846</v>
          </cell>
          <cell r="G40">
            <v>2.3182778210718897</v>
          </cell>
          <cell r="H40">
            <v>21.838324763813795</v>
          </cell>
          <cell r="I40">
            <v>32.250676005626239</v>
          </cell>
          <cell r="J40">
            <v>98.416731492092893</v>
          </cell>
          <cell r="K40">
            <v>26.167444963845728</v>
          </cell>
          <cell r="L40">
            <v>2908.4913560120053</v>
          </cell>
          <cell r="M40">
            <v>1325.8848893675656</v>
          </cell>
          <cell r="N40">
            <v>170.23363573191929</v>
          </cell>
          <cell r="O40">
            <v>72.640240085332621</v>
          </cell>
          <cell r="P40">
            <v>12.994072613775192</v>
          </cell>
          <cell r="Q40">
            <v>62.911473321902477</v>
          </cell>
          <cell r="R40">
            <v>222.62486916838736</v>
          </cell>
          <cell r="S40">
            <v>13695.176835416847</v>
          </cell>
          <cell r="T40">
            <v>5631.8714208813326</v>
          </cell>
          <cell r="U40">
            <v>121.82701294436048</v>
          </cell>
          <cell r="V40">
            <v>252.35329301023353</v>
          </cell>
          <cell r="W40">
            <v>2485.3670640255086</v>
          </cell>
          <cell r="X40">
            <v>13.292361366071079</v>
          </cell>
          <cell r="Y40">
            <v>277.74014709336979</v>
          </cell>
          <cell r="Z40">
            <v>33.575475678190848</v>
          </cell>
          <cell r="AA40">
            <v>285.58851392020938</v>
          </cell>
          <cell r="AB40">
            <v>88.682022737308102</v>
          </cell>
          <cell r="AC40">
            <v>31.317105046384551</v>
          </cell>
          <cell r="AD40">
            <v>86.868761349337831</v>
          </cell>
          <cell r="AE40">
            <v>167.7264878492889</v>
          </cell>
          <cell r="AF40">
            <v>108.16088356085339</v>
          </cell>
          <cell r="AG40">
            <v>30.460579837557937</v>
          </cell>
          <cell r="AH40">
            <v>25.159312756785461</v>
          </cell>
          <cell r="AI40">
            <v>900.54283270946576</v>
          </cell>
          <cell r="AJ40">
            <v>5.3183702678646601</v>
          </cell>
          <cell r="AK40">
            <v>122.27444358995366</v>
          </cell>
          <cell r="AL40">
            <v>414.54496406027766</v>
          </cell>
          <cell r="AM40">
            <v>42.097411931204697</v>
          </cell>
          <cell r="AN40">
            <v>6.1095904842562572</v>
          </cell>
          <cell r="AO40">
            <v>268.07086274229073</v>
          </cell>
          <cell r="AP40">
            <v>8290.5472127472058</v>
          </cell>
          <cell r="AQ40">
            <v>3061.2408979237343</v>
          </cell>
          <cell r="AR40">
            <v>78.800999777480556</v>
          </cell>
          <cell r="AS40">
            <v>42.901375594307083</v>
          </cell>
          <cell r="AT40">
            <v>640.64238540735721</v>
          </cell>
          <cell r="AU40">
            <v>13.730695255252257</v>
          </cell>
          <cell r="AV40">
            <v>172.46281066484531</v>
          </cell>
          <cell r="AW40">
            <v>127.56235962880436</v>
          </cell>
          <cell r="AX40">
            <v>889.76646543272921</v>
          </cell>
          <cell r="AY40">
            <v>74.908292374498131</v>
          </cell>
          <cell r="AZ40">
            <v>12.906157488212013</v>
          </cell>
          <cell r="BA40">
            <v>4.6291817224704994</v>
          </cell>
          <cell r="BB40">
            <v>2037.8468411135791</v>
          </cell>
          <cell r="BC40">
            <v>146.22054479935326</v>
          </cell>
          <cell r="BD40">
            <v>536.89127373990425</v>
          </cell>
          <cell r="BE40">
            <v>54.98755463655862</v>
          </cell>
          <cell r="BF40">
            <v>2071.9832018294578</v>
          </cell>
          <cell r="BG40">
            <v>853.99265431491426</v>
          </cell>
          <cell r="BH40">
            <v>225.44774526257493</v>
          </cell>
          <cell r="BI40">
            <v>1160.2294025377848</v>
          </cell>
          <cell r="BJ40">
            <v>4.8045928584141935</v>
          </cell>
          <cell r="BK40">
            <v>16.05464218414572</v>
          </cell>
          <cell r="BL40">
            <v>253.68317617079072</v>
          </cell>
          <cell r="BM40">
            <v>26.973693217286336</v>
          </cell>
          <cell r="BN40">
            <v>607.92030191618028</v>
          </cell>
        </row>
        <row r="41">
          <cell r="A41" t="str">
            <v>P37</v>
          </cell>
          <cell r="B41" t="str">
            <v>Printing</v>
          </cell>
          <cell r="C41">
            <v>34032.117804961505</v>
          </cell>
          <cell r="E41">
            <v>5.138708705526005</v>
          </cell>
          <cell r="F41">
            <v>2.2126512285891176</v>
          </cell>
          <cell r="G41">
            <v>0.69342551840709266</v>
          </cell>
          <cell r="H41">
            <v>3.0398734784622565</v>
          </cell>
          <cell r="I41">
            <v>4.576514826413435</v>
          </cell>
          <cell r="J41">
            <v>12.875195188528631</v>
          </cell>
          <cell r="K41">
            <v>1.9244388945437829</v>
          </cell>
          <cell r="L41">
            <v>63.059450837695195</v>
          </cell>
          <cell r="M41">
            <v>3.7620915867593481</v>
          </cell>
          <cell r="N41">
            <v>16.575832426760428</v>
          </cell>
          <cell r="O41">
            <v>4.0352319672473005</v>
          </cell>
          <cell r="P41">
            <v>0.63221738184557708</v>
          </cell>
          <cell r="Q41">
            <v>2.7823904871619765</v>
          </cell>
          <cell r="R41">
            <v>6.3090829020191492</v>
          </cell>
          <cell r="S41">
            <v>112.63356729687422</v>
          </cell>
          <cell r="T41">
            <v>1306.046194325354</v>
          </cell>
          <cell r="U41">
            <v>7.8416371359732953</v>
          </cell>
          <cell r="V41">
            <v>9.730494024049225</v>
          </cell>
          <cell r="W41">
            <v>85.655180713411397</v>
          </cell>
          <cell r="X41">
            <v>3.4051630030437408</v>
          </cell>
          <cell r="Y41">
            <v>31.648927085816293</v>
          </cell>
          <cell r="Z41">
            <v>1.4888805623893939</v>
          </cell>
          <cell r="AA41">
            <v>5.7464695736282128</v>
          </cell>
          <cell r="AB41">
            <v>8.6033497027594166</v>
          </cell>
          <cell r="AC41">
            <v>3.7128344484903568</v>
          </cell>
          <cell r="AD41">
            <v>13.699283870919565</v>
          </cell>
          <cell r="AE41">
            <v>22.035011587884316</v>
          </cell>
          <cell r="AF41">
            <v>10.687120583045996</v>
          </cell>
          <cell r="AG41">
            <v>2.3324356053028605</v>
          </cell>
          <cell r="AH41">
            <v>2.6723380860065227</v>
          </cell>
          <cell r="AI41">
            <v>31.95356021188406</v>
          </cell>
          <cell r="AJ41">
            <v>2.2159069635913116</v>
          </cell>
          <cell r="AK41">
            <v>5.0695209442580387</v>
          </cell>
          <cell r="AL41">
            <v>4.4886078266988054</v>
          </cell>
          <cell r="AM41">
            <v>28.776495506041343</v>
          </cell>
          <cell r="AN41">
            <v>3.6549078892033919</v>
          </cell>
          <cell r="AO41">
            <v>48.354234356946741</v>
          </cell>
          <cell r="AP41">
            <v>7520.6465052400645</v>
          </cell>
          <cell r="AQ41">
            <v>2659.870951191509</v>
          </cell>
          <cell r="AR41">
            <v>41.149740843614893</v>
          </cell>
          <cell r="AS41">
            <v>95.78420906130188</v>
          </cell>
          <cell r="AT41">
            <v>135.60884798125335</v>
          </cell>
          <cell r="AU41">
            <v>3.1659506272428954</v>
          </cell>
          <cell r="AV41">
            <v>41.765063783702928</v>
          </cell>
          <cell r="AW41">
            <v>32.996341893592245</v>
          </cell>
          <cell r="AX41">
            <v>238.2526628695133</v>
          </cell>
          <cell r="AY41">
            <v>189.75696725415671</v>
          </cell>
          <cell r="AZ41">
            <v>32.693754272542847</v>
          </cell>
          <cell r="BA41">
            <v>11.726598707293849</v>
          </cell>
          <cell r="BB41">
            <v>2582.0742616430639</v>
          </cell>
          <cell r="BC41">
            <v>210.01643934057614</v>
          </cell>
          <cell r="BD41">
            <v>777.96337926953504</v>
          </cell>
          <cell r="BE41">
            <v>81.829335195239082</v>
          </cell>
          <cell r="BF41">
            <v>2913.0199974181305</v>
          </cell>
          <cell r="BG41">
            <v>1188.2078804619491</v>
          </cell>
          <cell r="BH41">
            <v>326.80135819087633</v>
          </cell>
          <cell r="BI41">
            <v>1663.7967934718481</v>
          </cell>
          <cell r="BJ41">
            <v>5.6063488198737961</v>
          </cell>
          <cell r="BK41">
            <v>30.797121858595677</v>
          </cell>
          <cell r="BL41">
            <v>316.03035597501008</v>
          </cell>
          <cell r="BM41">
            <v>35.894945981505629</v>
          </cell>
          <cell r="BN41">
            <v>520.36193401585194</v>
          </cell>
        </row>
        <row r="42">
          <cell r="A42" t="str">
            <v>P38</v>
          </cell>
          <cell r="B42" t="str">
            <v>Petroleum products</v>
          </cell>
          <cell r="C42">
            <v>166317.16145481891</v>
          </cell>
          <cell r="E42">
            <v>5710.7468617803115</v>
          </cell>
          <cell r="F42">
            <v>579.32198318039741</v>
          </cell>
          <cell r="G42">
            <v>55.389489037436825</v>
          </cell>
          <cell r="H42">
            <v>769.86972327051137</v>
          </cell>
          <cell r="I42">
            <v>412.15453350169082</v>
          </cell>
          <cell r="J42">
            <v>3371.8676439355604</v>
          </cell>
          <cell r="K42">
            <v>590.36271785293081</v>
          </cell>
          <cell r="L42">
            <v>25.444933641233231</v>
          </cell>
          <cell r="M42">
            <v>0</v>
          </cell>
          <cell r="N42">
            <v>0</v>
          </cell>
          <cell r="O42">
            <v>0</v>
          </cell>
          <cell r="P42">
            <v>0</v>
          </cell>
          <cell r="Q42">
            <v>0</v>
          </cell>
          <cell r="R42">
            <v>13.579951069874449</v>
          </cell>
          <cell r="S42">
            <v>237.15059893343499</v>
          </cell>
          <cell r="T42">
            <v>33.055018996999472</v>
          </cell>
          <cell r="U42">
            <v>572.97900016139329</v>
          </cell>
          <cell r="V42">
            <v>5132.0510808780873</v>
          </cell>
          <cell r="W42">
            <v>1242.4870988455375</v>
          </cell>
          <cell r="X42">
            <v>204.74463425389141</v>
          </cell>
          <cell r="Y42">
            <v>67.327000995516386</v>
          </cell>
          <cell r="Z42">
            <v>0</v>
          </cell>
          <cell r="AA42">
            <v>36.683930888712212</v>
          </cell>
          <cell r="AB42">
            <v>8352.9736402381131</v>
          </cell>
          <cell r="AC42">
            <v>707.3185154449294</v>
          </cell>
          <cell r="AD42">
            <v>3.0769732446339604</v>
          </cell>
          <cell r="AE42">
            <v>24.1895529590481</v>
          </cell>
          <cell r="AF42">
            <v>845.99448319396413</v>
          </cell>
          <cell r="AG42">
            <v>0</v>
          </cell>
          <cell r="AH42">
            <v>0</v>
          </cell>
          <cell r="AI42">
            <v>27.651315477227442</v>
          </cell>
          <cell r="AJ42">
            <v>0</v>
          </cell>
          <cell r="AK42">
            <v>0</v>
          </cell>
          <cell r="AL42">
            <v>44.272568298575685</v>
          </cell>
          <cell r="AM42">
            <v>1148.1950222033247</v>
          </cell>
          <cell r="AN42">
            <v>121.43566985265628</v>
          </cell>
          <cell r="AO42">
            <v>6128.9476169607296</v>
          </cell>
          <cell r="AP42">
            <v>6628.0671720942537</v>
          </cell>
          <cell r="AQ42">
            <v>2243.8586133530471</v>
          </cell>
          <cell r="AR42">
            <v>0</v>
          </cell>
          <cell r="AS42">
            <v>150.82835778256</v>
          </cell>
          <cell r="AT42">
            <v>13068.60000443225</v>
          </cell>
          <cell r="AU42">
            <v>358.66423972832121</v>
          </cell>
          <cell r="AV42">
            <v>4253.1886138554746</v>
          </cell>
          <cell r="AW42">
            <v>2675.1804699197423</v>
          </cell>
          <cell r="AX42">
            <v>21102.106439187854</v>
          </cell>
          <cell r="AY42">
            <v>197.41526335811298</v>
          </cell>
          <cell r="AZ42">
            <v>34.013223352346174</v>
          </cell>
          <cell r="BA42">
            <v>12.199865994878831</v>
          </cell>
          <cell r="BB42">
            <v>3448.481533454315</v>
          </cell>
          <cell r="BC42">
            <v>280.33042457033082</v>
          </cell>
          <cell r="BD42">
            <v>1042.1889303008718</v>
          </cell>
          <cell r="BE42">
            <v>103.59378060164494</v>
          </cell>
          <cell r="BF42">
            <v>3712.8021093469988</v>
          </cell>
          <cell r="BG42">
            <v>3800.0206052609278</v>
          </cell>
          <cell r="BH42">
            <v>176.15288753717567</v>
          </cell>
          <cell r="BI42">
            <v>993.46680416499601</v>
          </cell>
          <cell r="BJ42">
            <v>4.1721735476378656</v>
          </cell>
          <cell r="BK42">
            <v>11.89356380295861</v>
          </cell>
          <cell r="BL42">
            <v>229.89942599951905</v>
          </cell>
          <cell r="BM42">
            <v>23.039274707094979</v>
          </cell>
          <cell r="BN42">
            <v>3019.1253680284294</v>
          </cell>
        </row>
        <row r="43">
          <cell r="A43" t="str">
            <v>P39</v>
          </cell>
          <cell r="B43" t="str">
            <v xml:space="preserve">Basic chemicals </v>
          </cell>
          <cell r="C43">
            <v>83233.859329757237</v>
          </cell>
          <cell r="E43">
            <v>0</v>
          </cell>
          <cell r="F43">
            <v>0</v>
          </cell>
          <cell r="G43">
            <v>0</v>
          </cell>
          <cell r="H43">
            <v>57.158060492815011</v>
          </cell>
          <cell r="I43">
            <v>384.76380558362717</v>
          </cell>
          <cell r="J43">
            <v>442.96824922609579</v>
          </cell>
          <cell r="K43">
            <v>77.795635441904551</v>
          </cell>
          <cell r="L43">
            <v>1139.0395852636855</v>
          </cell>
          <cell r="M43">
            <v>659.06522733813756</v>
          </cell>
          <cell r="N43">
            <v>951.15899770579051</v>
          </cell>
          <cell r="O43">
            <v>137.06116605471692</v>
          </cell>
          <cell r="P43">
            <v>139.32483855888475</v>
          </cell>
          <cell r="Q43">
            <v>232.1356374732155</v>
          </cell>
          <cell r="R43">
            <v>123.39904593733897</v>
          </cell>
          <cell r="S43">
            <v>1615.5036233439605</v>
          </cell>
          <cell r="T43">
            <v>86.334923357937853</v>
          </cell>
          <cell r="U43">
            <v>944.42655686358148</v>
          </cell>
          <cell r="V43">
            <v>26804.625038626837</v>
          </cell>
          <cell r="W43">
            <v>9509.0288613091907</v>
          </cell>
          <cell r="X43">
            <v>2153.1349199822366</v>
          </cell>
          <cell r="Y43">
            <v>7469.1891710579403</v>
          </cell>
          <cell r="Z43">
            <v>47.854123169954825</v>
          </cell>
          <cell r="AA43">
            <v>153.18928641237449</v>
          </cell>
          <cell r="AB43">
            <v>674.95929926876772</v>
          </cell>
          <cell r="AC43">
            <v>3474.7182010361507</v>
          </cell>
          <cell r="AD43">
            <v>116.02052442969971</v>
          </cell>
          <cell r="AE43">
            <v>429.73081448222331</v>
          </cell>
          <cell r="AF43">
            <v>545.99429163036837</v>
          </cell>
          <cell r="AG43">
            <v>61.416498448961157</v>
          </cell>
          <cell r="AH43">
            <v>65.906659083987705</v>
          </cell>
          <cell r="AI43">
            <v>968.1666385568883</v>
          </cell>
          <cell r="AJ43">
            <v>16.57976080333491</v>
          </cell>
          <cell r="AK43">
            <v>289.48739512300267</v>
          </cell>
          <cell r="AL43">
            <v>440.27250331438654</v>
          </cell>
          <cell r="AM43">
            <v>34.881645437082895</v>
          </cell>
          <cell r="AN43">
            <v>96.898220324634011</v>
          </cell>
          <cell r="AO43">
            <v>0</v>
          </cell>
          <cell r="AP43">
            <v>0</v>
          </cell>
          <cell r="AQ43">
            <v>0</v>
          </cell>
          <cell r="AR43">
            <v>0</v>
          </cell>
          <cell r="AS43">
            <v>0</v>
          </cell>
          <cell r="AT43">
            <v>31.714225869765926</v>
          </cell>
          <cell r="AU43">
            <v>0.87038846596377051</v>
          </cell>
          <cell r="AV43">
            <v>10.321425731966842</v>
          </cell>
          <cell r="AW43">
            <v>6.4919943709844912</v>
          </cell>
          <cell r="AX43">
            <v>51.209538107622102</v>
          </cell>
          <cell r="AY43">
            <v>0.32699563769636675</v>
          </cell>
          <cell r="AZ43">
            <v>5.6338985502015985E-2</v>
          </cell>
          <cell r="BA43">
            <v>2.020767236000881E-2</v>
          </cell>
          <cell r="BB43">
            <v>3.2239168400482239</v>
          </cell>
          <cell r="BC43">
            <v>0.2620753417939472</v>
          </cell>
          <cell r="BD43">
            <v>0.97432171531544576</v>
          </cell>
          <cell r="BE43">
            <v>9.6847766347573305E-2</v>
          </cell>
          <cell r="BF43">
            <v>3.4710248925417169</v>
          </cell>
          <cell r="BG43">
            <v>107.15723391374014</v>
          </cell>
          <cell r="BH43">
            <v>83.06248890863327</v>
          </cell>
          <cell r="BI43">
            <v>468.45570660676742</v>
          </cell>
          <cell r="BJ43">
            <v>1.9673314691047932</v>
          </cell>
          <cell r="BK43">
            <v>5.6082476153499758</v>
          </cell>
          <cell r="BL43">
            <v>108.40593525982499</v>
          </cell>
          <cell r="BM43">
            <v>10.863855407520042</v>
          </cell>
          <cell r="BN43">
            <v>326.80134994336964</v>
          </cell>
        </row>
        <row r="44">
          <cell r="A44" t="str">
            <v>P40</v>
          </cell>
          <cell r="B44" t="str">
            <v>Fertilizers, pesticides</v>
          </cell>
          <cell r="C44">
            <v>26203.99804209288</v>
          </cell>
          <cell r="E44">
            <v>12139.82696184164</v>
          </cell>
          <cell r="F44">
            <v>1232.9761425257104</v>
          </cell>
          <cell r="G44">
            <v>113.83876132833551</v>
          </cell>
          <cell r="H44">
            <v>130.57411936938399</v>
          </cell>
          <cell r="I44">
            <v>152.25827100184873</v>
          </cell>
          <cell r="J44">
            <v>891.61164412533287</v>
          </cell>
          <cell r="K44">
            <v>156.59980252329564</v>
          </cell>
          <cell r="L44">
            <v>0.26083613972590319</v>
          </cell>
          <cell r="M44">
            <v>0</v>
          </cell>
          <cell r="N44">
            <v>0</v>
          </cell>
          <cell r="O44">
            <v>0</v>
          </cell>
          <cell r="P44">
            <v>0</v>
          </cell>
          <cell r="Q44">
            <v>0</v>
          </cell>
          <cell r="R44">
            <v>0</v>
          </cell>
          <cell r="S44">
            <v>0</v>
          </cell>
          <cell r="T44">
            <v>0</v>
          </cell>
          <cell r="U44">
            <v>0</v>
          </cell>
          <cell r="V44">
            <v>2425.257673106637</v>
          </cell>
          <cell r="W44">
            <v>3025.4810401691439</v>
          </cell>
          <cell r="X44">
            <v>0</v>
          </cell>
          <cell r="Y44">
            <v>0</v>
          </cell>
          <cell r="Z44">
            <v>0</v>
          </cell>
          <cell r="AA44">
            <v>0</v>
          </cell>
          <cell r="AB44">
            <v>0</v>
          </cell>
          <cell r="AC44">
            <v>0</v>
          </cell>
          <cell r="AD44">
            <v>0</v>
          </cell>
          <cell r="AE44">
            <v>0.58393461629752896</v>
          </cell>
          <cell r="AF44">
            <v>0</v>
          </cell>
          <cell r="AG44">
            <v>0</v>
          </cell>
          <cell r="AH44">
            <v>0</v>
          </cell>
          <cell r="AI44">
            <v>0</v>
          </cell>
          <cell r="AJ44">
            <v>0</v>
          </cell>
          <cell r="AK44">
            <v>0</v>
          </cell>
          <cell r="AL44">
            <v>0</v>
          </cell>
          <cell r="AM44">
            <v>32.381717275481584</v>
          </cell>
          <cell r="AN44">
            <v>242.08780280125995</v>
          </cell>
          <cell r="AO44">
            <v>0</v>
          </cell>
          <cell r="AP44">
            <v>189.68606277689611</v>
          </cell>
          <cell r="AQ44">
            <v>64.216112290919725</v>
          </cell>
          <cell r="AR44">
            <v>0</v>
          </cell>
          <cell r="AS44">
            <v>292.34943802452187</v>
          </cell>
          <cell r="AT44">
            <v>8.5316196599961049</v>
          </cell>
          <cell r="AU44">
            <v>0.23414802488146363</v>
          </cell>
          <cell r="AV44">
            <v>2.7766239370195844</v>
          </cell>
          <cell r="AW44">
            <v>1.7464473840705366</v>
          </cell>
          <cell r="AX44">
            <v>13.776161647218824</v>
          </cell>
          <cell r="AY44">
            <v>0</v>
          </cell>
          <cell r="AZ44">
            <v>0</v>
          </cell>
          <cell r="BA44">
            <v>0</v>
          </cell>
          <cell r="BB44">
            <v>100.87321238553703</v>
          </cell>
          <cell r="BC44">
            <v>8.2000817407554045</v>
          </cell>
          <cell r="BD44">
            <v>30.485575837429383</v>
          </cell>
          <cell r="BE44">
            <v>3.0302721157340615</v>
          </cell>
          <cell r="BF44">
            <v>108.60498224749847</v>
          </cell>
          <cell r="BG44">
            <v>123.66583009554184</v>
          </cell>
          <cell r="BH44">
            <v>84.365707856447187</v>
          </cell>
          <cell r="BI44">
            <v>475.80559897193814</v>
          </cell>
          <cell r="BJ44">
            <v>1.9981981537039986</v>
          </cell>
          <cell r="BK44">
            <v>5.6962388933911994</v>
          </cell>
          <cell r="BL44">
            <v>110.10678326886446</v>
          </cell>
          <cell r="BM44">
            <v>11.034305178522867</v>
          </cell>
          <cell r="BN44">
            <v>250.44304292872022</v>
          </cell>
        </row>
        <row r="45">
          <cell r="A45" t="str">
            <v>P41</v>
          </cell>
          <cell r="B45" t="str">
            <v>Paint, related products</v>
          </cell>
          <cell r="C45">
            <v>27542.873435902453</v>
          </cell>
          <cell r="E45">
            <v>217.41851101717205</v>
          </cell>
          <cell r="F45">
            <v>22.632720961702802</v>
          </cell>
          <cell r="G45">
            <v>1.9344263318451427</v>
          </cell>
          <cell r="H45">
            <v>74.178768599220987</v>
          </cell>
          <cell r="I45">
            <v>152.07693646732653</v>
          </cell>
          <cell r="J45">
            <v>540.65776125159118</v>
          </cell>
          <cell r="K45">
            <v>95.142244980441802</v>
          </cell>
          <cell r="L45">
            <v>4.7540772849886661E-3</v>
          </cell>
          <cell r="M45">
            <v>0</v>
          </cell>
          <cell r="N45">
            <v>169.49345339629031</v>
          </cell>
          <cell r="O45">
            <v>27.264880957034151</v>
          </cell>
          <cell r="P45">
            <v>0.65107801644498808</v>
          </cell>
          <cell r="Q45">
            <v>1.4292829585146642</v>
          </cell>
          <cell r="R45">
            <v>237.04550438394926</v>
          </cell>
          <cell r="S45">
            <v>1317.786594877721</v>
          </cell>
          <cell r="T45">
            <v>1722.8677713252157</v>
          </cell>
          <cell r="U45">
            <v>0.71457530590990914</v>
          </cell>
          <cell r="V45">
            <v>21.096767271988938</v>
          </cell>
          <cell r="W45">
            <v>689.4350880433841</v>
          </cell>
          <cell r="X45">
            <v>354.07422671423114</v>
          </cell>
          <cell r="Y45">
            <v>373.79785324546015</v>
          </cell>
          <cell r="Z45">
            <v>6.554486619260925</v>
          </cell>
          <cell r="AA45">
            <v>396.74176326149819</v>
          </cell>
          <cell r="AB45">
            <v>627.86192220396697</v>
          </cell>
          <cell r="AC45">
            <v>15.986883837841965</v>
          </cell>
          <cell r="AD45">
            <v>699.64933587564576</v>
          </cell>
          <cell r="AE45">
            <v>157.3485982364833</v>
          </cell>
          <cell r="AF45">
            <v>72.717957790522192</v>
          </cell>
          <cell r="AG45">
            <v>1.6272234647225121</v>
          </cell>
          <cell r="AH45">
            <v>0</v>
          </cell>
          <cell r="AI45">
            <v>2094.0461914371595</v>
          </cell>
          <cell r="AJ45">
            <v>8.9621500966728878</v>
          </cell>
          <cell r="AK45">
            <v>197.55612648020974</v>
          </cell>
          <cell r="AL45">
            <v>31.703146929034613</v>
          </cell>
          <cell r="AM45">
            <v>197.74569557129431</v>
          </cell>
          <cell r="AN45">
            <v>54.355218803490374</v>
          </cell>
          <cell r="AO45">
            <v>3307.7755654639377</v>
          </cell>
          <cell r="AP45">
            <v>540.10165903466032</v>
          </cell>
          <cell r="AQ45">
            <v>182.84542510577344</v>
          </cell>
          <cell r="AR45">
            <v>0</v>
          </cell>
          <cell r="AS45">
            <v>289.55538689434087</v>
          </cell>
          <cell r="AT45">
            <v>877.23553359188418</v>
          </cell>
          <cell r="AU45">
            <v>24.07549512661598</v>
          </cell>
          <cell r="AV45">
            <v>285.49715974756532</v>
          </cell>
          <cell r="AW45">
            <v>179.57266778298523</v>
          </cell>
          <cell r="AX45">
            <v>1416.4881927532697</v>
          </cell>
          <cell r="AY45">
            <v>37.337216770167103</v>
          </cell>
          <cell r="AZ45">
            <v>6.4329326504756619</v>
          </cell>
          <cell r="BA45">
            <v>2.3073648585696289</v>
          </cell>
          <cell r="BB45">
            <v>696.25564768671586</v>
          </cell>
          <cell r="BC45">
            <v>56.59930013602154</v>
          </cell>
          <cell r="BD45">
            <v>210.42012887095507</v>
          </cell>
          <cell r="BE45">
            <v>20.915801377907975</v>
          </cell>
          <cell r="BF45">
            <v>749.62252582705992</v>
          </cell>
          <cell r="BG45">
            <v>1311.6806633560743</v>
          </cell>
          <cell r="BH45">
            <v>334.70017179813965</v>
          </cell>
          <cell r="BI45">
            <v>1887.6415520557359</v>
          </cell>
          <cell r="BJ45">
            <v>7.9273591406292176</v>
          </cell>
          <cell r="BK45">
            <v>22.598425173713522</v>
          </cell>
          <cell r="BL45">
            <v>436.82155004183289</v>
          </cell>
          <cell r="BM45">
            <v>43.775888720199411</v>
          </cell>
          <cell r="BN45">
            <v>2477.146095901925</v>
          </cell>
        </row>
        <row r="46">
          <cell r="A46" t="str">
            <v>P42</v>
          </cell>
          <cell r="B46" t="str">
            <v>Pharmaceutical products</v>
          </cell>
          <cell r="C46">
            <v>41230.741737230688</v>
          </cell>
          <cell r="E46">
            <v>2136.1271950691762</v>
          </cell>
          <cell r="F46">
            <v>216.36525137062304</v>
          </cell>
          <cell r="G46">
            <v>20.953228334042201</v>
          </cell>
          <cell r="H46">
            <v>11.708494641410363</v>
          </cell>
          <cell r="I46">
            <v>77.109384649406849</v>
          </cell>
          <cell r="J46">
            <v>87.625754497157985</v>
          </cell>
          <cell r="K46">
            <v>15.227286172098077</v>
          </cell>
          <cell r="L46">
            <v>44.692830634649781</v>
          </cell>
          <cell r="M46">
            <v>48.788282682050152</v>
          </cell>
          <cell r="N46">
            <v>0</v>
          </cell>
          <cell r="O46">
            <v>24.866386729716439</v>
          </cell>
          <cell r="P46">
            <v>0</v>
          </cell>
          <cell r="Q46">
            <v>0</v>
          </cell>
          <cell r="R46">
            <v>0</v>
          </cell>
          <cell r="S46">
            <v>0</v>
          </cell>
          <cell r="T46">
            <v>0</v>
          </cell>
          <cell r="U46">
            <v>0</v>
          </cell>
          <cell r="V46">
            <v>93.424852329719613</v>
          </cell>
          <cell r="W46">
            <v>7902.8797511710818</v>
          </cell>
          <cell r="X46">
            <v>0</v>
          </cell>
          <cell r="Y46">
            <v>0</v>
          </cell>
          <cell r="Z46">
            <v>0</v>
          </cell>
          <cell r="AA46">
            <v>0</v>
          </cell>
          <cell r="AB46">
            <v>0</v>
          </cell>
          <cell r="AC46">
            <v>0</v>
          </cell>
          <cell r="AD46">
            <v>0</v>
          </cell>
          <cell r="AE46">
            <v>0</v>
          </cell>
          <cell r="AF46">
            <v>0</v>
          </cell>
          <cell r="AG46">
            <v>0</v>
          </cell>
          <cell r="AH46">
            <v>0.23407009901433462</v>
          </cell>
          <cell r="AI46">
            <v>0</v>
          </cell>
          <cell r="AJ46">
            <v>0</v>
          </cell>
          <cell r="AK46">
            <v>0</v>
          </cell>
          <cell r="AL46">
            <v>2.3529359028300196</v>
          </cell>
          <cell r="AM46">
            <v>13.171799249747238</v>
          </cell>
          <cell r="AN46">
            <v>0</v>
          </cell>
          <cell r="AO46">
            <v>0</v>
          </cell>
          <cell r="AP46">
            <v>0</v>
          </cell>
          <cell r="AQ46">
            <v>0</v>
          </cell>
          <cell r="AR46">
            <v>0</v>
          </cell>
          <cell r="AS46">
            <v>0</v>
          </cell>
          <cell r="AT46">
            <v>2.0217112991812649</v>
          </cell>
          <cell r="AU46">
            <v>5.5485327106582112E-2</v>
          </cell>
          <cell r="AV46">
            <v>0.65796791356873541</v>
          </cell>
          <cell r="AW46">
            <v>0.41385018912136468</v>
          </cell>
          <cell r="AX46">
            <v>3.2644940552287411</v>
          </cell>
          <cell r="AY46">
            <v>0</v>
          </cell>
          <cell r="AZ46">
            <v>0</v>
          </cell>
          <cell r="BA46">
            <v>0</v>
          </cell>
          <cell r="BB46">
            <v>258.62015424140003</v>
          </cell>
          <cell r="BC46">
            <v>21.02348437641604</v>
          </cell>
          <cell r="BD46">
            <v>78.159346161006354</v>
          </cell>
          <cell r="BE46">
            <v>7.769054077204383</v>
          </cell>
          <cell r="BF46">
            <v>278.44297406612236</v>
          </cell>
          <cell r="BG46">
            <v>8380.3652471056266</v>
          </cell>
          <cell r="BH46">
            <v>0</v>
          </cell>
          <cell r="BI46">
            <v>0</v>
          </cell>
          <cell r="BJ46">
            <v>0</v>
          </cell>
          <cell r="BK46">
            <v>0</v>
          </cell>
          <cell r="BL46">
            <v>0</v>
          </cell>
          <cell r="BM46">
            <v>0</v>
          </cell>
          <cell r="BN46">
            <v>9.7288054570367084</v>
          </cell>
        </row>
        <row r="47">
          <cell r="A47" t="str">
            <v>P43</v>
          </cell>
          <cell r="B47" t="str">
            <v>Soap, cleaning, perfume</v>
          </cell>
          <cell r="C47">
            <v>36377.118616609187</v>
          </cell>
          <cell r="E47">
            <v>9.1204133161472765</v>
          </cell>
          <cell r="F47">
            <v>1.047230339275051</v>
          </cell>
          <cell r="G47">
            <v>0</v>
          </cell>
          <cell r="H47">
            <v>30.180526506353708</v>
          </cell>
          <cell r="I47">
            <v>45.391034182560773</v>
          </cell>
          <cell r="J47">
            <v>147.54415237842147</v>
          </cell>
          <cell r="K47">
            <v>25.847061141113958</v>
          </cell>
          <cell r="L47">
            <v>0</v>
          </cell>
          <cell r="M47">
            <v>0.67940827243809276</v>
          </cell>
          <cell r="N47">
            <v>2.648259257919007</v>
          </cell>
          <cell r="O47">
            <v>61.185253700014727</v>
          </cell>
          <cell r="P47">
            <v>47.196435775825599</v>
          </cell>
          <cell r="Q47">
            <v>3.9090399443963952</v>
          </cell>
          <cell r="R47">
            <v>48.763110416664091</v>
          </cell>
          <cell r="S47">
            <v>232.61943823637776</v>
          </cell>
          <cell r="T47">
            <v>94.120962930870135</v>
          </cell>
          <cell r="U47">
            <v>0</v>
          </cell>
          <cell r="V47">
            <v>1.0956438077301984</v>
          </cell>
          <cell r="W47">
            <v>1211.0796847132215</v>
          </cell>
          <cell r="X47">
            <v>0.27786598968982956</v>
          </cell>
          <cell r="Y47">
            <v>45.821988371328487</v>
          </cell>
          <cell r="Z47">
            <v>0</v>
          </cell>
          <cell r="AA47">
            <v>0</v>
          </cell>
          <cell r="AB47">
            <v>26.228412661397055</v>
          </cell>
          <cell r="AC47">
            <v>0</v>
          </cell>
          <cell r="AD47">
            <v>123.72741975710552</v>
          </cell>
          <cell r="AE47">
            <v>14.631393837960792</v>
          </cell>
          <cell r="AF47">
            <v>15.542724130195515</v>
          </cell>
          <cell r="AG47">
            <v>0.61250091263985096</v>
          </cell>
          <cell r="AH47">
            <v>0</v>
          </cell>
          <cell r="AI47">
            <v>219.28650472192913</v>
          </cell>
          <cell r="AJ47">
            <v>1.7060560484711325</v>
          </cell>
          <cell r="AK47">
            <v>23.476287721773069</v>
          </cell>
          <cell r="AL47">
            <v>8.9480399212501478</v>
          </cell>
          <cell r="AM47">
            <v>0</v>
          </cell>
          <cell r="AN47">
            <v>0</v>
          </cell>
          <cell r="AO47">
            <v>0</v>
          </cell>
          <cell r="AP47">
            <v>735.96982473260573</v>
          </cell>
          <cell r="AQ47">
            <v>249.15441976011056</v>
          </cell>
          <cell r="AR47">
            <v>0</v>
          </cell>
          <cell r="AS47">
            <v>34.278533246993256</v>
          </cell>
          <cell r="AT47">
            <v>95.608550748399381</v>
          </cell>
          <cell r="AU47">
            <v>2.6239511618743645</v>
          </cell>
          <cell r="AV47">
            <v>31.115896063266259</v>
          </cell>
          <cell r="AW47">
            <v>19.571348700909322</v>
          </cell>
          <cell r="AX47">
            <v>154.3808681652927</v>
          </cell>
          <cell r="AY47">
            <v>17.103405105135728</v>
          </cell>
          <cell r="AZ47">
            <v>2.9467931102741343</v>
          </cell>
          <cell r="BA47">
            <v>1.0569560164163851</v>
          </cell>
          <cell r="BB47">
            <v>83.764331428895957</v>
          </cell>
          <cell r="BC47">
            <v>6.8092841343392614</v>
          </cell>
          <cell r="BD47">
            <v>25.314985196340547</v>
          </cell>
          <cell r="BE47">
            <v>2.5163144091412355</v>
          </cell>
          <cell r="BF47">
            <v>90.184733019498196</v>
          </cell>
          <cell r="BG47">
            <v>166.02945390663305</v>
          </cell>
          <cell r="BH47">
            <v>84.111909913179844</v>
          </cell>
          <cell r="BI47">
            <v>474.37422969308778</v>
          </cell>
          <cell r="BJ47">
            <v>1.99218696035856</v>
          </cell>
          <cell r="BK47">
            <v>5.6791028584756074</v>
          </cell>
          <cell r="BL47">
            <v>109.77554827015055</v>
          </cell>
          <cell r="BM47">
            <v>11.001110601829785</v>
          </cell>
          <cell r="BN47">
            <v>170.19429293973431</v>
          </cell>
        </row>
        <row r="48">
          <cell r="A48" t="str">
            <v>P44</v>
          </cell>
          <cell r="B48" t="str">
            <v>Chemical products, n.e.c.</v>
          </cell>
          <cell r="C48">
            <v>32194.136180795867</v>
          </cell>
          <cell r="E48">
            <v>38.890589052685158</v>
          </cell>
          <cell r="F48">
            <v>3.8643938919507481</v>
          </cell>
          <cell r="G48">
            <v>0</v>
          </cell>
          <cell r="H48">
            <v>1658.4051895498144</v>
          </cell>
          <cell r="I48">
            <v>2473.0911324023582</v>
          </cell>
          <cell r="J48">
            <v>6583.9754034294356</v>
          </cell>
          <cell r="K48">
            <v>1152.7228845692716</v>
          </cell>
          <cell r="L48">
            <v>935.83435831996189</v>
          </cell>
          <cell r="M48">
            <v>238.08111759314914</v>
          </cell>
          <cell r="N48">
            <v>476.73804232864632</v>
          </cell>
          <cell r="O48">
            <v>117.41202183477333</v>
          </cell>
          <cell r="P48">
            <v>8.4425682330986351</v>
          </cell>
          <cell r="Q48">
            <v>41.998405240583509</v>
          </cell>
          <cell r="R48">
            <v>356.39736684883002</v>
          </cell>
          <cell r="S48">
            <v>824.95105339901181</v>
          </cell>
          <cell r="T48">
            <v>96.956392046796097</v>
          </cell>
          <cell r="U48">
            <v>85.698575877824965</v>
          </cell>
          <cell r="V48">
            <v>848.05079014946125</v>
          </cell>
          <cell r="W48">
            <v>3615.605764831912</v>
          </cell>
          <cell r="X48">
            <v>905.11583226407402</v>
          </cell>
          <cell r="Y48">
            <v>837.7390727335578</v>
          </cell>
          <cell r="Z48">
            <v>40.650529234163848</v>
          </cell>
          <cell r="AA48">
            <v>417.9848481773688</v>
          </cell>
          <cell r="AB48">
            <v>591.99276528079315</v>
          </cell>
          <cell r="AC48">
            <v>92.452037161425437</v>
          </cell>
          <cell r="AD48">
            <v>173.85472003015514</v>
          </cell>
          <cell r="AE48">
            <v>146.36227096655284</v>
          </cell>
          <cell r="AF48">
            <v>372.57455144995237</v>
          </cell>
          <cell r="AG48">
            <v>3.3698989603664926</v>
          </cell>
          <cell r="AH48">
            <v>20.326853036987494</v>
          </cell>
          <cell r="AI48">
            <v>236.6133564649349</v>
          </cell>
          <cell r="AJ48">
            <v>65.498956929929946</v>
          </cell>
          <cell r="AK48">
            <v>201.28383524720491</v>
          </cell>
          <cell r="AL48">
            <v>99.120418178425552</v>
          </cell>
          <cell r="AM48">
            <v>15.486666852506344</v>
          </cell>
          <cell r="AN48">
            <v>392.05321001468258</v>
          </cell>
          <cell r="AO48">
            <v>38.010081395492236</v>
          </cell>
          <cell r="AP48">
            <v>611.71897329801277</v>
          </cell>
          <cell r="AQ48">
            <v>207.09067237055817</v>
          </cell>
          <cell r="AR48">
            <v>0</v>
          </cell>
          <cell r="AS48">
            <v>79.574435786356716</v>
          </cell>
          <cell r="AT48">
            <v>246.63749603738557</v>
          </cell>
          <cell r="AU48">
            <v>6.7689002628241699</v>
          </cell>
          <cell r="AV48">
            <v>80.268413566889734</v>
          </cell>
          <cell r="AW48">
            <v>50.48741351983756</v>
          </cell>
          <cell r="AX48">
            <v>398.25005673985697</v>
          </cell>
          <cell r="AY48">
            <v>43.114521267404029</v>
          </cell>
          <cell r="AZ48">
            <v>7.4283204685015605</v>
          </cell>
          <cell r="BA48">
            <v>2.6643906501876211</v>
          </cell>
          <cell r="BB48">
            <v>379.73927713362696</v>
          </cell>
          <cell r="BC48">
            <v>30.869375912901553</v>
          </cell>
          <cell r="BD48">
            <v>114.76357555920983</v>
          </cell>
          <cell r="BE48">
            <v>11.407521536530663</v>
          </cell>
          <cell r="BF48">
            <v>408.84568337280928</v>
          </cell>
          <cell r="BG48">
            <v>880.40372899025283</v>
          </cell>
          <cell r="BH48">
            <v>87.611018885492683</v>
          </cell>
          <cell r="BI48">
            <v>494.10849948991671</v>
          </cell>
          <cell r="BJ48">
            <v>2.0750632055265958</v>
          </cell>
          <cell r="BK48">
            <v>5.9153571509687568</v>
          </cell>
          <cell r="BL48">
            <v>114.34228092773745</v>
          </cell>
          <cell r="BM48">
            <v>11.458763802809429</v>
          </cell>
          <cell r="BN48">
            <v>345.23102987912637</v>
          </cell>
        </row>
        <row r="49">
          <cell r="A49" t="str">
            <v>P45</v>
          </cell>
          <cell r="B49" t="str">
            <v>Rubber tyres</v>
          </cell>
          <cell r="C49">
            <v>15367.718216410882</v>
          </cell>
          <cell r="E49">
            <v>54.396643445628676</v>
          </cell>
          <cell r="F49">
            <v>4.7638743709275131</v>
          </cell>
          <cell r="G49">
            <v>0.74647825482036612</v>
          </cell>
          <cell r="H49">
            <v>131.90411515071742</v>
          </cell>
          <cell r="I49">
            <v>48.542049064514067</v>
          </cell>
          <cell r="J49">
            <v>779.33933674151399</v>
          </cell>
          <cell r="K49">
            <v>136.63299634665904</v>
          </cell>
          <cell r="L49">
            <v>0</v>
          </cell>
          <cell r="M49">
            <v>0</v>
          </cell>
          <cell r="N49">
            <v>0</v>
          </cell>
          <cell r="O49">
            <v>0</v>
          </cell>
          <cell r="P49">
            <v>0</v>
          </cell>
          <cell r="Q49">
            <v>0</v>
          </cell>
          <cell r="R49">
            <v>0</v>
          </cell>
          <cell r="S49">
            <v>0</v>
          </cell>
          <cell r="T49">
            <v>0</v>
          </cell>
          <cell r="U49">
            <v>0</v>
          </cell>
          <cell r="V49">
            <v>0</v>
          </cell>
          <cell r="W49">
            <v>0</v>
          </cell>
          <cell r="X49">
            <v>316.31857999047787</v>
          </cell>
          <cell r="Y49">
            <v>0</v>
          </cell>
          <cell r="Z49">
            <v>0</v>
          </cell>
          <cell r="AA49">
            <v>0</v>
          </cell>
          <cell r="AB49">
            <v>0</v>
          </cell>
          <cell r="AC49">
            <v>0</v>
          </cell>
          <cell r="AD49">
            <v>0</v>
          </cell>
          <cell r="AE49">
            <v>2.5259694227029885</v>
          </cell>
          <cell r="AF49">
            <v>0</v>
          </cell>
          <cell r="AG49">
            <v>0</v>
          </cell>
          <cell r="AH49">
            <v>0</v>
          </cell>
          <cell r="AI49">
            <v>9.6954292242663058</v>
          </cell>
          <cell r="AJ49">
            <v>0</v>
          </cell>
          <cell r="AK49">
            <v>0</v>
          </cell>
          <cell r="AL49">
            <v>0</v>
          </cell>
          <cell r="AM49">
            <v>0</v>
          </cell>
          <cell r="AN49">
            <v>18.309903880036767</v>
          </cell>
          <cell r="AO49">
            <v>0</v>
          </cell>
          <cell r="AP49">
            <v>46.99898804930541</v>
          </cell>
          <cell r="AQ49">
            <v>15.910986025808342</v>
          </cell>
          <cell r="AR49">
            <v>0</v>
          </cell>
          <cell r="AS49">
            <v>0</v>
          </cell>
          <cell r="AT49">
            <v>1363.8244642318236</v>
          </cell>
          <cell r="AU49">
            <v>37.429798480380029</v>
          </cell>
          <cell r="AV49">
            <v>443.85800166819672</v>
          </cell>
          <cell r="AW49">
            <v>279.17883858059179</v>
          </cell>
          <cell r="AX49">
            <v>2202.1922010641756</v>
          </cell>
          <cell r="AY49">
            <v>16.329187254655917</v>
          </cell>
          <cell r="AZ49">
            <v>2.8134009691407673</v>
          </cell>
          <cell r="BA49">
            <v>1.0091109113012631</v>
          </cell>
          <cell r="BB49">
            <v>66.679909822261919</v>
          </cell>
          <cell r="BC49">
            <v>5.4204748523220534</v>
          </cell>
          <cell r="BD49">
            <v>20.151786580864172</v>
          </cell>
          <cell r="BE49">
            <v>2.0030914713194305</v>
          </cell>
          <cell r="BF49">
            <v>71.79081791143463</v>
          </cell>
          <cell r="BG49">
            <v>286.60944972485731</v>
          </cell>
          <cell r="BH49">
            <v>0.71264290515907125</v>
          </cell>
          <cell r="BI49">
            <v>4.0191624412051254</v>
          </cell>
          <cell r="BJ49">
            <v>1.6878916487752919E-2</v>
          </cell>
          <cell r="BK49">
            <v>4.8116519574205208E-2</v>
          </cell>
          <cell r="BL49">
            <v>0.93007952994313459</v>
          </cell>
          <cell r="BM49">
            <v>9.320753062624075E-2</v>
          </cell>
          <cell r="BN49">
            <v>112.05623287362158</v>
          </cell>
        </row>
        <row r="50">
          <cell r="A50" t="str">
            <v>P46</v>
          </cell>
          <cell r="B50" t="str">
            <v>Other rubber products</v>
          </cell>
          <cell r="C50">
            <v>7912.3764315417247</v>
          </cell>
          <cell r="E50">
            <v>160.18394219228622</v>
          </cell>
          <cell r="F50">
            <v>16.77717081892358</v>
          </cell>
          <cell r="G50">
            <v>1.7526061378615321</v>
          </cell>
          <cell r="H50">
            <v>401.74593369313362</v>
          </cell>
          <cell r="I50">
            <v>250.05054425568255</v>
          </cell>
          <cell r="J50">
            <v>574.41836448039248</v>
          </cell>
          <cell r="K50">
            <v>100.79668053824922</v>
          </cell>
          <cell r="L50">
            <v>0</v>
          </cell>
          <cell r="M50">
            <v>0</v>
          </cell>
          <cell r="N50">
            <v>12.881176760392485</v>
          </cell>
          <cell r="O50">
            <v>27.945576524321655</v>
          </cell>
          <cell r="P50">
            <v>0.95960848600306492</v>
          </cell>
          <cell r="Q50">
            <v>301.1499749357659</v>
          </cell>
          <cell r="R50">
            <v>90.631613087007892</v>
          </cell>
          <cell r="S50">
            <v>1.0559955344230232</v>
          </cell>
          <cell r="T50">
            <v>26.500621684072602</v>
          </cell>
          <cell r="U50">
            <v>0</v>
          </cell>
          <cell r="V50">
            <v>50.920216288085072</v>
          </cell>
          <cell r="W50">
            <v>0</v>
          </cell>
          <cell r="X50">
            <v>181.05066020792984</v>
          </cell>
          <cell r="Y50">
            <v>178.00942149866205</v>
          </cell>
          <cell r="Z50">
            <v>0</v>
          </cell>
          <cell r="AA50">
            <v>1.1717546555478771</v>
          </cell>
          <cell r="AB50">
            <v>0</v>
          </cell>
          <cell r="AC50">
            <v>0</v>
          </cell>
          <cell r="AD50">
            <v>22.570961852530658</v>
          </cell>
          <cell r="AE50">
            <v>328.94163895889096</v>
          </cell>
          <cell r="AF50">
            <v>4.7337874762012664</v>
          </cell>
          <cell r="AG50">
            <v>42.345923319962182</v>
          </cell>
          <cell r="AH50">
            <v>6.6961660329999875</v>
          </cell>
          <cell r="AI50">
            <v>2757.9364320966615</v>
          </cell>
          <cell r="AJ50">
            <v>74.428707594215922</v>
          </cell>
          <cell r="AK50">
            <v>61.246050984055586</v>
          </cell>
          <cell r="AL50">
            <v>585.48911326751841</v>
          </cell>
          <cell r="AM50">
            <v>4.5358656737276579</v>
          </cell>
          <cell r="AN50">
            <v>19.708100108440703</v>
          </cell>
          <cell r="AO50">
            <v>0</v>
          </cell>
          <cell r="AP50">
            <v>0</v>
          </cell>
          <cell r="AQ50">
            <v>0</v>
          </cell>
          <cell r="AR50">
            <v>0</v>
          </cell>
          <cell r="AS50">
            <v>0</v>
          </cell>
          <cell r="AT50">
            <v>261.28158662322664</v>
          </cell>
          <cell r="AU50">
            <v>7.1708034211351181</v>
          </cell>
          <cell r="AV50">
            <v>85.034347126632383</v>
          </cell>
          <cell r="AW50">
            <v>53.485101498786563</v>
          </cell>
          <cell r="AX50">
            <v>421.89613651448849</v>
          </cell>
          <cell r="AY50">
            <v>0</v>
          </cell>
          <cell r="AZ50">
            <v>0</v>
          </cell>
          <cell r="BA50">
            <v>0</v>
          </cell>
          <cell r="BB50">
            <v>0</v>
          </cell>
          <cell r="BC50">
            <v>0</v>
          </cell>
          <cell r="BD50">
            <v>0</v>
          </cell>
          <cell r="BE50">
            <v>0</v>
          </cell>
          <cell r="BF50">
            <v>0</v>
          </cell>
          <cell r="BG50">
            <v>47.187102558074095</v>
          </cell>
          <cell r="BH50">
            <v>18.884038182713969</v>
          </cell>
          <cell r="BI50">
            <v>106.50217163855062</v>
          </cell>
          <cell r="BJ50">
            <v>0.44726763029573069</v>
          </cell>
          <cell r="BK50">
            <v>1.2750203310531283</v>
          </cell>
          <cell r="BL50">
            <v>24.645803991392178</v>
          </cell>
          <cell r="BM50">
            <v>2.4698689266674285</v>
          </cell>
          <cell r="BN50">
            <v>100.34494270463927</v>
          </cell>
        </row>
        <row r="51">
          <cell r="A51" t="str">
            <v>P47</v>
          </cell>
          <cell r="B51" t="str">
            <v>Plastic products</v>
          </cell>
          <cell r="C51">
            <v>52693.449726008075</v>
          </cell>
          <cell r="E51">
            <v>229.87549663369089</v>
          </cell>
          <cell r="F51">
            <v>23.462152522751097</v>
          </cell>
          <cell r="G51">
            <v>2.7573124266870224</v>
          </cell>
          <cell r="H51">
            <v>156.31357508952468</v>
          </cell>
          <cell r="I51">
            <v>223.45938269275547</v>
          </cell>
          <cell r="J51">
            <v>453.5335035805291</v>
          </cell>
          <cell r="K51">
            <v>104.74794933844626</v>
          </cell>
          <cell r="L51">
            <v>6937.7506777455374</v>
          </cell>
          <cell r="M51">
            <v>2183.2619066863813</v>
          </cell>
          <cell r="N51">
            <v>385.26223110824554</v>
          </cell>
          <cell r="O51">
            <v>194.81568428504667</v>
          </cell>
          <cell r="P51">
            <v>37.026353066066136</v>
          </cell>
          <cell r="Q51">
            <v>67.096115924926295</v>
          </cell>
          <cell r="R51">
            <v>436.79215893747028</v>
          </cell>
          <cell r="S51">
            <v>213.85564342466682</v>
          </cell>
          <cell r="T51">
            <v>280.4497790989015</v>
          </cell>
          <cell r="U51">
            <v>219.54862146876386</v>
          </cell>
          <cell r="V51">
            <v>582.05317901257945</v>
          </cell>
          <cell r="W51">
            <v>4471.2453889652588</v>
          </cell>
          <cell r="X51">
            <v>205.13750629230469</v>
          </cell>
          <cell r="Y51">
            <v>2322.0163158596247</v>
          </cell>
          <cell r="Z51">
            <v>107.71964615341723</v>
          </cell>
          <cell r="AA51">
            <v>194.38714042854005</v>
          </cell>
          <cell r="AB51">
            <v>178.96186501333682</v>
          </cell>
          <cell r="AC51">
            <v>51.966469423404781</v>
          </cell>
          <cell r="AD51">
            <v>120.62980795945015</v>
          </cell>
          <cell r="AE51">
            <v>497.834132661181</v>
          </cell>
          <cell r="AF51">
            <v>1254.5106011137973</v>
          </cell>
          <cell r="AG51">
            <v>106.98075535176741</v>
          </cell>
          <cell r="AH51">
            <v>210.08038682035112</v>
          </cell>
          <cell r="AI51">
            <v>4254.3551839349357</v>
          </cell>
          <cell r="AJ51">
            <v>6.1209605129346008</v>
          </cell>
          <cell r="AK51">
            <v>497.34678920044877</v>
          </cell>
          <cell r="AL51">
            <v>676.59608138565022</v>
          </cell>
          <cell r="AM51">
            <v>5.9918025447558279</v>
          </cell>
          <cell r="AN51">
            <v>8.6567979614427379</v>
          </cell>
          <cell r="AO51">
            <v>6047.1200031918916</v>
          </cell>
          <cell r="AP51">
            <v>5736.2502100358834</v>
          </cell>
          <cell r="AQ51">
            <v>2293.3881275810559</v>
          </cell>
          <cell r="AR51">
            <v>17.866688294871491</v>
          </cell>
          <cell r="AS51">
            <v>0</v>
          </cell>
          <cell r="AT51">
            <v>228.45179613005598</v>
          </cell>
          <cell r="AU51">
            <v>1.978149827380542</v>
          </cell>
          <cell r="AV51">
            <v>24.347158139003419</v>
          </cell>
          <cell r="AW51">
            <v>42.036564582828689</v>
          </cell>
          <cell r="AX51">
            <v>245.89632427895069</v>
          </cell>
          <cell r="AY51">
            <v>0</v>
          </cell>
          <cell r="AZ51">
            <v>0</v>
          </cell>
          <cell r="BA51">
            <v>0</v>
          </cell>
          <cell r="BB51">
            <v>445.42904645590954</v>
          </cell>
          <cell r="BC51">
            <v>0.62968966574209695</v>
          </cell>
          <cell r="BD51">
            <v>0.37979676252660405</v>
          </cell>
          <cell r="BE51">
            <v>0.35347918512381632</v>
          </cell>
          <cell r="BF51">
            <v>72.002439930993049</v>
          </cell>
          <cell r="BG51">
            <v>51.760507151362702</v>
          </cell>
          <cell r="BH51">
            <v>29.691800203653305</v>
          </cell>
          <cell r="BI51">
            <v>57.107907695240726</v>
          </cell>
          <cell r="BJ51">
            <v>0.75478445867390509</v>
          </cell>
          <cell r="BK51">
            <v>0.63600051496749399</v>
          </cell>
          <cell r="BL51">
            <v>7.3826590930643921</v>
          </cell>
          <cell r="BM51">
            <v>1.9003026520426476</v>
          </cell>
          <cell r="BN51">
            <v>2818.2047023759651</v>
          </cell>
        </row>
        <row r="52">
          <cell r="A52" t="str">
            <v>P48</v>
          </cell>
          <cell r="B52" t="str">
            <v>Glass products</v>
          </cell>
          <cell r="C52">
            <v>11726.310039059954</v>
          </cell>
          <cell r="E52">
            <v>15.147847145309292</v>
          </cell>
          <cell r="F52">
            <v>1.6306091917851782</v>
          </cell>
          <cell r="G52">
            <v>0</v>
          </cell>
          <cell r="H52">
            <v>16.666893059078014</v>
          </cell>
          <cell r="I52">
            <v>25.294905425682416</v>
          </cell>
          <cell r="J52">
            <v>42.325588989218417</v>
          </cell>
          <cell r="K52">
            <v>7.3133065549645204</v>
          </cell>
          <cell r="L52">
            <v>271.52056136836927</v>
          </cell>
          <cell r="M52">
            <v>1707.2458944271445</v>
          </cell>
          <cell r="N52">
            <v>0.54266628764229108</v>
          </cell>
          <cell r="O52">
            <v>0</v>
          </cell>
          <cell r="P52">
            <v>8.8731252649459687E-3</v>
          </cell>
          <cell r="Q52">
            <v>0</v>
          </cell>
          <cell r="R52">
            <v>85.763426090802596</v>
          </cell>
          <cell r="S52">
            <v>0</v>
          </cell>
          <cell r="T52">
            <v>16.528901417915097</v>
          </cell>
          <cell r="U52">
            <v>3.7331237394695718</v>
          </cell>
          <cell r="V52">
            <v>8.703719822405608</v>
          </cell>
          <cell r="W52">
            <v>924.4774401916892</v>
          </cell>
          <cell r="X52">
            <v>0</v>
          </cell>
          <cell r="Y52">
            <v>6.3813535521470355</v>
          </cell>
          <cell r="Z52">
            <v>2011.4941980109415</v>
          </cell>
          <cell r="AA52">
            <v>18.860604383156023</v>
          </cell>
          <cell r="AB52">
            <v>1.0108216081809716</v>
          </cell>
          <cell r="AC52">
            <v>0.72960857588470063</v>
          </cell>
          <cell r="AD52">
            <v>1.3897056119527624</v>
          </cell>
          <cell r="AE52">
            <v>87.617003830111386</v>
          </cell>
          <cell r="AF52">
            <v>55.458106760307032</v>
          </cell>
          <cell r="AG52">
            <v>0.64479699490625175</v>
          </cell>
          <cell r="AH52">
            <v>165.89591866381144</v>
          </cell>
          <cell r="AI52">
            <v>854.91858858233263</v>
          </cell>
          <cell r="AJ52">
            <v>107.64274051771835</v>
          </cell>
          <cell r="AK52">
            <v>155.08534700623375</v>
          </cell>
          <cell r="AL52">
            <v>11.320962905879471</v>
          </cell>
          <cell r="AM52">
            <v>54.654892887851354</v>
          </cell>
          <cell r="AN52">
            <v>19.252595772589927</v>
          </cell>
          <cell r="AO52">
            <v>676.22813330413146</v>
          </cell>
          <cell r="AP52">
            <v>24.567609127071886</v>
          </cell>
          <cell r="AQ52">
            <v>8.3170915318066907</v>
          </cell>
          <cell r="AR52">
            <v>0</v>
          </cell>
          <cell r="AS52">
            <v>42.174943138852001</v>
          </cell>
          <cell r="AT52">
            <v>29.21008864612854</v>
          </cell>
          <cell r="AU52">
            <v>0.80166308809722053</v>
          </cell>
          <cell r="AV52">
            <v>9.5064518308990404</v>
          </cell>
          <cell r="AW52">
            <v>5.9793901905517854</v>
          </cell>
          <cell r="AX52">
            <v>47.16606212598591</v>
          </cell>
          <cell r="AY52">
            <v>0</v>
          </cell>
          <cell r="AZ52">
            <v>0</v>
          </cell>
          <cell r="BA52">
            <v>0</v>
          </cell>
          <cell r="BB52">
            <v>14.786386519364504</v>
          </cell>
          <cell r="BC52">
            <v>1.2019997702241993</v>
          </cell>
          <cell r="BD52">
            <v>4.4686938874790849</v>
          </cell>
          <cell r="BE52">
            <v>0.44418903396121612</v>
          </cell>
          <cell r="BF52">
            <v>15.919739318924208</v>
          </cell>
          <cell r="BG52">
            <v>247.37637555005944</v>
          </cell>
          <cell r="BH52">
            <v>30.237591887736968</v>
          </cell>
          <cell r="BI52">
            <v>170.53392764859177</v>
          </cell>
          <cell r="BJ52">
            <v>0.71617606036495052</v>
          </cell>
          <cell r="BK52">
            <v>2.0415942843328407</v>
          </cell>
          <cell r="BL52">
            <v>39.4634746883237</v>
          </cell>
          <cell r="BM52">
            <v>3.9548155907212617</v>
          </cell>
          <cell r="BN52">
            <v>316.04751590761333</v>
          </cell>
        </row>
        <row r="53">
          <cell r="A53" t="str">
            <v>P49</v>
          </cell>
          <cell r="B53" t="str">
            <v>Non-structural ceramic</v>
          </cell>
          <cell r="C53">
            <v>4149.027314040497</v>
          </cell>
          <cell r="E53">
            <v>65.205658264271037</v>
          </cell>
          <cell r="F53">
            <v>7.1180068781128236</v>
          </cell>
          <cell r="G53">
            <v>0.74357367392659968</v>
          </cell>
          <cell r="H53">
            <v>64.598239425493148</v>
          </cell>
          <cell r="I53">
            <v>97.788873131648941</v>
          </cell>
          <cell r="J53">
            <v>137.23488766351235</v>
          </cell>
          <cell r="K53">
            <v>23.866826244065656</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12.76095815890003</v>
          </cell>
          <cell r="AO53">
            <v>767.37983868790411</v>
          </cell>
          <cell r="AP53">
            <v>584.31348663079518</v>
          </cell>
          <cell r="AQ53">
            <v>197.89685428043188</v>
          </cell>
          <cell r="AR53">
            <v>0</v>
          </cell>
          <cell r="AS53">
            <v>81.604515994036191</v>
          </cell>
          <cell r="AT53">
            <v>25.918111652903775</v>
          </cell>
          <cell r="AU53">
            <v>0.7113156579916563</v>
          </cell>
          <cell r="AV53">
            <v>8.4350747086434463</v>
          </cell>
          <cell r="AW53">
            <v>5.3055129155022209</v>
          </cell>
          <cell r="AX53">
            <v>41.850446919856253</v>
          </cell>
          <cell r="AY53">
            <v>0</v>
          </cell>
          <cell r="AZ53">
            <v>0</v>
          </cell>
          <cell r="BA53">
            <v>0</v>
          </cell>
          <cell r="BB53">
            <v>150.9640291328945</v>
          </cell>
          <cell r="BC53">
            <v>12.272013050126649</v>
          </cell>
          <cell r="BD53">
            <v>45.62386038887179</v>
          </cell>
          <cell r="BE53">
            <v>4.5350205187464327</v>
          </cell>
          <cell r="BF53">
            <v>162.53517971972008</v>
          </cell>
          <cell r="BG53">
            <v>32.759302450408043</v>
          </cell>
          <cell r="BH53">
            <v>23.710001900758783</v>
          </cell>
          <cell r="BI53">
            <v>133.71963493997097</v>
          </cell>
          <cell r="BJ53">
            <v>0.56157037291774536</v>
          </cell>
          <cell r="BK53">
            <v>1.6008617532053213</v>
          </cell>
          <cell r="BL53">
            <v>30.944232045481371</v>
          </cell>
          <cell r="BM53">
            <v>3.1010632566669796</v>
          </cell>
          <cell r="BN53">
            <v>225.96636399756522</v>
          </cell>
        </row>
        <row r="54">
          <cell r="A54" t="str">
            <v>P50</v>
          </cell>
          <cell r="B54" t="str">
            <v>Structure non-refractory clay</v>
          </cell>
          <cell r="C54">
            <v>12023.031065109097</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740.70459817023652</v>
          </cell>
          <cell r="AB54">
            <v>0</v>
          </cell>
          <cell r="AC54">
            <v>19.127627820713951</v>
          </cell>
          <cell r="AD54">
            <v>0</v>
          </cell>
          <cell r="AE54">
            <v>0</v>
          </cell>
          <cell r="AF54">
            <v>3.5773095624410547</v>
          </cell>
          <cell r="AG54">
            <v>0</v>
          </cell>
          <cell r="AH54">
            <v>0</v>
          </cell>
          <cell r="AI54">
            <v>8.3548245160814757E-2</v>
          </cell>
          <cell r="AJ54">
            <v>0</v>
          </cell>
          <cell r="AK54">
            <v>0</v>
          </cell>
          <cell r="AL54">
            <v>0</v>
          </cell>
          <cell r="AM54">
            <v>0</v>
          </cell>
          <cell r="AN54">
            <v>0</v>
          </cell>
          <cell r="AO54">
            <v>10631.059580369869</v>
          </cell>
          <cell r="AP54">
            <v>0</v>
          </cell>
          <cell r="AQ54">
            <v>0</v>
          </cell>
          <cell r="AR54">
            <v>0</v>
          </cell>
          <cell r="AS54">
            <v>0</v>
          </cell>
          <cell r="AT54">
            <v>0</v>
          </cell>
          <cell r="AU54">
            <v>0</v>
          </cell>
          <cell r="AV54">
            <v>0</v>
          </cell>
          <cell r="AW54">
            <v>0</v>
          </cell>
          <cell r="AX54">
            <v>0</v>
          </cell>
          <cell r="AY54">
            <v>3.7739690821692848</v>
          </cell>
          <cell r="AZ54">
            <v>0.65022760212728725</v>
          </cell>
          <cell r="BA54">
            <v>0.2332236945010713</v>
          </cell>
          <cell r="BB54">
            <v>0</v>
          </cell>
          <cell r="BC54">
            <v>0</v>
          </cell>
          <cell r="BD54">
            <v>0</v>
          </cell>
          <cell r="BE54">
            <v>0</v>
          </cell>
          <cell r="BF54">
            <v>0</v>
          </cell>
          <cell r="BG54">
            <v>0</v>
          </cell>
          <cell r="BH54">
            <v>0</v>
          </cell>
          <cell r="BI54">
            <v>0</v>
          </cell>
          <cell r="BJ54">
            <v>0</v>
          </cell>
          <cell r="BK54">
            <v>0</v>
          </cell>
          <cell r="BL54">
            <v>0</v>
          </cell>
          <cell r="BM54">
            <v>0</v>
          </cell>
          <cell r="BN54">
            <v>1.9193055775913601</v>
          </cell>
        </row>
        <row r="55">
          <cell r="A55" t="str">
            <v>P51</v>
          </cell>
          <cell r="B55" t="str">
            <v>Plaster, cement</v>
          </cell>
          <cell r="C55">
            <v>13110.409186542032</v>
          </cell>
          <cell r="E55">
            <v>190.86826808906724</v>
          </cell>
          <cell r="F55">
            <v>20.546256466716905</v>
          </cell>
          <cell r="G55">
            <v>2.7595786495544279</v>
          </cell>
          <cell r="H55">
            <v>27.662222580974653</v>
          </cell>
          <cell r="I55">
            <v>594.59587472095518</v>
          </cell>
          <cell r="J55">
            <v>64.153221946207168</v>
          </cell>
          <cell r="K55">
            <v>12.03955951782557</v>
          </cell>
          <cell r="L55">
            <v>0</v>
          </cell>
          <cell r="M55">
            <v>0</v>
          </cell>
          <cell r="N55">
            <v>9.2850753301726791E-2</v>
          </cell>
          <cell r="O55">
            <v>0</v>
          </cell>
          <cell r="P55">
            <v>0</v>
          </cell>
          <cell r="Q55">
            <v>0</v>
          </cell>
          <cell r="R55">
            <v>40.954719167597673</v>
          </cell>
          <cell r="S55">
            <v>0</v>
          </cell>
          <cell r="T55">
            <v>0</v>
          </cell>
          <cell r="U55">
            <v>0</v>
          </cell>
          <cell r="V55">
            <v>0</v>
          </cell>
          <cell r="W55">
            <v>69.440168596011418</v>
          </cell>
          <cell r="X55">
            <v>0</v>
          </cell>
          <cell r="Y55">
            <v>0</v>
          </cell>
          <cell r="Z55">
            <v>0</v>
          </cell>
          <cell r="AA55">
            <v>4324.542912804598</v>
          </cell>
          <cell r="AB55">
            <v>94.791867441279209</v>
          </cell>
          <cell r="AC55">
            <v>0</v>
          </cell>
          <cell r="AD55">
            <v>12.704430075320102</v>
          </cell>
          <cell r="AE55">
            <v>38.25921214632519</v>
          </cell>
          <cell r="AF55">
            <v>0</v>
          </cell>
          <cell r="AG55">
            <v>0</v>
          </cell>
          <cell r="AH55">
            <v>0</v>
          </cell>
          <cell r="AI55">
            <v>0</v>
          </cell>
          <cell r="AJ55">
            <v>0</v>
          </cell>
          <cell r="AK55">
            <v>0</v>
          </cell>
          <cell r="AL55">
            <v>1.5205638150913428</v>
          </cell>
          <cell r="AM55">
            <v>87.430523661118457</v>
          </cell>
          <cell r="AN55">
            <v>40.016329943590208</v>
          </cell>
          <cell r="AO55">
            <v>3592.9809078701992</v>
          </cell>
          <cell r="AP55">
            <v>0</v>
          </cell>
          <cell r="AQ55">
            <v>0</v>
          </cell>
          <cell r="AR55">
            <v>0</v>
          </cell>
          <cell r="AS55">
            <v>87.503585858284936</v>
          </cell>
          <cell r="AT55">
            <v>506.36217531668791</v>
          </cell>
          <cell r="AU55">
            <v>13.896974777370483</v>
          </cell>
          <cell r="AV55">
            <v>164.79606368039549</v>
          </cell>
          <cell r="AW55">
            <v>103.65381155241238</v>
          </cell>
          <cell r="AX55">
            <v>817.63222661091322</v>
          </cell>
          <cell r="AY55">
            <v>0</v>
          </cell>
          <cell r="AZ55">
            <v>0</v>
          </cell>
          <cell r="BA55">
            <v>0</v>
          </cell>
          <cell r="BB55">
            <v>0</v>
          </cell>
          <cell r="BC55">
            <v>0</v>
          </cell>
          <cell r="BD55">
            <v>0</v>
          </cell>
          <cell r="BE55">
            <v>0</v>
          </cell>
          <cell r="BF55">
            <v>0</v>
          </cell>
          <cell r="BG55">
            <v>782.95243702153971</v>
          </cell>
          <cell r="BH55">
            <v>24.78472664005989</v>
          </cell>
          <cell r="BI55">
            <v>139.78086599350812</v>
          </cell>
          <cell r="BJ55">
            <v>0.58702518203836584</v>
          </cell>
          <cell r="BK55">
            <v>1.6734254644008215</v>
          </cell>
          <cell r="BL55">
            <v>32.346869289340191</v>
          </cell>
          <cell r="BM55">
            <v>3.2416279607116114</v>
          </cell>
          <cell r="BN55">
            <v>837.74849643145058</v>
          </cell>
        </row>
        <row r="56">
          <cell r="A56" t="str">
            <v>P52</v>
          </cell>
          <cell r="B56" t="str">
            <v>Articles of concrete</v>
          </cell>
          <cell r="C56">
            <v>11931.144949375246</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10110.882904067339</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1753.7193164539567</v>
          </cell>
        </row>
        <row r="57">
          <cell r="A57" t="str">
            <v>P53</v>
          </cell>
          <cell r="B57" t="str">
            <v>Non-metallic products n.e.c.</v>
          </cell>
          <cell r="C57">
            <v>12687.620064652441</v>
          </cell>
          <cell r="E57">
            <v>77.935532571471299</v>
          </cell>
          <cell r="F57">
            <v>8.2030364675739875</v>
          </cell>
          <cell r="G57">
            <v>0.70111630726203555</v>
          </cell>
          <cell r="H57">
            <v>17.998758103527038</v>
          </cell>
          <cell r="I57">
            <v>53.758024498321696</v>
          </cell>
          <cell r="J57">
            <v>135.87055652099815</v>
          </cell>
          <cell r="K57">
            <v>23.689051156638982</v>
          </cell>
          <cell r="L57">
            <v>0</v>
          </cell>
          <cell r="M57">
            <v>0</v>
          </cell>
          <cell r="N57">
            <v>0</v>
          </cell>
          <cell r="O57">
            <v>0</v>
          </cell>
          <cell r="P57">
            <v>0</v>
          </cell>
          <cell r="Q57">
            <v>0</v>
          </cell>
          <cell r="R57">
            <v>11.772971712867557</v>
          </cell>
          <cell r="S57">
            <v>36.921285692965192</v>
          </cell>
          <cell r="T57">
            <v>1.135601193864582</v>
          </cell>
          <cell r="U57">
            <v>87.339656719990629</v>
          </cell>
          <cell r="V57">
            <v>0</v>
          </cell>
          <cell r="W57">
            <v>119.06606836507635</v>
          </cell>
          <cell r="X57">
            <v>0</v>
          </cell>
          <cell r="Y57">
            <v>31.633077240556691</v>
          </cell>
          <cell r="Z57">
            <v>0</v>
          </cell>
          <cell r="AA57">
            <v>123.89518249496452</v>
          </cell>
          <cell r="AB57">
            <v>123.87900258750174</v>
          </cell>
          <cell r="AC57">
            <v>1.6405624487876562</v>
          </cell>
          <cell r="AD57">
            <v>93.658619039339982</v>
          </cell>
          <cell r="AE57">
            <v>34.984257936626612</v>
          </cell>
          <cell r="AF57">
            <v>44.102824896067979</v>
          </cell>
          <cell r="AG57">
            <v>0</v>
          </cell>
          <cell r="AH57">
            <v>0</v>
          </cell>
          <cell r="AI57">
            <v>2176.0884175400411</v>
          </cell>
          <cell r="AJ57">
            <v>1.963194052165357</v>
          </cell>
          <cell r="AK57">
            <v>32.028161258139335</v>
          </cell>
          <cell r="AL57">
            <v>300.89624505375048</v>
          </cell>
          <cell r="AM57">
            <v>0</v>
          </cell>
          <cell r="AN57">
            <v>0</v>
          </cell>
          <cell r="AO57">
            <v>5410.4337947399572</v>
          </cell>
          <cell r="AP57">
            <v>27.010602886476285</v>
          </cell>
          <cell r="AQ57">
            <v>9.1441399679612054</v>
          </cell>
          <cell r="AR57">
            <v>0</v>
          </cell>
          <cell r="AS57">
            <v>0</v>
          </cell>
          <cell r="AT57">
            <v>146.42855382274536</v>
          </cell>
          <cell r="AU57">
            <v>4.0186925847864572</v>
          </cell>
          <cell r="AV57">
            <v>47.655315615368025</v>
          </cell>
          <cell r="AW57">
            <v>29.974351291825009</v>
          </cell>
          <cell r="AX57">
            <v>236.44085268933907</v>
          </cell>
          <cell r="AY57">
            <v>0</v>
          </cell>
          <cell r="AZ57">
            <v>0</v>
          </cell>
          <cell r="BA57">
            <v>0</v>
          </cell>
          <cell r="BB57">
            <v>0</v>
          </cell>
          <cell r="BC57">
            <v>0</v>
          </cell>
          <cell r="BD57">
            <v>0</v>
          </cell>
          <cell r="BE57">
            <v>0</v>
          </cell>
          <cell r="BF57">
            <v>0</v>
          </cell>
          <cell r="BG57">
            <v>542.65137224634839</v>
          </cell>
          <cell r="BH57">
            <v>0</v>
          </cell>
          <cell r="BI57">
            <v>0</v>
          </cell>
          <cell r="BJ57">
            <v>0</v>
          </cell>
          <cell r="BK57">
            <v>0</v>
          </cell>
          <cell r="BL57">
            <v>0</v>
          </cell>
          <cell r="BM57">
            <v>0</v>
          </cell>
          <cell r="BN57">
            <v>1237.2286054946592</v>
          </cell>
        </row>
        <row r="58">
          <cell r="A58" t="str">
            <v>P54</v>
          </cell>
          <cell r="B58" t="str">
            <v>Furniture</v>
          </cell>
          <cell r="C58">
            <v>22992.242974131252</v>
          </cell>
          <cell r="E58">
            <v>0</v>
          </cell>
          <cell r="F58">
            <v>0</v>
          </cell>
          <cell r="G58">
            <v>0</v>
          </cell>
          <cell r="H58">
            <v>2.6483856266251604</v>
          </cell>
          <cell r="I58">
            <v>4.6594369113334508</v>
          </cell>
          <cell r="J58">
            <v>15.091841036645871</v>
          </cell>
          <cell r="K58">
            <v>2.5307489103899394</v>
          </cell>
          <cell r="L58">
            <v>0</v>
          </cell>
          <cell r="M58">
            <v>0</v>
          </cell>
          <cell r="N58">
            <v>0</v>
          </cell>
          <cell r="O58">
            <v>0</v>
          </cell>
          <cell r="P58">
            <v>0</v>
          </cell>
          <cell r="Q58">
            <v>0</v>
          </cell>
          <cell r="R58">
            <v>0</v>
          </cell>
          <cell r="S58">
            <v>1.4066930051792002</v>
          </cell>
          <cell r="T58">
            <v>0</v>
          </cell>
          <cell r="U58">
            <v>0</v>
          </cell>
          <cell r="V58">
            <v>0</v>
          </cell>
          <cell r="W58">
            <v>0</v>
          </cell>
          <cell r="X58">
            <v>0</v>
          </cell>
          <cell r="Y58">
            <v>0</v>
          </cell>
          <cell r="Z58">
            <v>0</v>
          </cell>
          <cell r="AA58">
            <v>0</v>
          </cell>
          <cell r="AB58">
            <v>7.9009048063380476</v>
          </cell>
          <cell r="AC58">
            <v>0</v>
          </cell>
          <cell r="AD58">
            <v>0</v>
          </cell>
          <cell r="AE58">
            <v>0</v>
          </cell>
          <cell r="AF58">
            <v>0</v>
          </cell>
          <cell r="AG58">
            <v>0</v>
          </cell>
          <cell r="AH58">
            <v>0</v>
          </cell>
          <cell r="AI58">
            <v>0</v>
          </cell>
          <cell r="AJ58">
            <v>0</v>
          </cell>
          <cell r="AK58">
            <v>194.2725570557034</v>
          </cell>
          <cell r="AL58">
            <v>4.8531247807735274E-2</v>
          </cell>
          <cell r="AM58">
            <v>0</v>
          </cell>
          <cell r="AN58">
            <v>7.1787137138310175</v>
          </cell>
          <cell r="AO58">
            <v>130.85838432278618</v>
          </cell>
          <cell r="AP58">
            <v>641.47832631410381</v>
          </cell>
          <cell r="AQ58">
            <v>217.16537120193308</v>
          </cell>
          <cell r="AR58">
            <v>0</v>
          </cell>
          <cell r="AS58">
            <v>16.824174984275349</v>
          </cell>
          <cell r="AT58">
            <v>43.866484576792232</v>
          </cell>
          <cell r="AU58">
            <v>1.2039039633130717</v>
          </cell>
          <cell r="AV58">
            <v>14.276390177111502</v>
          </cell>
          <cell r="AW58">
            <v>8.9795971094126248</v>
          </cell>
          <cell r="AX58">
            <v>70.832011565011229</v>
          </cell>
          <cell r="AY58">
            <v>28.035896037726324</v>
          </cell>
          <cell r="AZ58">
            <v>4.8303822996933823</v>
          </cell>
          <cell r="BA58">
            <v>1.7325619553851868</v>
          </cell>
          <cell r="BB58">
            <v>298.80550358978888</v>
          </cell>
          <cell r="BC58">
            <v>24.290190587557426</v>
          </cell>
          <cell r="BD58">
            <v>90.304032407654773</v>
          </cell>
          <cell r="BE58">
            <v>8.9762382315667644</v>
          </cell>
          <cell r="BF58">
            <v>321.70846595816874</v>
          </cell>
          <cell r="BG58">
            <v>124.74078977018456</v>
          </cell>
          <cell r="BH58">
            <v>64.23568746047367</v>
          </cell>
          <cell r="BI58">
            <v>362.27633862221313</v>
          </cell>
          <cell r="BJ58">
            <v>1.5214194883996068</v>
          </cell>
          <cell r="BK58">
            <v>4.3370918179063409</v>
          </cell>
          <cell r="BL58">
            <v>83.834831675586372</v>
          </cell>
          <cell r="BM58">
            <v>8.4014725508749795</v>
          </cell>
          <cell r="BN58">
            <v>139.50292471858216</v>
          </cell>
        </row>
        <row r="59">
          <cell r="A59" t="str">
            <v>P55</v>
          </cell>
          <cell r="B59" t="str">
            <v>Jewellery</v>
          </cell>
          <cell r="C59">
            <v>10169.055557738018</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156.06123156780342</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135.69027841025235</v>
          </cell>
          <cell r="BH59">
            <v>0</v>
          </cell>
          <cell r="BI59">
            <v>0</v>
          </cell>
          <cell r="BJ59">
            <v>0</v>
          </cell>
          <cell r="BK59">
            <v>0</v>
          </cell>
          <cell r="BL59">
            <v>0</v>
          </cell>
          <cell r="BM59">
            <v>0</v>
          </cell>
          <cell r="BN59">
            <v>53.967368650076793</v>
          </cell>
        </row>
        <row r="60">
          <cell r="A60" t="str">
            <v>P56</v>
          </cell>
          <cell r="B60" t="str">
            <v>Manufactured products n.e.c.</v>
          </cell>
          <cell r="C60">
            <v>13153.394558437618</v>
          </cell>
          <cell r="E60">
            <v>0</v>
          </cell>
          <cell r="F60">
            <v>0</v>
          </cell>
          <cell r="G60">
            <v>0</v>
          </cell>
          <cell r="H60">
            <v>4.0552811220058125</v>
          </cell>
          <cell r="I60">
            <v>6.8107791190834561</v>
          </cell>
          <cell r="J60">
            <v>7.9440989755516194</v>
          </cell>
          <cell r="K60">
            <v>1.3760620316130678</v>
          </cell>
          <cell r="L60">
            <v>5.7661804080102295</v>
          </cell>
          <cell r="M60">
            <v>0.93590386236982903</v>
          </cell>
          <cell r="N60">
            <v>0.83770398327764894</v>
          </cell>
          <cell r="O60">
            <v>1.0772884977713075</v>
          </cell>
          <cell r="P60">
            <v>0.14767916043159565</v>
          </cell>
          <cell r="Q60">
            <v>0.32901036232999303</v>
          </cell>
          <cell r="R60">
            <v>0.56580889752282093</v>
          </cell>
          <cell r="S60">
            <v>5.6371776244665037</v>
          </cell>
          <cell r="T60">
            <v>65.470346063599052</v>
          </cell>
          <cell r="U60">
            <v>0.21203951561770776</v>
          </cell>
          <cell r="V60">
            <v>3.4101910339047086</v>
          </cell>
          <cell r="W60">
            <v>6.5690680662830463</v>
          </cell>
          <cell r="X60">
            <v>0.33678059462117338</v>
          </cell>
          <cell r="Y60">
            <v>1.6378207542953149</v>
          </cell>
          <cell r="Z60">
            <v>0.28095037596786965</v>
          </cell>
          <cell r="AA60">
            <v>0.43559612771794071</v>
          </cell>
          <cell r="AB60">
            <v>1.4187841071745717</v>
          </cell>
          <cell r="AC60">
            <v>0.26704537081737406</v>
          </cell>
          <cell r="AD60">
            <v>1.9753226571499869</v>
          </cell>
          <cell r="AE60">
            <v>1.860737082136253</v>
          </cell>
          <cell r="AF60">
            <v>0.93025709243364907</v>
          </cell>
          <cell r="AG60">
            <v>0.18228835491860534</v>
          </cell>
          <cell r="AH60">
            <v>0.43708809458058367</v>
          </cell>
          <cell r="AI60">
            <v>2.972335223789174</v>
          </cell>
          <cell r="AJ60">
            <v>0.51177666021543922</v>
          </cell>
          <cell r="AK60">
            <v>0.70310282356796772</v>
          </cell>
          <cell r="AL60">
            <v>0.40994071582867325</v>
          </cell>
          <cell r="AM60">
            <v>3.8753673138783067</v>
          </cell>
          <cell r="AN60">
            <v>0.63225373732470502</v>
          </cell>
          <cell r="AO60">
            <v>6.0052469299260123</v>
          </cell>
          <cell r="AP60">
            <v>199.07048097022147</v>
          </cell>
          <cell r="AQ60">
            <v>84.167709310492683</v>
          </cell>
          <cell r="AR60">
            <v>7.1183948342920305</v>
          </cell>
          <cell r="AS60">
            <v>8.7165099303454738</v>
          </cell>
          <cell r="AT60">
            <v>155.08316284336215</v>
          </cell>
          <cell r="AU60">
            <v>4.0127821302294535</v>
          </cell>
          <cell r="AV60">
            <v>48.037665249623515</v>
          </cell>
          <cell r="AW60">
            <v>31.442415444163409</v>
          </cell>
          <cell r="AX60">
            <v>239.38932166138002</v>
          </cell>
          <cell r="AY60">
            <v>86.848928184374302</v>
          </cell>
          <cell r="AZ60">
            <v>14.963442755124655</v>
          </cell>
          <cell r="BA60">
            <v>5.3670889860536795</v>
          </cell>
          <cell r="BB60">
            <v>435.99305050824171</v>
          </cell>
          <cell r="BC60">
            <v>35.761938334527869</v>
          </cell>
          <cell r="BD60">
            <v>131.21853392010647</v>
          </cell>
          <cell r="BE60">
            <v>13.312636270490913</v>
          </cell>
          <cell r="BF60">
            <v>476.76193875757303</v>
          </cell>
          <cell r="BG60">
            <v>129.96996310379959</v>
          </cell>
          <cell r="BH60">
            <v>45.092686971756727</v>
          </cell>
          <cell r="BI60">
            <v>224.27200409793318</v>
          </cell>
          <cell r="BJ60">
            <v>0.99347631528023173</v>
          </cell>
          <cell r="BK60">
            <v>3.1824695154052991</v>
          </cell>
          <cell r="BL60">
            <v>50.517233798058527</v>
          </cell>
          <cell r="BM60">
            <v>5.1978602130196077</v>
          </cell>
          <cell r="BN60">
            <v>115.82323205283599</v>
          </cell>
        </row>
        <row r="61">
          <cell r="A61" t="str">
            <v>P57</v>
          </cell>
          <cell r="B61" t="str">
            <v>Wastes, scraps</v>
          </cell>
          <cell r="C61">
            <v>16336.524309965682</v>
          </cell>
          <cell r="E61">
            <v>0</v>
          </cell>
          <cell r="F61">
            <v>0</v>
          </cell>
          <cell r="G61">
            <v>0</v>
          </cell>
          <cell r="H61">
            <v>0</v>
          </cell>
          <cell r="I61">
            <v>0</v>
          </cell>
          <cell r="J61">
            <v>0</v>
          </cell>
          <cell r="K61">
            <v>0</v>
          </cell>
          <cell r="L61">
            <v>0</v>
          </cell>
          <cell r="M61">
            <v>0</v>
          </cell>
          <cell r="N61">
            <v>0</v>
          </cell>
          <cell r="O61">
            <v>0</v>
          </cell>
          <cell r="P61">
            <v>0</v>
          </cell>
          <cell r="Q61">
            <v>0</v>
          </cell>
          <cell r="R61">
            <v>41.959083227957017</v>
          </cell>
          <cell r="S61">
            <v>0</v>
          </cell>
          <cell r="T61">
            <v>0</v>
          </cell>
          <cell r="U61">
            <v>0</v>
          </cell>
          <cell r="V61">
            <v>31.018792687508991</v>
          </cell>
          <cell r="W61">
            <v>0</v>
          </cell>
          <cell r="X61">
            <v>0</v>
          </cell>
          <cell r="Y61">
            <v>0</v>
          </cell>
          <cell r="Z61">
            <v>0</v>
          </cell>
          <cell r="AA61">
            <v>7.1804758769229196</v>
          </cell>
          <cell r="AB61">
            <v>4703.9775582111661</v>
          </cell>
          <cell r="AC61">
            <v>592.04923549283569</v>
          </cell>
          <cell r="AD61">
            <v>771.12250331020914</v>
          </cell>
          <cell r="AE61">
            <v>155.64132152393466</v>
          </cell>
          <cell r="AF61">
            <v>58.299008063980139</v>
          </cell>
          <cell r="AG61">
            <v>0</v>
          </cell>
          <cell r="AH61">
            <v>0</v>
          </cell>
          <cell r="AI61">
            <v>2.7261579977631669</v>
          </cell>
          <cell r="AJ61">
            <v>37.188242086413666</v>
          </cell>
          <cell r="AK61">
            <v>16.333899793384379</v>
          </cell>
          <cell r="AL61">
            <v>5380.0013851476069</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16.353630973361302</v>
          </cell>
        </row>
        <row r="62">
          <cell r="A62" t="str">
            <v>P58</v>
          </cell>
          <cell r="B62" t="str">
            <v>Iron, steel products</v>
          </cell>
          <cell r="C62">
            <v>128931.28726957913</v>
          </cell>
          <cell r="E62">
            <v>65.680672244327724</v>
          </cell>
          <cell r="F62">
            <v>6.4275265027224036</v>
          </cell>
          <cell r="G62">
            <v>0</v>
          </cell>
          <cell r="H62">
            <v>74.010886145804548</v>
          </cell>
          <cell r="I62">
            <v>303.81407389888795</v>
          </cell>
          <cell r="J62">
            <v>487.81206509378057</v>
          </cell>
          <cell r="K62">
            <v>85.51885279656679</v>
          </cell>
          <cell r="L62">
            <v>0</v>
          </cell>
          <cell r="M62">
            <v>0</v>
          </cell>
          <cell r="N62">
            <v>76.981423054680789</v>
          </cell>
          <cell r="O62">
            <v>1.3454572621477277</v>
          </cell>
          <cell r="P62">
            <v>2.0593890722091821</v>
          </cell>
          <cell r="Q62">
            <v>14.858409556498444</v>
          </cell>
          <cell r="R62">
            <v>246.45864637428025</v>
          </cell>
          <cell r="S62">
            <v>0</v>
          </cell>
          <cell r="T62">
            <v>1.2395225919519588</v>
          </cell>
          <cell r="U62">
            <v>62.552961535726354</v>
          </cell>
          <cell r="V62">
            <v>154.51177192788236</v>
          </cell>
          <cell r="W62">
            <v>145.18392311576403</v>
          </cell>
          <cell r="X62">
            <v>269.48121953087013</v>
          </cell>
          <cell r="Y62">
            <v>123.06713270136383</v>
          </cell>
          <cell r="Z62">
            <v>0</v>
          </cell>
          <cell r="AA62">
            <v>84.767681620208037</v>
          </cell>
          <cell r="AB62">
            <v>11712.283024003684</v>
          </cell>
          <cell r="AC62">
            <v>1321.9213796752256</v>
          </cell>
          <cell r="AD62">
            <v>18073.745738469792</v>
          </cell>
          <cell r="AE62">
            <v>10204.574582239178</v>
          </cell>
          <cell r="AF62">
            <v>3055.1352707669416</v>
          </cell>
          <cell r="AG62">
            <v>163.97669045262492</v>
          </cell>
          <cell r="AH62">
            <v>68.920860198076795</v>
          </cell>
          <cell r="AI62">
            <v>15841.548376573148</v>
          </cell>
          <cell r="AJ62">
            <v>1480.6820590758821</v>
          </cell>
          <cell r="AK62">
            <v>376.63212194187327</v>
          </cell>
          <cell r="AL62">
            <v>113.46279001828</v>
          </cell>
          <cell r="AM62">
            <v>362.83555015926049</v>
          </cell>
          <cell r="AN62">
            <v>90.34024989311277</v>
          </cell>
          <cell r="AO62">
            <v>7655.1739512082049</v>
          </cell>
          <cell r="AP62">
            <v>0</v>
          </cell>
          <cell r="AQ62">
            <v>0</v>
          </cell>
          <cell r="AR62">
            <v>0</v>
          </cell>
          <cell r="AS62">
            <v>0</v>
          </cell>
          <cell r="AT62">
            <v>378.16721885827008</v>
          </cell>
          <cell r="AU62">
            <v>10.3786984065604</v>
          </cell>
          <cell r="AV62">
            <v>123.07489010574122</v>
          </cell>
          <cell r="AW62">
            <v>77.411930727882364</v>
          </cell>
          <cell r="AX62">
            <v>610.63349566536067</v>
          </cell>
          <cell r="AY62">
            <v>0</v>
          </cell>
          <cell r="AZ62">
            <v>0</v>
          </cell>
          <cell r="BA62">
            <v>0</v>
          </cell>
          <cell r="BB62">
            <v>0</v>
          </cell>
          <cell r="BC62">
            <v>0</v>
          </cell>
          <cell r="BD62">
            <v>0</v>
          </cell>
          <cell r="BE62">
            <v>0</v>
          </cell>
          <cell r="BF62">
            <v>0</v>
          </cell>
          <cell r="BG62">
            <v>162.54716532830423</v>
          </cell>
          <cell r="BH62">
            <v>4.2455970520609227</v>
          </cell>
          <cell r="BI62">
            <v>23.944312205459113</v>
          </cell>
          <cell r="BJ62">
            <v>0.10055678315690095</v>
          </cell>
          <cell r="BK62">
            <v>0.28665598461837599</v>
          </cell>
          <cell r="BL62">
            <v>5.5409839653526261</v>
          </cell>
          <cell r="BM62">
            <v>0.5552873878233735</v>
          </cell>
          <cell r="BN62">
            <v>935.28282016734909</v>
          </cell>
        </row>
        <row r="63">
          <cell r="A63" t="str">
            <v>P59</v>
          </cell>
          <cell r="B63" t="str">
            <v>Non-ferrous metals</v>
          </cell>
          <cell r="C63">
            <v>68010.696818169818</v>
          </cell>
          <cell r="E63">
            <v>9.6088805337067136</v>
          </cell>
          <cell r="F63">
            <v>0.91943121367387748</v>
          </cell>
          <cell r="G63">
            <v>0</v>
          </cell>
          <cell r="H63">
            <v>11.749303205456156</v>
          </cell>
          <cell r="I63">
            <v>88.093282949601686</v>
          </cell>
          <cell r="J63">
            <v>80.251167822042163</v>
          </cell>
          <cell r="K63">
            <v>13.984457956014907</v>
          </cell>
          <cell r="L63">
            <v>1.1431927350964464</v>
          </cell>
          <cell r="M63">
            <v>0</v>
          </cell>
          <cell r="N63">
            <v>22.994087941995112</v>
          </cell>
          <cell r="O63">
            <v>0</v>
          </cell>
          <cell r="P63">
            <v>0</v>
          </cell>
          <cell r="Q63">
            <v>0</v>
          </cell>
          <cell r="R63">
            <v>45.65635402267084</v>
          </cell>
          <cell r="S63">
            <v>33.418249692106485</v>
          </cell>
          <cell r="T63">
            <v>42.743467406549932</v>
          </cell>
          <cell r="U63">
            <v>99.485113586030963</v>
          </cell>
          <cell r="V63">
            <v>8.2547923879020875</v>
          </cell>
          <cell r="W63">
            <v>79.823879524317022</v>
          </cell>
          <cell r="X63">
            <v>0</v>
          </cell>
          <cell r="Y63">
            <v>18.813088982648413</v>
          </cell>
          <cell r="Z63">
            <v>0.2416604976642984</v>
          </cell>
          <cell r="AA63">
            <v>31.789311961213532</v>
          </cell>
          <cell r="AB63">
            <v>7245.2523028825599</v>
          </cell>
          <cell r="AC63">
            <v>3400.3835187566556</v>
          </cell>
          <cell r="AD63">
            <v>4015.4969294165335</v>
          </cell>
          <cell r="AE63">
            <v>487.15878168161612</v>
          </cell>
          <cell r="AF63">
            <v>3153.5062388027363</v>
          </cell>
          <cell r="AG63">
            <v>14.231078646257066</v>
          </cell>
          <cell r="AH63">
            <v>43.856384664837705</v>
          </cell>
          <cell r="AI63">
            <v>6577.0691402576413</v>
          </cell>
          <cell r="AJ63">
            <v>6.6154878229782144</v>
          </cell>
          <cell r="AK63">
            <v>134.746095016873</v>
          </cell>
          <cell r="AL63">
            <v>252.41206891055805</v>
          </cell>
          <cell r="AM63">
            <v>0</v>
          </cell>
          <cell r="AN63">
            <v>19.08620125835602</v>
          </cell>
          <cell r="AO63">
            <v>0</v>
          </cell>
          <cell r="AP63">
            <v>0</v>
          </cell>
          <cell r="AQ63">
            <v>0</v>
          </cell>
          <cell r="AR63">
            <v>0</v>
          </cell>
          <cell r="AS63">
            <v>0</v>
          </cell>
          <cell r="AT63">
            <v>4.3059320055877688</v>
          </cell>
          <cell r="AU63">
            <v>0.11817515484307461</v>
          </cell>
          <cell r="AV63">
            <v>1.4013697696762244</v>
          </cell>
          <cell r="AW63">
            <v>0.88143681819352948</v>
          </cell>
          <cell r="AX63">
            <v>6.952866831259751</v>
          </cell>
          <cell r="AY63">
            <v>0</v>
          </cell>
          <cell r="AZ63">
            <v>0</v>
          </cell>
          <cell r="BA63">
            <v>0</v>
          </cell>
          <cell r="BB63">
            <v>0</v>
          </cell>
          <cell r="BC63">
            <v>0</v>
          </cell>
          <cell r="BD63">
            <v>0</v>
          </cell>
          <cell r="BE63">
            <v>0</v>
          </cell>
          <cell r="BF63">
            <v>0</v>
          </cell>
          <cell r="BG63">
            <v>21.998258933518315</v>
          </cell>
          <cell r="BH63">
            <v>0</v>
          </cell>
          <cell r="BI63">
            <v>0</v>
          </cell>
          <cell r="BJ63">
            <v>0</v>
          </cell>
          <cell r="BK63">
            <v>0</v>
          </cell>
          <cell r="BL63">
            <v>0</v>
          </cell>
          <cell r="BM63">
            <v>0</v>
          </cell>
          <cell r="BN63">
            <v>82.589216256075616</v>
          </cell>
        </row>
        <row r="64">
          <cell r="A64" t="str">
            <v>P60</v>
          </cell>
          <cell r="B64" t="str">
            <v>Structural metal products</v>
          </cell>
          <cell r="C64">
            <v>19645.214662000788</v>
          </cell>
          <cell r="E64">
            <v>146.23675239986332</v>
          </cell>
          <cell r="F64">
            <v>14.91332251391591</v>
          </cell>
          <cell r="G64">
            <v>1.5579015589634926</v>
          </cell>
          <cell r="H64">
            <v>17.550969410107463</v>
          </cell>
          <cell r="I64">
            <v>104.33145011645696</v>
          </cell>
          <cell r="J64">
            <v>140.30769292070715</v>
          </cell>
          <cell r="K64">
            <v>24.247936181514053</v>
          </cell>
          <cell r="L64">
            <v>0</v>
          </cell>
          <cell r="M64">
            <v>0</v>
          </cell>
          <cell r="N64">
            <v>0</v>
          </cell>
          <cell r="O64">
            <v>0</v>
          </cell>
          <cell r="P64">
            <v>0</v>
          </cell>
          <cell r="Q64">
            <v>0</v>
          </cell>
          <cell r="R64">
            <v>0</v>
          </cell>
          <cell r="S64">
            <v>0</v>
          </cell>
          <cell r="T64">
            <v>0</v>
          </cell>
          <cell r="U64">
            <v>0</v>
          </cell>
          <cell r="V64">
            <v>0</v>
          </cell>
          <cell r="W64">
            <v>0</v>
          </cell>
          <cell r="X64">
            <v>19.311765986190686</v>
          </cell>
          <cell r="Y64">
            <v>0</v>
          </cell>
          <cell r="Z64">
            <v>0</v>
          </cell>
          <cell r="AA64">
            <v>5.6592246213739621</v>
          </cell>
          <cell r="AB64">
            <v>1.9404654436852322</v>
          </cell>
          <cell r="AC64">
            <v>0</v>
          </cell>
          <cell r="AD64">
            <v>70.441084028905678</v>
          </cell>
          <cell r="AE64">
            <v>187.44380089168743</v>
          </cell>
          <cell r="AF64">
            <v>0</v>
          </cell>
          <cell r="AG64">
            <v>0</v>
          </cell>
          <cell r="AH64">
            <v>0</v>
          </cell>
          <cell r="AI64">
            <v>299.01678161894262</v>
          </cell>
          <cell r="AJ64">
            <v>0</v>
          </cell>
          <cell r="AK64">
            <v>38.982932935520211</v>
          </cell>
          <cell r="AL64">
            <v>0</v>
          </cell>
          <cell r="AM64">
            <v>45.156732438871323</v>
          </cell>
          <cell r="AN64">
            <v>122.5239344614284</v>
          </cell>
          <cell r="AO64">
            <v>12292.614750116529</v>
          </cell>
          <cell r="AP64">
            <v>0</v>
          </cell>
          <cell r="AQ64">
            <v>0</v>
          </cell>
          <cell r="AR64">
            <v>0</v>
          </cell>
          <cell r="AS64">
            <v>0</v>
          </cell>
          <cell r="AT64">
            <v>17.116320115120551</v>
          </cell>
          <cell r="AU64">
            <v>0.46975283802046069</v>
          </cell>
          <cell r="AV64">
            <v>5.5705230705695774</v>
          </cell>
          <cell r="AW64">
            <v>3.5037605614476841</v>
          </cell>
          <cell r="AX64">
            <v>27.63803382106596</v>
          </cell>
          <cell r="AY64">
            <v>0</v>
          </cell>
          <cell r="AZ64">
            <v>0</v>
          </cell>
          <cell r="BA64">
            <v>0</v>
          </cell>
          <cell r="BB64">
            <v>104.40327901349893</v>
          </cell>
          <cell r="BC64">
            <v>8.487044297166932</v>
          </cell>
          <cell r="BD64">
            <v>31.552421150995894</v>
          </cell>
          <cell r="BE64">
            <v>3.1363167455859755</v>
          </cell>
          <cell r="BF64">
            <v>112.40562281792981</v>
          </cell>
          <cell r="BG64">
            <v>362.23578866472656</v>
          </cell>
          <cell r="BH64">
            <v>0</v>
          </cell>
          <cell r="BI64">
            <v>0</v>
          </cell>
          <cell r="BJ64">
            <v>0</v>
          </cell>
          <cell r="BK64">
            <v>0</v>
          </cell>
          <cell r="BL64">
            <v>0</v>
          </cell>
          <cell r="BM64">
            <v>0</v>
          </cell>
          <cell r="BN64">
            <v>2747.7589115263095</v>
          </cell>
        </row>
        <row r="65">
          <cell r="A65" t="str">
            <v>P61</v>
          </cell>
          <cell r="B65" t="str">
            <v>Tanks, reservoirs</v>
          </cell>
          <cell r="C65">
            <v>3959.2123475025787</v>
          </cell>
          <cell r="E65">
            <v>416.87123985219523</v>
          </cell>
          <cell r="F65">
            <v>39.419285117144483</v>
          </cell>
          <cell r="G65">
            <v>2.6472125899476318</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283.72795379229922</v>
          </cell>
          <cell r="AN65">
            <v>0</v>
          </cell>
          <cell r="AO65">
            <v>594.99744700296981</v>
          </cell>
          <cell r="AP65">
            <v>1115.71945422574</v>
          </cell>
          <cell r="AQ65">
            <v>377.71444411281527</v>
          </cell>
          <cell r="AR65">
            <v>0</v>
          </cell>
          <cell r="AS65">
            <v>0</v>
          </cell>
          <cell r="AT65">
            <v>5.3680563216923858</v>
          </cell>
          <cell r="AU65">
            <v>0.14732487326765223</v>
          </cell>
          <cell r="AV65">
            <v>1.7470391639665928</v>
          </cell>
          <cell r="AW65">
            <v>1.0988567580575046</v>
          </cell>
          <cell r="AX65">
            <v>8.6678983084254693</v>
          </cell>
          <cell r="AY65">
            <v>0</v>
          </cell>
          <cell r="AZ65">
            <v>0</v>
          </cell>
          <cell r="BA65">
            <v>0</v>
          </cell>
          <cell r="BB65">
            <v>0</v>
          </cell>
          <cell r="BC65">
            <v>0</v>
          </cell>
          <cell r="BD65">
            <v>0</v>
          </cell>
          <cell r="BE65">
            <v>0</v>
          </cell>
          <cell r="BF65">
            <v>0</v>
          </cell>
          <cell r="BG65">
            <v>127.88714380042688</v>
          </cell>
          <cell r="BH65">
            <v>40.662532866969002</v>
          </cell>
          <cell r="BI65">
            <v>229.3284949307255</v>
          </cell>
          <cell r="BJ65">
            <v>0.96309033805489297</v>
          </cell>
          <cell r="BK65">
            <v>2.7454697780139217</v>
          </cell>
          <cell r="BL65">
            <v>53.069200831748979</v>
          </cell>
          <cell r="BM65">
            <v>5.3183077388422513</v>
          </cell>
          <cell r="BN65">
            <v>175.57980088177618</v>
          </cell>
        </row>
        <row r="66">
          <cell r="A66" t="str">
            <v>P62</v>
          </cell>
          <cell r="B66" t="str">
            <v xml:space="preserve">Other fabricated metal </v>
          </cell>
          <cell r="C66">
            <v>50144.612576582105</v>
          </cell>
          <cell r="E66">
            <v>1679.6762469076059</v>
          </cell>
          <cell r="F66">
            <v>169.81818219828659</v>
          </cell>
          <cell r="G66">
            <v>14.255231563097423</v>
          </cell>
          <cell r="H66">
            <v>1003.2669384897611</v>
          </cell>
          <cell r="I66">
            <v>2839.080939028031</v>
          </cell>
          <cell r="J66">
            <v>3632.4197639224217</v>
          </cell>
          <cell r="K66">
            <v>636.52585554496761</v>
          </cell>
          <cell r="L66">
            <v>0</v>
          </cell>
          <cell r="M66">
            <v>23.87683173202748</v>
          </cell>
          <cell r="N66">
            <v>28.675512000447</v>
          </cell>
          <cell r="O66">
            <v>33.721083588680052</v>
          </cell>
          <cell r="P66">
            <v>98.354244943966137</v>
          </cell>
          <cell r="Q66">
            <v>72.831767648946538</v>
          </cell>
          <cell r="R66">
            <v>390.13044197713566</v>
          </cell>
          <cell r="S66">
            <v>66.360712236952452</v>
          </cell>
          <cell r="T66">
            <v>269.77431612714349</v>
          </cell>
          <cell r="U66">
            <v>0</v>
          </cell>
          <cell r="V66">
            <v>932.185572412076</v>
          </cell>
          <cell r="W66">
            <v>46.539411812959067</v>
          </cell>
          <cell r="X66">
            <v>122.96745660046403</v>
          </cell>
          <cell r="Y66">
            <v>812.89369882275514</v>
          </cell>
          <cell r="Z66">
            <v>0</v>
          </cell>
          <cell r="AA66">
            <v>111.2336345683244</v>
          </cell>
          <cell r="AB66">
            <v>118.52491894899991</v>
          </cell>
          <cell r="AC66">
            <v>9.9769385264780977E-2</v>
          </cell>
          <cell r="AD66">
            <v>3675.7461357884831</v>
          </cell>
          <cell r="AE66">
            <v>2248.7170165613543</v>
          </cell>
          <cell r="AF66">
            <v>1550.0803580580155</v>
          </cell>
          <cell r="AG66">
            <v>65.759775072590713</v>
          </cell>
          <cell r="AH66">
            <v>104.96693384934004</v>
          </cell>
          <cell r="AI66">
            <v>5621.3424684775528</v>
          </cell>
          <cell r="AJ66">
            <v>79.764397457482175</v>
          </cell>
          <cell r="AK66">
            <v>1511.2682104431669</v>
          </cell>
          <cell r="AL66">
            <v>46.283382440071733</v>
          </cell>
          <cell r="AM66">
            <v>130.47204586601072</v>
          </cell>
          <cell r="AN66">
            <v>263.30614446609258</v>
          </cell>
          <cell r="AO66">
            <v>4282.245923819949</v>
          </cell>
          <cell r="AP66">
            <v>1229.4870232844498</v>
          </cell>
          <cell r="AQ66">
            <v>416.22919254919242</v>
          </cell>
          <cell r="AR66">
            <v>0</v>
          </cell>
          <cell r="AS66">
            <v>164.79504940619239</v>
          </cell>
          <cell r="AT66">
            <v>334.40485843194364</v>
          </cell>
          <cell r="AU66">
            <v>9.1776521027709208</v>
          </cell>
          <cell r="AV66">
            <v>108.83238723492285</v>
          </cell>
          <cell r="AW66">
            <v>68.453648135224981</v>
          </cell>
          <cell r="AX66">
            <v>539.96961526246446</v>
          </cell>
          <cell r="AY66">
            <v>36.686202499639691</v>
          </cell>
          <cell r="AZ66">
            <v>6.3207675958980722</v>
          </cell>
          <cell r="BA66">
            <v>2.2671334867593291</v>
          </cell>
          <cell r="BB66">
            <v>700.88400419605296</v>
          </cell>
          <cell r="BC66">
            <v>56.975543747227434</v>
          </cell>
          <cell r="BD66">
            <v>211.81889579857625</v>
          </cell>
          <cell r="BE66">
            <v>21.054839080190213</v>
          </cell>
          <cell r="BF66">
            <v>754.60563843589125</v>
          </cell>
          <cell r="BG66">
            <v>1791.3778427536486</v>
          </cell>
          <cell r="BH66">
            <v>62.363984518012877</v>
          </cell>
          <cell r="BI66">
            <v>351.72031103395921</v>
          </cell>
          <cell r="BJ66">
            <v>1.4770882848936526</v>
          </cell>
          <cell r="BK66">
            <v>4.210717401468516</v>
          </cell>
          <cell r="BL66">
            <v>81.392047806814048</v>
          </cell>
          <cell r="BM66">
            <v>8.1566699883717408</v>
          </cell>
          <cell r="BN66">
            <v>1396.8271373431141</v>
          </cell>
        </row>
        <row r="67">
          <cell r="A67" t="str">
            <v>P63</v>
          </cell>
          <cell r="B67" t="str">
            <v>Engines, turbines</v>
          </cell>
          <cell r="C67">
            <v>15523.95009199095</v>
          </cell>
          <cell r="E67">
            <v>0</v>
          </cell>
          <cell r="F67">
            <v>0</v>
          </cell>
          <cell r="G67">
            <v>0</v>
          </cell>
          <cell r="H67">
            <v>2.5320909572513175</v>
          </cell>
          <cell r="I67">
            <v>15.85085541799678</v>
          </cell>
          <cell r="J67">
            <v>86.520518580592793</v>
          </cell>
          <cell r="K67">
            <v>14.790669010418911</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108.44662452901436</v>
          </cell>
          <cell r="AE67">
            <v>412.15390735618234</v>
          </cell>
          <cell r="AF67">
            <v>38.308311204341358</v>
          </cell>
          <cell r="AG67">
            <v>0</v>
          </cell>
          <cell r="AH67">
            <v>0</v>
          </cell>
          <cell r="AI67">
            <v>316.55152663117065</v>
          </cell>
          <cell r="AJ67">
            <v>114.43558877467972</v>
          </cell>
          <cell r="AK67">
            <v>0</v>
          </cell>
          <cell r="AL67">
            <v>2.7257579208561493</v>
          </cell>
          <cell r="AM67">
            <v>163.57147120051715</v>
          </cell>
          <cell r="AN67">
            <v>4.4026185889339091</v>
          </cell>
          <cell r="AO67">
            <v>0</v>
          </cell>
          <cell r="AP67">
            <v>22.586369447696413</v>
          </cell>
          <cell r="AQ67">
            <v>7.6463648170261731</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17.675168578541211</v>
          </cell>
          <cell r="BH67">
            <v>0</v>
          </cell>
          <cell r="BI67">
            <v>0</v>
          </cell>
          <cell r="BJ67">
            <v>0</v>
          </cell>
          <cell r="BK67">
            <v>0</v>
          </cell>
          <cell r="BL67">
            <v>0</v>
          </cell>
          <cell r="BM67">
            <v>0</v>
          </cell>
          <cell r="BN67">
            <v>7.0501229369266412</v>
          </cell>
        </row>
        <row r="68">
          <cell r="A68" t="str">
            <v>P64</v>
          </cell>
          <cell r="B68" t="str">
            <v>Pumps, compressors</v>
          </cell>
          <cell r="C68">
            <v>14112.859223120224</v>
          </cell>
          <cell r="E68">
            <v>0</v>
          </cell>
          <cell r="F68">
            <v>0</v>
          </cell>
          <cell r="G68">
            <v>0</v>
          </cell>
          <cell r="H68">
            <v>326.51429165784737</v>
          </cell>
          <cell r="I68">
            <v>1279.7171495319903</v>
          </cell>
          <cell r="J68">
            <v>2110.0411426645614</v>
          </cell>
          <cell r="K68">
            <v>369.41277510953478</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1.3671425310973728</v>
          </cell>
          <cell r="AE68">
            <v>587.69548946334226</v>
          </cell>
          <cell r="AF68">
            <v>0</v>
          </cell>
          <cell r="AG68">
            <v>0</v>
          </cell>
          <cell r="AH68">
            <v>0</v>
          </cell>
          <cell r="AI68">
            <v>0</v>
          </cell>
          <cell r="AJ68">
            <v>0</v>
          </cell>
          <cell r="AK68">
            <v>0</v>
          </cell>
          <cell r="AL68">
            <v>0</v>
          </cell>
          <cell r="AM68">
            <v>0</v>
          </cell>
          <cell r="AN68">
            <v>342.2685934365486</v>
          </cell>
          <cell r="AO68">
            <v>179.71071312662804</v>
          </cell>
          <cell r="AP68">
            <v>0</v>
          </cell>
          <cell r="AQ68">
            <v>0</v>
          </cell>
          <cell r="AR68">
            <v>0</v>
          </cell>
          <cell r="AS68">
            <v>0</v>
          </cell>
          <cell r="AT68">
            <v>0</v>
          </cell>
          <cell r="AU68">
            <v>0</v>
          </cell>
          <cell r="AV68">
            <v>0</v>
          </cell>
          <cell r="AW68">
            <v>0</v>
          </cell>
          <cell r="AX68">
            <v>0</v>
          </cell>
          <cell r="AY68">
            <v>0</v>
          </cell>
          <cell r="AZ68">
            <v>0</v>
          </cell>
          <cell r="BA68">
            <v>0</v>
          </cell>
          <cell r="BB68">
            <v>575.94031854500724</v>
          </cell>
          <cell r="BC68">
            <v>46.818749776852428</v>
          </cell>
          <cell r="BD68">
            <v>174.05881941908413</v>
          </cell>
          <cell r="BE68">
            <v>17.301480208081152</v>
          </cell>
          <cell r="BF68">
            <v>620.08521977205419</v>
          </cell>
          <cell r="BG68">
            <v>0</v>
          </cell>
          <cell r="BH68">
            <v>0</v>
          </cell>
          <cell r="BI68">
            <v>0</v>
          </cell>
          <cell r="BJ68">
            <v>0</v>
          </cell>
          <cell r="BK68">
            <v>0</v>
          </cell>
          <cell r="BL68">
            <v>0</v>
          </cell>
          <cell r="BM68">
            <v>0</v>
          </cell>
          <cell r="BN68">
            <v>38.029742093855901</v>
          </cell>
        </row>
        <row r="69">
          <cell r="A69" t="str">
            <v>P65</v>
          </cell>
          <cell r="B69" t="str">
            <v>Bearings, gears</v>
          </cell>
          <cell r="C69">
            <v>7624.2261707925882</v>
          </cell>
          <cell r="E69">
            <v>0</v>
          </cell>
          <cell r="F69">
            <v>0</v>
          </cell>
          <cell r="G69">
            <v>0</v>
          </cell>
          <cell r="H69">
            <v>92.401436781976287</v>
          </cell>
          <cell r="I69">
            <v>154.82430112627466</v>
          </cell>
          <cell r="J69">
            <v>311.63727754080912</v>
          </cell>
          <cell r="K69">
            <v>54.373819697732728</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55.794142280902491</v>
          </cell>
          <cell r="AE69">
            <v>834.96111631835231</v>
          </cell>
          <cell r="AF69">
            <v>84.339219289167389</v>
          </cell>
          <cell r="AG69">
            <v>0</v>
          </cell>
          <cell r="AH69">
            <v>0</v>
          </cell>
          <cell r="AI69">
            <v>2025.4504851911659</v>
          </cell>
          <cell r="AJ69">
            <v>20.031506057847011</v>
          </cell>
          <cell r="AK69">
            <v>9.358141992695139E-2</v>
          </cell>
          <cell r="AL69">
            <v>0</v>
          </cell>
          <cell r="AM69">
            <v>0</v>
          </cell>
          <cell r="AN69">
            <v>17.362171296614871</v>
          </cell>
          <cell r="AO69">
            <v>52.92570996493896</v>
          </cell>
          <cell r="AP69">
            <v>0</v>
          </cell>
          <cell r="AQ69">
            <v>0</v>
          </cell>
          <cell r="AR69">
            <v>0</v>
          </cell>
          <cell r="AS69">
            <v>0</v>
          </cell>
          <cell r="AT69">
            <v>115.7968418198262</v>
          </cell>
          <cell r="AU69">
            <v>3.1780134230263961</v>
          </cell>
          <cell r="AV69">
            <v>37.686195076861523</v>
          </cell>
          <cell r="AW69">
            <v>23.703950661105395</v>
          </cell>
          <cell r="AX69">
            <v>186.97926943781383</v>
          </cell>
          <cell r="AY69">
            <v>0</v>
          </cell>
          <cell r="AZ69">
            <v>0</v>
          </cell>
          <cell r="BA69">
            <v>0</v>
          </cell>
          <cell r="BB69">
            <v>129.45295697423705</v>
          </cell>
          <cell r="BC69">
            <v>10.523357030745604</v>
          </cell>
          <cell r="BD69">
            <v>39.122853767502562</v>
          </cell>
          <cell r="BE69">
            <v>3.8888192072149792</v>
          </cell>
          <cell r="BF69">
            <v>139.37531839809779</v>
          </cell>
          <cell r="BG69">
            <v>208.36937194828388</v>
          </cell>
          <cell r="BH69">
            <v>82.548096957735964</v>
          </cell>
          <cell r="BI69">
            <v>465.55463961495968</v>
          </cell>
          <cell r="BJ69">
            <v>1.955148117922445</v>
          </cell>
          <cell r="BK69">
            <v>5.5735166860234129</v>
          </cell>
          <cell r="BL69">
            <v>107.73459563035162</v>
          </cell>
          <cell r="BM69">
            <v>10.79657738767307</v>
          </cell>
          <cell r="BN69">
            <v>132.47210665926153</v>
          </cell>
        </row>
        <row r="70">
          <cell r="A70" t="str">
            <v>P66</v>
          </cell>
          <cell r="B70" t="str">
            <v>Lifting equipment</v>
          </cell>
          <cell r="C70">
            <v>8830.0097208481438</v>
          </cell>
          <cell r="E70">
            <v>448.43933173060765</v>
          </cell>
          <cell r="F70">
            <v>45.624943650522233</v>
          </cell>
          <cell r="G70">
            <v>4.5959328621151272</v>
          </cell>
          <cell r="H70">
            <v>38.993988981216283</v>
          </cell>
          <cell r="I70">
            <v>130.84623611598653</v>
          </cell>
          <cell r="J70">
            <v>257.40703860090275</v>
          </cell>
          <cell r="K70">
            <v>45.151956596185471</v>
          </cell>
          <cell r="L70">
            <v>0</v>
          </cell>
          <cell r="M70">
            <v>0</v>
          </cell>
          <cell r="N70">
            <v>2.3278844446350713E-2</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26.757471270040725</v>
          </cell>
          <cell r="AE70">
            <v>774.57651433416618</v>
          </cell>
          <cell r="AF70">
            <v>0</v>
          </cell>
          <cell r="AG70">
            <v>0</v>
          </cell>
          <cell r="AH70">
            <v>0</v>
          </cell>
          <cell r="AI70">
            <v>5.1126183877655675</v>
          </cell>
          <cell r="AJ70">
            <v>0</v>
          </cell>
          <cell r="AK70">
            <v>0</v>
          </cell>
          <cell r="AL70">
            <v>0</v>
          </cell>
          <cell r="AM70">
            <v>0</v>
          </cell>
          <cell r="AN70">
            <v>91.312155509652953</v>
          </cell>
          <cell r="AO70">
            <v>0</v>
          </cell>
          <cell r="AP70">
            <v>2204.0593401594169</v>
          </cell>
          <cell r="AQ70">
            <v>746.15983911268711</v>
          </cell>
          <cell r="AR70">
            <v>0</v>
          </cell>
          <cell r="AS70">
            <v>0</v>
          </cell>
          <cell r="AT70">
            <v>308.09343561017113</v>
          </cell>
          <cell r="AU70">
            <v>8.4555421247059446</v>
          </cell>
          <cell r="AV70">
            <v>100.26930902287785</v>
          </cell>
          <cell r="AW70">
            <v>63.067623278337294</v>
          </cell>
          <cell r="AX70">
            <v>497.48408163505479</v>
          </cell>
          <cell r="AY70">
            <v>0</v>
          </cell>
          <cell r="AZ70">
            <v>0</v>
          </cell>
          <cell r="BA70">
            <v>0</v>
          </cell>
          <cell r="BB70">
            <v>237.78806375903585</v>
          </cell>
          <cell r="BC70">
            <v>19.330023439202229</v>
          </cell>
          <cell r="BD70">
            <v>71.863539184769593</v>
          </cell>
          <cell r="BE70">
            <v>7.1432496499607634</v>
          </cell>
          <cell r="BF70">
            <v>256.01413727674537</v>
          </cell>
          <cell r="BG70">
            <v>74.400715976367465</v>
          </cell>
          <cell r="BH70">
            <v>0</v>
          </cell>
          <cell r="BI70">
            <v>0</v>
          </cell>
          <cell r="BJ70">
            <v>0</v>
          </cell>
          <cell r="BK70">
            <v>0</v>
          </cell>
          <cell r="BL70">
            <v>0</v>
          </cell>
          <cell r="BM70">
            <v>0</v>
          </cell>
          <cell r="BN70">
            <v>23.29083820384642</v>
          </cell>
        </row>
        <row r="71">
          <cell r="A71" t="str">
            <v>P67</v>
          </cell>
          <cell r="B71" t="str">
            <v>General machinery</v>
          </cell>
          <cell r="C71">
            <v>19870.935961798776</v>
          </cell>
          <cell r="E71">
            <v>53.473226407955124</v>
          </cell>
          <cell r="F71">
            <v>5.3390777361974138</v>
          </cell>
          <cell r="G71">
            <v>0.62745757767920052</v>
          </cell>
          <cell r="H71">
            <v>20.157248984117945</v>
          </cell>
          <cell r="I71">
            <v>23.446133806280287</v>
          </cell>
          <cell r="J71">
            <v>42.424933012243429</v>
          </cell>
          <cell r="K71">
            <v>7.431467772496835</v>
          </cell>
          <cell r="L71">
            <v>0</v>
          </cell>
          <cell r="M71">
            <v>0</v>
          </cell>
          <cell r="N71">
            <v>0</v>
          </cell>
          <cell r="O71">
            <v>0</v>
          </cell>
          <cell r="P71">
            <v>0</v>
          </cell>
          <cell r="Q71">
            <v>0</v>
          </cell>
          <cell r="R71">
            <v>0</v>
          </cell>
          <cell r="S71">
            <v>0</v>
          </cell>
          <cell r="T71">
            <v>0</v>
          </cell>
          <cell r="U71">
            <v>0</v>
          </cell>
          <cell r="V71">
            <v>0</v>
          </cell>
          <cell r="W71">
            <v>0</v>
          </cell>
          <cell r="X71">
            <v>0</v>
          </cell>
          <cell r="Y71">
            <v>2.1211484293791134</v>
          </cell>
          <cell r="Z71">
            <v>0</v>
          </cell>
          <cell r="AA71">
            <v>0</v>
          </cell>
          <cell r="AB71">
            <v>117.56779816933334</v>
          </cell>
          <cell r="AC71">
            <v>0</v>
          </cell>
          <cell r="AD71">
            <v>130.95953089125999</v>
          </cell>
          <cell r="AE71">
            <v>496.56218261391751</v>
          </cell>
          <cell r="AF71">
            <v>176.50042120465218</v>
          </cell>
          <cell r="AG71">
            <v>2.8065213110541587E-3</v>
          </cell>
          <cell r="AH71">
            <v>0</v>
          </cell>
          <cell r="AI71">
            <v>107.43789189028011</v>
          </cell>
          <cell r="AJ71">
            <v>10.677191771817395</v>
          </cell>
          <cell r="AK71">
            <v>3.4094885231361748E-2</v>
          </cell>
          <cell r="AL71">
            <v>0.21376669392004508</v>
          </cell>
          <cell r="AM71">
            <v>76.172464465739637</v>
          </cell>
          <cell r="AN71">
            <v>11.613704695553555</v>
          </cell>
          <cell r="AO71">
            <v>16.425867387655504</v>
          </cell>
          <cell r="AP71">
            <v>200.93461848372283</v>
          </cell>
          <cell r="AQ71">
            <v>68.024186040807507</v>
          </cell>
          <cell r="AR71">
            <v>0</v>
          </cell>
          <cell r="AS71">
            <v>3.7245485821644073</v>
          </cell>
          <cell r="AT71">
            <v>0</v>
          </cell>
          <cell r="AU71">
            <v>0</v>
          </cell>
          <cell r="AV71">
            <v>0</v>
          </cell>
          <cell r="AW71">
            <v>0</v>
          </cell>
          <cell r="AX71">
            <v>0</v>
          </cell>
          <cell r="AY71">
            <v>0.80738905056659727</v>
          </cell>
          <cell r="AZ71">
            <v>0.13910729921294993</v>
          </cell>
          <cell r="BA71">
            <v>4.9895018526388502E-2</v>
          </cell>
          <cell r="BB71">
            <v>96.274144568996007</v>
          </cell>
          <cell r="BC71">
            <v>7.8262190359296744</v>
          </cell>
          <cell r="BD71">
            <v>29.095660443768907</v>
          </cell>
          <cell r="BE71">
            <v>2.8921142576342369</v>
          </cell>
          <cell r="BF71">
            <v>103.65340326276753</v>
          </cell>
          <cell r="BG71">
            <v>20.419821330862675</v>
          </cell>
          <cell r="BH71">
            <v>0</v>
          </cell>
          <cell r="BI71">
            <v>0</v>
          </cell>
          <cell r="BJ71">
            <v>0</v>
          </cell>
          <cell r="BK71">
            <v>0</v>
          </cell>
          <cell r="BL71">
            <v>0</v>
          </cell>
          <cell r="BM71">
            <v>0</v>
          </cell>
          <cell r="BN71">
            <v>5.6728790536393836</v>
          </cell>
        </row>
        <row r="72">
          <cell r="A72" t="str">
            <v>P68</v>
          </cell>
          <cell r="B72" t="str">
            <v>Special machinery</v>
          </cell>
          <cell r="C72">
            <v>71112.093371119889</v>
          </cell>
          <cell r="E72">
            <v>464.1304506152444</v>
          </cell>
          <cell r="F72">
            <v>47.143546045046399</v>
          </cell>
          <cell r="G72">
            <v>3.5788857448097331</v>
          </cell>
          <cell r="H72">
            <v>468.0256608428503</v>
          </cell>
          <cell r="I72">
            <v>344.14897916634141</v>
          </cell>
          <cell r="J72">
            <v>1603.0426152672185</v>
          </cell>
          <cell r="K72">
            <v>280.36106469660302</v>
          </cell>
          <cell r="L72">
            <v>0</v>
          </cell>
          <cell r="M72">
            <v>0</v>
          </cell>
          <cell r="N72">
            <v>0</v>
          </cell>
          <cell r="O72">
            <v>0</v>
          </cell>
          <cell r="P72">
            <v>0</v>
          </cell>
          <cell r="Q72">
            <v>0</v>
          </cell>
          <cell r="R72">
            <v>8.6917669361200627</v>
          </cell>
          <cell r="S72">
            <v>0</v>
          </cell>
          <cell r="T72">
            <v>8.485997651366757E-2</v>
          </cell>
          <cell r="U72">
            <v>0</v>
          </cell>
          <cell r="V72">
            <v>0.82403550477319409</v>
          </cell>
          <cell r="W72">
            <v>0</v>
          </cell>
          <cell r="X72">
            <v>0</v>
          </cell>
          <cell r="Y72">
            <v>0</v>
          </cell>
          <cell r="Z72">
            <v>0</v>
          </cell>
          <cell r="AA72">
            <v>0</v>
          </cell>
          <cell r="AB72">
            <v>0</v>
          </cell>
          <cell r="AC72">
            <v>0</v>
          </cell>
          <cell r="AD72">
            <v>88.473654508300001</v>
          </cell>
          <cell r="AE72">
            <v>555.1659251227137</v>
          </cell>
          <cell r="AF72">
            <v>47.863423406414107</v>
          </cell>
          <cell r="AG72">
            <v>4.1045656148385101E-3</v>
          </cell>
          <cell r="AH72">
            <v>18.041044659786778</v>
          </cell>
          <cell r="AI72">
            <v>287.71161234471799</v>
          </cell>
          <cell r="AJ72">
            <v>12.96825035641004</v>
          </cell>
          <cell r="AK72">
            <v>0.74163277653854476</v>
          </cell>
          <cell r="AL72">
            <v>0</v>
          </cell>
          <cell r="AM72">
            <v>41.723722258377101</v>
          </cell>
          <cell r="AN72">
            <v>6.0822689754418793</v>
          </cell>
          <cell r="AO72">
            <v>371.17492686917768</v>
          </cell>
          <cell r="AP72">
            <v>103.68464566465454</v>
          </cell>
          <cell r="AQ72">
            <v>35.101286575160358</v>
          </cell>
          <cell r="AR72">
            <v>0</v>
          </cell>
          <cell r="AS72">
            <v>0</v>
          </cell>
          <cell r="AT72">
            <v>3.3469037207343533</v>
          </cell>
          <cell r="AU72">
            <v>9.1854879484714755E-2</v>
          </cell>
          <cell r="AV72">
            <v>1.0892530792793318</v>
          </cell>
          <cell r="AW72">
            <v>0.68512093608906799</v>
          </cell>
          <cell r="AX72">
            <v>5.4043063933930098</v>
          </cell>
          <cell r="AY72">
            <v>0</v>
          </cell>
          <cell r="AZ72">
            <v>0</v>
          </cell>
          <cell r="BA72">
            <v>0</v>
          </cell>
          <cell r="BB72">
            <v>206.96188043086494</v>
          </cell>
          <cell r="BC72">
            <v>16.824132954814694</v>
          </cell>
          <cell r="BD72">
            <v>62.54734980797322</v>
          </cell>
          <cell r="BE72">
            <v>6.2172186297842122</v>
          </cell>
          <cell r="BF72">
            <v>222.8251764620673</v>
          </cell>
          <cell r="BG72">
            <v>248.8432072478667</v>
          </cell>
          <cell r="BH72">
            <v>3.2520850980522882</v>
          </cell>
          <cell r="BI72">
            <v>18.341104902709969</v>
          </cell>
          <cell r="BJ72">
            <v>7.7025495354980558E-2</v>
          </cell>
          <cell r="BK72">
            <v>0.21957563198146765</v>
          </cell>
          <cell r="BL72">
            <v>4.2443385844925876</v>
          </cell>
          <cell r="BM72">
            <v>0.42534461394544976</v>
          </cell>
          <cell r="BN72">
            <v>80.742774996443515</v>
          </cell>
        </row>
        <row r="73">
          <cell r="A73" t="str">
            <v>P69</v>
          </cell>
          <cell r="B73" t="str">
            <v>Domestic appliances</v>
          </cell>
          <cell r="C73">
            <v>17936.43874293812</v>
          </cell>
          <cell r="E73">
            <v>0</v>
          </cell>
          <cell r="F73">
            <v>0</v>
          </cell>
          <cell r="G73">
            <v>0</v>
          </cell>
          <cell r="H73">
            <v>1.8565404124475875</v>
          </cell>
          <cell r="I73">
            <v>3.3128028397877465</v>
          </cell>
          <cell r="J73">
            <v>9.9187092114699702</v>
          </cell>
          <cell r="K73">
            <v>1.7895812518719789</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14.381840434103946</v>
          </cell>
          <cell r="AE73">
            <v>376.11536780093172</v>
          </cell>
          <cell r="AF73">
            <v>0</v>
          </cell>
          <cell r="AG73">
            <v>0</v>
          </cell>
          <cell r="AH73">
            <v>0</v>
          </cell>
          <cell r="AI73">
            <v>3.0384839856311741E-3</v>
          </cell>
          <cell r="AJ73">
            <v>0</v>
          </cell>
          <cell r="AK73">
            <v>0</v>
          </cell>
          <cell r="AL73">
            <v>0</v>
          </cell>
          <cell r="AM73">
            <v>4.4928253015094537</v>
          </cell>
          <cell r="AN73">
            <v>8.77257431732858</v>
          </cell>
          <cell r="AO73">
            <v>5.3867969744479849</v>
          </cell>
          <cell r="AP73">
            <v>3.2763953536517008</v>
          </cell>
          <cell r="AQ73">
            <v>0</v>
          </cell>
          <cell r="AR73">
            <v>0</v>
          </cell>
          <cell r="AS73">
            <v>5.7947626624414914</v>
          </cell>
          <cell r="AT73">
            <v>1.240434145260785</v>
          </cell>
          <cell r="AU73">
            <v>3.4043384103279582E-2</v>
          </cell>
          <cell r="AV73">
            <v>0.40370050204852803</v>
          </cell>
          <cell r="AW73">
            <v>0.25392048103835108</v>
          </cell>
          <cell r="AX73">
            <v>2.0029516057740069</v>
          </cell>
          <cell r="AY73">
            <v>0</v>
          </cell>
          <cell r="AZ73">
            <v>0</v>
          </cell>
          <cell r="BA73">
            <v>0</v>
          </cell>
          <cell r="BB73">
            <v>30.965683750354447</v>
          </cell>
          <cell r="BC73">
            <v>2.5172306096568047</v>
          </cell>
          <cell r="BD73">
            <v>9.35834874298736</v>
          </cell>
          <cell r="BE73">
            <v>0.93022166930407058</v>
          </cell>
          <cell r="BF73">
            <v>33.339153720369396</v>
          </cell>
          <cell r="BG73">
            <v>29.650945916642783</v>
          </cell>
          <cell r="BH73">
            <v>5.1784828757497667</v>
          </cell>
          <cell r="BI73">
            <v>29.20560034480593</v>
          </cell>
          <cell r="BJ73">
            <v>0.12265214367569968</v>
          </cell>
          <cell r="BK73">
            <v>0.34964295701517129</v>
          </cell>
          <cell r="BL73">
            <v>6.7585053945367282</v>
          </cell>
          <cell r="BM73">
            <v>0.67730078801692872</v>
          </cell>
          <cell r="BN73">
            <v>10.913017120308879</v>
          </cell>
        </row>
        <row r="74">
          <cell r="A74" t="str">
            <v>P70</v>
          </cell>
          <cell r="B74" t="str">
            <v>Office machinery</v>
          </cell>
          <cell r="C74">
            <v>28125.31815803242</v>
          </cell>
          <cell r="E74">
            <v>0</v>
          </cell>
          <cell r="F74">
            <v>0</v>
          </cell>
          <cell r="G74">
            <v>0</v>
          </cell>
          <cell r="H74">
            <v>0.10443373462595117</v>
          </cell>
          <cell r="I74">
            <v>1.0959989799534646</v>
          </cell>
          <cell r="J74">
            <v>2.7820171421047619</v>
          </cell>
          <cell r="K74">
            <v>0.52145289778614301</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1163.1206119952838</v>
          </cell>
          <cell r="AF74">
            <v>0.92103594316349835</v>
          </cell>
          <cell r="AG74">
            <v>0</v>
          </cell>
          <cell r="AH74">
            <v>0</v>
          </cell>
          <cell r="AI74">
            <v>2.9487158847256164E-2</v>
          </cell>
          <cell r="AJ74">
            <v>0</v>
          </cell>
          <cell r="AK74">
            <v>0</v>
          </cell>
          <cell r="AL74">
            <v>0</v>
          </cell>
          <cell r="AM74">
            <v>1.4085468699350334</v>
          </cell>
          <cell r="AN74">
            <v>1.6735347277340937</v>
          </cell>
          <cell r="AO74">
            <v>0</v>
          </cell>
          <cell r="AP74">
            <v>0</v>
          </cell>
          <cell r="AQ74">
            <v>0</v>
          </cell>
          <cell r="AR74">
            <v>0</v>
          </cell>
          <cell r="AS74">
            <v>1.5575201288540881</v>
          </cell>
          <cell r="AT74">
            <v>4.3199362516579392</v>
          </cell>
          <cell r="AU74">
            <v>0.11855949763939805</v>
          </cell>
          <cell r="AV74">
            <v>1.4059274652144582</v>
          </cell>
          <cell r="AW74">
            <v>0.88430352813723023</v>
          </cell>
          <cell r="AX74">
            <v>6.9754797424417516</v>
          </cell>
          <cell r="AY74">
            <v>4.3591694415265829</v>
          </cell>
          <cell r="AZ74">
            <v>0.7510533953821168</v>
          </cell>
          <cell r="BA74">
            <v>0.26938789904569538</v>
          </cell>
          <cell r="BB74">
            <v>62.314488308798275</v>
          </cell>
          <cell r="BC74">
            <v>5.0656054831733845</v>
          </cell>
          <cell r="BD74">
            <v>18.83248301687717</v>
          </cell>
          <cell r="BE74">
            <v>1.8719524427028342</v>
          </cell>
          <cell r="BF74">
            <v>67.090793843988536</v>
          </cell>
          <cell r="BG74">
            <v>802.35920572494365</v>
          </cell>
          <cell r="BH74">
            <v>9.3116985482829797</v>
          </cell>
          <cell r="BI74">
            <v>52.516104206116118</v>
          </cell>
          <cell r="BJ74">
            <v>0.2205471787030758</v>
          </cell>
          <cell r="BK74">
            <v>0.6287111289875903</v>
          </cell>
          <cell r="BL74">
            <v>12.152818958923092</v>
          </cell>
          <cell r="BM74">
            <v>1.2178896630251042</v>
          </cell>
          <cell r="BN74">
            <v>15.987954754292929</v>
          </cell>
        </row>
        <row r="75">
          <cell r="A75" t="str">
            <v>P71</v>
          </cell>
          <cell r="B75" t="str">
            <v>Electrical machinery</v>
          </cell>
          <cell r="C75">
            <v>60875.722786914666</v>
          </cell>
          <cell r="E75">
            <v>134.32996789021493</v>
          </cell>
          <cell r="F75">
            <v>13.287677407805354</v>
          </cell>
          <cell r="G75">
            <v>1.4697323776719449</v>
          </cell>
          <cell r="H75">
            <v>556.26769297305486</v>
          </cell>
          <cell r="I75">
            <v>554.89907908263899</v>
          </cell>
          <cell r="J75">
            <v>1126.3398730671283</v>
          </cell>
          <cell r="K75">
            <v>193.87212919425582</v>
          </cell>
          <cell r="L75">
            <v>0</v>
          </cell>
          <cell r="M75">
            <v>0</v>
          </cell>
          <cell r="N75">
            <v>5.1597228985898456</v>
          </cell>
          <cell r="O75">
            <v>0</v>
          </cell>
          <cell r="P75">
            <v>0</v>
          </cell>
          <cell r="Q75">
            <v>0</v>
          </cell>
          <cell r="R75">
            <v>0</v>
          </cell>
          <cell r="S75">
            <v>0</v>
          </cell>
          <cell r="T75">
            <v>7.5506690781688257E-2</v>
          </cell>
          <cell r="U75">
            <v>0</v>
          </cell>
          <cell r="V75">
            <v>2.9984634403077037</v>
          </cell>
          <cell r="W75">
            <v>0</v>
          </cell>
          <cell r="X75">
            <v>0</v>
          </cell>
          <cell r="Y75">
            <v>0</v>
          </cell>
          <cell r="Z75">
            <v>0</v>
          </cell>
          <cell r="AA75">
            <v>0</v>
          </cell>
          <cell r="AB75">
            <v>24.451060804705413</v>
          </cell>
          <cell r="AC75">
            <v>0</v>
          </cell>
          <cell r="AD75">
            <v>289.96340251904587</v>
          </cell>
          <cell r="AE75">
            <v>1248.5207145480351</v>
          </cell>
          <cell r="AF75">
            <v>2182.9056247762996</v>
          </cell>
          <cell r="AG75">
            <v>842.27164137858642</v>
          </cell>
          <cell r="AH75">
            <v>131.47308009691926</v>
          </cell>
          <cell r="AI75">
            <v>1741.1272225708676</v>
          </cell>
          <cell r="AJ75">
            <v>695.83446863216477</v>
          </cell>
          <cell r="AK75">
            <v>2.655429499610114</v>
          </cell>
          <cell r="AL75">
            <v>42.907264443523218</v>
          </cell>
          <cell r="AM75">
            <v>3170.0752244687715</v>
          </cell>
          <cell r="AN75">
            <v>220.28194323425723</v>
          </cell>
          <cell r="AO75">
            <v>8389.7032421219646</v>
          </cell>
          <cell r="AP75">
            <v>586.30747602019005</v>
          </cell>
          <cell r="AQ75">
            <v>198.48789186689851</v>
          </cell>
          <cell r="AR75">
            <v>0</v>
          </cell>
          <cell r="AS75">
            <v>42.042691790022282</v>
          </cell>
          <cell r="AT75">
            <v>500.60909435947821</v>
          </cell>
          <cell r="AU75">
            <v>13.739083005726</v>
          </cell>
          <cell r="AV75">
            <v>162.92371787338377</v>
          </cell>
          <cell r="AW75">
            <v>102.47613913047221</v>
          </cell>
          <cell r="AX75">
            <v>808.34262201125694</v>
          </cell>
          <cell r="AY75">
            <v>5.9887901995191193</v>
          </cell>
          <cell r="AZ75">
            <v>1.0318252763317255</v>
          </cell>
          <cell r="BA75">
            <v>0.37009518242285533</v>
          </cell>
          <cell r="BB75">
            <v>263.12170642774004</v>
          </cell>
          <cell r="BC75">
            <v>21.389419940629097</v>
          </cell>
          <cell r="BD75">
            <v>79.519790696452745</v>
          </cell>
          <cell r="BE75">
            <v>7.9042825263158649</v>
          </cell>
          <cell r="BF75">
            <v>283.28956300407589</v>
          </cell>
          <cell r="BG75">
            <v>1483.8061545372132</v>
          </cell>
          <cell r="BH75">
            <v>31.48493244502075</v>
          </cell>
          <cell r="BI75">
            <v>177.56867714646251</v>
          </cell>
          <cell r="BJ75">
            <v>0.74571926769329122</v>
          </cell>
          <cell r="BK75">
            <v>2.1258127420004498</v>
          </cell>
          <cell r="BL75">
            <v>41.091395082674545</v>
          </cell>
          <cell r="BM75">
            <v>4.1179569513560752</v>
          </cell>
          <cell r="BN75">
            <v>4024.4059664783731</v>
          </cell>
        </row>
        <row r="76">
          <cell r="A76" t="str">
            <v>P72</v>
          </cell>
          <cell r="B76" t="str">
            <v>Radio, television</v>
          </cell>
          <cell r="C76">
            <v>53926.424552892931</v>
          </cell>
          <cell r="E76">
            <v>0</v>
          </cell>
          <cell r="F76">
            <v>0</v>
          </cell>
          <cell r="G76">
            <v>0</v>
          </cell>
          <cell r="H76">
            <v>103.51153499256142</v>
          </cell>
          <cell r="I76">
            <v>58.813934956208968</v>
          </cell>
          <cell r="J76">
            <v>160.48413921236678</v>
          </cell>
          <cell r="K76">
            <v>25.567965390194793</v>
          </cell>
          <cell r="L76">
            <v>0</v>
          </cell>
          <cell r="M76">
            <v>0</v>
          </cell>
          <cell r="N76">
            <v>0</v>
          </cell>
          <cell r="O76">
            <v>0</v>
          </cell>
          <cell r="P76">
            <v>0</v>
          </cell>
          <cell r="Q76">
            <v>0</v>
          </cell>
          <cell r="R76">
            <v>0</v>
          </cell>
          <cell r="S76">
            <v>0</v>
          </cell>
          <cell r="T76">
            <v>229.95583121770042</v>
          </cell>
          <cell r="U76">
            <v>0</v>
          </cell>
          <cell r="V76">
            <v>19.436736876919046</v>
          </cell>
          <cell r="W76">
            <v>0</v>
          </cell>
          <cell r="X76">
            <v>0</v>
          </cell>
          <cell r="Y76">
            <v>0</v>
          </cell>
          <cell r="Z76">
            <v>0</v>
          </cell>
          <cell r="AA76">
            <v>0</v>
          </cell>
          <cell r="AB76">
            <v>19.298383815983208</v>
          </cell>
          <cell r="AC76">
            <v>0</v>
          </cell>
          <cell r="AD76">
            <v>62.484257800223332</v>
          </cell>
          <cell r="AE76">
            <v>4447.6000305530169</v>
          </cell>
          <cell r="AF76">
            <v>3320.7515692171287</v>
          </cell>
          <cell r="AG76">
            <v>2591.7587681825717</v>
          </cell>
          <cell r="AH76">
            <v>1052.6012840795952</v>
          </cell>
          <cell r="AI76">
            <v>6164.3214840853161</v>
          </cell>
          <cell r="AJ76">
            <v>169.79688028458779</v>
          </cell>
          <cell r="AK76">
            <v>0</v>
          </cell>
          <cell r="AL76">
            <v>20.1839480869601</v>
          </cell>
          <cell r="AM76">
            <v>0</v>
          </cell>
          <cell r="AN76">
            <v>0</v>
          </cell>
          <cell r="AO76">
            <v>0</v>
          </cell>
          <cell r="AP76">
            <v>494.64463929462244</v>
          </cell>
          <cell r="AQ76">
            <v>167.45645534540543</v>
          </cell>
          <cell r="AR76">
            <v>0</v>
          </cell>
          <cell r="AS76">
            <v>0</v>
          </cell>
          <cell r="AT76">
            <v>260.18859596691851</v>
          </cell>
          <cell r="AU76">
            <v>7.1408065842404413</v>
          </cell>
          <cell r="AV76">
            <v>84.678632251826187</v>
          </cell>
          <cell r="AW76">
            <v>53.261363129215852</v>
          </cell>
          <cell r="AX76">
            <v>420.13126459563892</v>
          </cell>
          <cell r="AY76">
            <v>125.1442546757571</v>
          </cell>
          <cell r="AZ76">
            <v>21.561450787257581</v>
          </cell>
          <cell r="BA76">
            <v>7.7336630972839506</v>
          </cell>
          <cell r="BB76">
            <v>0</v>
          </cell>
          <cell r="BC76">
            <v>0</v>
          </cell>
          <cell r="BD76">
            <v>0</v>
          </cell>
          <cell r="BE76">
            <v>0</v>
          </cell>
          <cell r="BF76">
            <v>0</v>
          </cell>
          <cell r="BG76">
            <v>6865.9191496459862</v>
          </cell>
          <cell r="BH76">
            <v>500.72819293496082</v>
          </cell>
          <cell r="BI76">
            <v>2824.0061491210545</v>
          </cell>
          <cell r="BJ76">
            <v>11.859725664042083</v>
          </cell>
          <cell r="BK76">
            <v>33.80837404300464</v>
          </cell>
          <cell r="BL76">
            <v>653.50688113602769</v>
          </cell>
          <cell r="BM76">
            <v>65.49091843970551</v>
          </cell>
          <cell r="BN76">
            <v>775.96844382622749</v>
          </cell>
        </row>
        <row r="77">
          <cell r="A77" t="str">
            <v>P73</v>
          </cell>
          <cell r="B77" t="str">
            <v>Medical appliances</v>
          </cell>
          <cell r="C77">
            <v>26656.916320111166</v>
          </cell>
          <cell r="E77">
            <v>0</v>
          </cell>
          <cell r="F77">
            <v>0</v>
          </cell>
          <cell r="G77">
            <v>0</v>
          </cell>
          <cell r="H77">
            <v>8.5206309069550592</v>
          </cell>
          <cell r="I77">
            <v>15.726671490237301</v>
          </cell>
          <cell r="J77">
            <v>28.266259561828416</v>
          </cell>
          <cell r="K77">
            <v>4.9622127392213908</v>
          </cell>
          <cell r="L77">
            <v>0</v>
          </cell>
          <cell r="M77">
            <v>0</v>
          </cell>
          <cell r="N77">
            <v>0</v>
          </cell>
          <cell r="O77">
            <v>0</v>
          </cell>
          <cell r="P77">
            <v>0</v>
          </cell>
          <cell r="Q77">
            <v>0</v>
          </cell>
          <cell r="R77">
            <v>0</v>
          </cell>
          <cell r="S77">
            <v>0</v>
          </cell>
          <cell r="T77">
            <v>0</v>
          </cell>
          <cell r="U77">
            <v>0</v>
          </cell>
          <cell r="V77">
            <v>0</v>
          </cell>
          <cell r="W77">
            <v>2.0392354549409206</v>
          </cell>
          <cell r="X77">
            <v>0</v>
          </cell>
          <cell r="Y77">
            <v>0</v>
          </cell>
          <cell r="Z77">
            <v>0</v>
          </cell>
          <cell r="AA77">
            <v>0</v>
          </cell>
          <cell r="AB77">
            <v>0</v>
          </cell>
          <cell r="AC77">
            <v>0</v>
          </cell>
          <cell r="AD77">
            <v>0</v>
          </cell>
          <cell r="AE77">
            <v>0</v>
          </cell>
          <cell r="AF77">
            <v>0</v>
          </cell>
          <cell r="AG77">
            <v>0</v>
          </cell>
          <cell r="AH77">
            <v>116.04430397979178</v>
          </cell>
          <cell r="AI77">
            <v>0</v>
          </cell>
          <cell r="AJ77">
            <v>0</v>
          </cell>
          <cell r="AK77">
            <v>0</v>
          </cell>
          <cell r="AL77">
            <v>2.4026244722696162</v>
          </cell>
          <cell r="AM77">
            <v>3.3680511277743865</v>
          </cell>
          <cell r="AN77">
            <v>23.271266870417197</v>
          </cell>
          <cell r="AO77">
            <v>0</v>
          </cell>
          <cell r="AP77">
            <v>0</v>
          </cell>
          <cell r="AQ77">
            <v>0</v>
          </cell>
          <cell r="AR77">
            <v>0</v>
          </cell>
          <cell r="AS77">
            <v>4.9528312057035784</v>
          </cell>
          <cell r="AT77">
            <v>1.1031632116232268</v>
          </cell>
          <cell r="AU77">
            <v>3.0276019960738497E-2</v>
          </cell>
          <cell r="AV77">
            <v>0.35902554285147803</v>
          </cell>
          <cell r="AW77">
            <v>0.22582072126069375</v>
          </cell>
          <cell r="AX77">
            <v>1.781297729180956</v>
          </cell>
          <cell r="AY77">
            <v>22.57806179171742</v>
          </cell>
          <cell r="AZ77">
            <v>3.890036897459562</v>
          </cell>
          <cell r="BA77">
            <v>1.3952787823876409</v>
          </cell>
          <cell r="BB77">
            <v>559.52731737105</v>
          </cell>
          <cell r="BC77">
            <v>45.484520916139985</v>
          </cell>
          <cell r="BD77">
            <v>169.09853531416093</v>
          </cell>
          <cell r="BE77">
            <v>16.808427011729385</v>
          </cell>
          <cell r="BF77">
            <v>602.41418839543132</v>
          </cell>
          <cell r="BG77">
            <v>446.19902180315592</v>
          </cell>
          <cell r="BH77">
            <v>22.802486705523211</v>
          </cell>
          <cell r="BI77">
            <v>128.60143203482912</v>
          </cell>
          <cell r="BJ77">
            <v>0.5400759146401799</v>
          </cell>
          <cell r="BK77">
            <v>1.5395877654348582</v>
          </cell>
          <cell r="BL77">
            <v>29.759822153668424</v>
          </cell>
          <cell r="BM77">
            <v>2.9823681153257122</v>
          </cell>
          <cell r="BN77">
            <v>45.036526863764173</v>
          </cell>
        </row>
        <row r="78">
          <cell r="A78" t="str">
            <v>P74</v>
          </cell>
          <cell r="B78" t="str">
            <v xml:space="preserve">Motor vehicles, parts </v>
          </cell>
          <cell r="C78">
            <v>280656.48483728844</v>
          </cell>
          <cell r="E78">
            <v>1188.186191670904</v>
          </cell>
          <cell r="F78">
            <v>120.41045314468874</v>
          </cell>
          <cell r="G78">
            <v>11.174914709995107</v>
          </cell>
          <cell r="H78">
            <v>689.30196745583999</v>
          </cell>
          <cell r="I78">
            <v>87.711283554684854</v>
          </cell>
          <cell r="J78">
            <v>2270.151408212128</v>
          </cell>
          <cell r="K78">
            <v>400.27645991732294</v>
          </cell>
          <cell r="L78">
            <v>414.66003816412365</v>
          </cell>
          <cell r="M78">
            <v>79.503316482437484</v>
          </cell>
          <cell r="N78">
            <v>22.529023955147672</v>
          </cell>
          <cell r="O78">
            <v>19.704689607689062</v>
          </cell>
          <cell r="P78">
            <v>3.7500766626042061</v>
          </cell>
          <cell r="Q78">
            <v>7.2590180478829192</v>
          </cell>
          <cell r="R78">
            <v>88.520835699622452</v>
          </cell>
          <cell r="S78">
            <v>55.704747976710792</v>
          </cell>
          <cell r="T78">
            <v>61.028351330004696</v>
          </cell>
          <cell r="U78">
            <v>48.277821542303542</v>
          </cell>
          <cell r="V78">
            <v>72.100685556707091</v>
          </cell>
          <cell r="W78">
            <v>166.28380397008942</v>
          </cell>
          <cell r="X78">
            <v>13.91375014029402</v>
          </cell>
          <cell r="Y78">
            <v>66.037854894504648</v>
          </cell>
          <cell r="Z78">
            <v>30.329577418375333</v>
          </cell>
          <cell r="AA78">
            <v>69.915245685387362</v>
          </cell>
          <cell r="AB78">
            <v>84.968163530644176</v>
          </cell>
          <cell r="AC78">
            <v>22.228593281530692</v>
          </cell>
          <cell r="AD78">
            <v>190.59415651095779</v>
          </cell>
          <cell r="AE78">
            <v>256.80409101522156</v>
          </cell>
          <cell r="AF78">
            <v>238.76977659295369</v>
          </cell>
          <cell r="AG78">
            <v>5.6504108190533113</v>
          </cell>
          <cell r="AH78">
            <v>16.383105969678454</v>
          </cell>
          <cell r="AI78">
            <v>51353.141337979054</v>
          </cell>
          <cell r="AJ78">
            <v>1895.1599579026029</v>
          </cell>
          <cell r="AK78">
            <v>29.705619799679447</v>
          </cell>
          <cell r="AL78">
            <v>56.128540630374538</v>
          </cell>
          <cell r="AM78">
            <v>126.10440765661835</v>
          </cell>
          <cell r="AN78">
            <v>35.099414161976341</v>
          </cell>
          <cell r="AO78">
            <v>0</v>
          </cell>
          <cell r="AP78">
            <v>1699.708936405782</v>
          </cell>
          <cell r="AQ78">
            <v>935.14801956172664</v>
          </cell>
          <cell r="AR78">
            <v>6604.6142633636391</v>
          </cell>
          <cell r="AS78">
            <v>0</v>
          </cell>
          <cell r="AT78">
            <v>4531.5116781200186</v>
          </cell>
          <cell r="AU78">
            <v>63.218754741732845</v>
          </cell>
          <cell r="AV78">
            <v>766.19724836721934</v>
          </cell>
          <cell r="AW78">
            <v>671.52639789577302</v>
          </cell>
          <cell r="AX78">
            <v>3789.6819209360369</v>
          </cell>
          <cell r="AY78">
            <v>47.51475128330388</v>
          </cell>
          <cell r="AZ78">
            <v>8.1864483041441041</v>
          </cell>
          <cell r="BA78">
            <v>2.9363160100988264</v>
          </cell>
          <cell r="BB78">
            <v>450.9850449959024</v>
          </cell>
          <cell r="BC78">
            <v>99.803550864434683</v>
          </cell>
          <cell r="BD78">
            <v>120.78759791790033</v>
          </cell>
          <cell r="BE78">
            <v>20.95254385042055</v>
          </cell>
          <cell r="BF78">
            <v>916.96088784398376</v>
          </cell>
          <cell r="BG78">
            <v>10067.863030421417</v>
          </cell>
          <cell r="BH78">
            <v>805.1556794549283</v>
          </cell>
          <cell r="BI78">
            <v>4700.9935260095535</v>
          </cell>
          <cell r="BJ78">
            <v>39.18024042004776</v>
          </cell>
          <cell r="BK78">
            <v>59.493892818898438</v>
          </cell>
          <cell r="BL78">
            <v>1043.8916937195199</v>
          </cell>
          <cell r="BM78">
            <v>129.53874867623048</v>
          </cell>
          <cell r="BN78">
            <v>1483.3599823109432</v>
          </cell>
        </row>
        <row r="79">
          <cell r="A79" t="str">
            <v>P75</v>
          </cell>
          <cell r="B79" t="str">
            <v>Ships and boats</v>
          </cell>
          <cell r="C79">
            <v>3963.5582225253006</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0.9321571298925897</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cell r="BL79">
            <v>0</v>
          </cell>
          <cell r="BM79">
            <v>0</v>
          </cell>
          <cell r="BN79">
            <v>0</v>
          </cell>
        </row>
        <row r="80">
          <cell r="A80" t="str">
            <v>P76</v>
          </cell>
          <cell r="B80" t="str">
            <v>Railway and trams</v>
          </cell>
          <cell r="C80">
            <v>2736.9983159877738</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78.843285514788079</v>
          </cell>
          <cell r="AE80">
            <v>8.2802778217321116</v>
          </cell>
          <cell r="AF80">
            <v>0</v>
          </cell>
          <cell r="AG80">
            <v>0</v>
          </cell>
          <cell r="AH80">
            <v>0</v>
          </cell>
          <cell r="AI80">
            <v>0</v>
          </cell>
          <cell r="AJ80">
            <v>99.454018020103447</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cell r="BL80">
            <v>0</v>
          </cell>
          <cell r="BM80">
            <v>0</v>
          </cell>
          <cell r="BN80">
            <v>0</v>
          </cell>
        </row>
        <row r="81">
          <cell r="A81" t="str">
            <v>P77</v>
          </cell>
          <cell r="B81" t="str">
            <v xml:space="preserve">Aircrafts </v>
          </cell>
          <cell r="C81">
            <v>11324.344378496759</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0.97047855833626362</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row>
        <row r="82">
          <cell r="A82" t="str">
            <v>P78</v>
          </cell>
          <cell r="B82" t="str">
            <v>Other transport equipment</v>
          </cell>
          <cell r="C82">
            <v>4753.4869583290811</v>
          </cell>
          <cell r="E82">
            <v>64.184971533134146</v>
          </cell>
          <cell r="F82">
            <v>6.5028447581427455</v>
          </cell>
          <cell r="G82">
            <v>0.57316910638495233</v>
          </cell>
          <cell r="H82">
            <v>17.743396155802987</v>
          </cell>
          <cell r="I82">
            <v>132.77022239646666</v>
          </cell>
          <cell r="J82">
            <v>184.39322170139991</v>
          </cell>
          <cell r="K82">
            <v>32.275580233755015</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3.6124264871307559</v>
          </cell>
          <cell r="AQ82">
            <v>1.2229469131484156</v>
          </cell>
          <cell r="AR82">
            <v>0</v>
          </cell>
          <cell r="AS82">
            <v>0</v>
          </cell>
          <cell r="AT82">
            <v>680.02140590126351</v>
          </cell>
          <cell r="AU82">
            <v>18.663006019301353</v>
          </cell>
          <cell r="AV82">
            <v>221.31362959891041</v>
          </cell>
          <cell r="AW82">
            <v>139.20236165904842</v>
          </cell>
          <cell r="AX82">
            <v>1098.0429490066006</v>
          </cell>
          <cell r="AY82">
            <v>0</v>
          </cell>
          <cell r="AZ82">
            <v>0</v>
          </cell>
          <cell r="BA82">
            <v>0</v>
          </cell>
          <cell r="BB82">
            <v>0</v>
          </cell>
          <cell r="BC82">
            <v>0</v>
          </cell>
          <cell r="BD82">
            <v>0</v>
          </cell>
          <cell r="BE82">
            <v>0</v>
          </cell>
          <cell r="BF82">
            <v>0</v>
          </cell>
          <cell r="BG82">
            <v>881.42590702431937</v>
          </cell>
          <cell r="BH82">
            <v>1.6468803505514975</v>
          </cell>
          <cell r="BI82">
            <v>9.2880734547098829</v>
          </cell>
          <cell r="BJ82">
            <v>3.9006290108332585E-2</v>
          </cell>
          <cell r="BK82">
            <v>0.11119475132639875</v>
          </cell>
          <cell r="BL82">
            <v>2.1493649782026854</v>
          </cell>
          <cell r="BM82">
            <v>0.21539771125276266</v>
          </cell>
          <cell r="BN82">
            <v>53.313091646205166</v>
          </cell>
        </row>
        <row r="83">
          <cell r="A83" t="str">
            <v>P79</v>
          </cell>
          <cell r="B83" t="str">
            <v>Construction</v>
          </cell>
          <cell r="C83">
            <v>117552.34882963132</v>
          </cell>
          <cell r="E83">
            <v>212.23102400411312</v>
          </cell>
          <cell r="F83">
            <v>21.534482610300184</v>
          </cell>
          <cell r="G83">
            <v>2.0765286979273658</v>
          </cell>
          <cell r="H83">
            <v>2.6962777501820208</v>
          </cell>
          <cell r="I83">
            <v>0.81120377553004952</v>
          </cell>
          <cell r="J83">
            <v>9.4749140999567292</v>
          </cell>
          <cell r="K83">
            <v>2.2627414714186114</v>
          </cell>
          <cell r="L83">
            <v>399.64895846094953</v>
          </cell>
          <cell r="M83">
            <v>144.82795720855995</v>
          </cell>
          <cell r="N83">
            <v>13.774231223155576</v>
          </cell>
          <cell r="O83">
            <v>57.268383632999267</v>
          </cell>
          <cell r="P83">
            <v>3.6149433565908655</v>
          </cell>
          <cell r="Q83">
            <v>43.88044584417468</v>
          </cell>
          <cell r="R83">
            <v>108.11869090099357</v>
          </cell>
          <cell r="S83">
            <v>29.262350876939863</v>
          </cell>
          <cell r="T83">
            <v>706.82059258319714</v>
          </cell>
          <cell r="U83">
            <v>1894.9240727905028</v>
          </cell>
          <cell r="V83">
            <v>346.05755384783043</v>
          </cell>
          <cell r="W83">
            <v>70.66373796427041</v>
          </cell>
          <cell r="X83">
            <v>5.0764367901223606</v>
          </cell>
          <cell r="Y83">
            <v>81.750900441492334</v>
          </cell>
          <cell r="Z83">
            <v>5.0886025423767416</v>
          </cell>
          <cell r="AA83">
            <v>25.285800064580023</v>
          </cell>
          <cell r="AB83">
            <v>384.25772802739385</v>
          </cell>
          <cell r="AC83">
            <v>165.11627553747294</v>
          </cell>
          <cell r="AD83">
            <v>233.37027744647139</v>
          </cell>
          <cell r="AE83">
            <v>124.18188232062697</v>
          </cell>
          <cell r="AF83">
            <v>48.67152253974303</v>
          </cell>
          <cell r="AG83">
            <v>46.563345333075915</v>
          </cell>
          <cell r="AH83">
            <v>12.124147347552915</v>
          </cell>
          <cell r="AI83">
            <v>226.91503414827233</v>
          </cell>
          <cell r="AJ83">
            <v>84.300619018848721</v>
          </cell>
          <cell r="AK83">
            <v>7.6709901310626023</v>
          </cell>
          <cell r="AL83">
            <v>34.089146151896102</v>
          </cell>
          <cell r="AM83">
            <v>18.078202492525524</v>
          </cell>
          <cell r="AN83">
            <v>163.66977164133931</v>
          </cell>
          <cell r="AO83">
            <v>5583.4964885671225</v>
          </cell>
          <cell r="AP83">
            <v>165.59478063557535</v>
          </cell>
          <cell r="AQ83">
            <v>83.218467269433617</v>
          </cell>
          <cell r="AR83">
            <v>35.600429411973174</v>
          </cell>
          <cell r="AS83">
            <v>590.57566163882871</v>
          </cell>
          <cell r="AT83">
            <v>3426.3834434896639</v>
          </cell>
          <cell r="AU83">
            <v>9.8688826381229902</v>
          </cell>
          <cell r="AV83">
            <v>93.891787811556227</v>
          </cell>
          <cell r="AW83">
            <v>494.26443051080662</v>
          </cell>
          <cell r="AX83">
            <v>2641.590928145582</v>
          </cell>
          <cell r="AY83">
            <v>41.460530522464055</v>
          </cell>
          <cell r="AZ83">
            <v>7.1433498148985759</v>
          </cell>
          <cell r="BA83">
            <v>2.5621773506595185</v>
          </cell>
          <cell r="BB83">
            <v>2219.6588693206718</v>
          </cell>
          <cell r="BC83">
            <v>67.747428860722636</v>
          </cell>
          <cell r="BD83">
            <v>315.48624133582791</v>
          </cell>
          <cell r="BE83">
            <v>34.771748185069526</v>
          </cell>
          <cell r="BF83">
            <v>2396.1528337614991</v>
          </cell>
          <cell r="BG83">
            <v>826.3508449219446</v>
          </cell>
          <cell r="BH83">
            <v>0</v>
          </cell>
          <cell r="BI83">
            <v>0</v>
          </cell>
          <cell r="BJ83">
            <v>0</v>
          </cell>
          <cell r="BK83">
            <v>0</v>
          </cell>
          <cell r="BL83">
            <v>0</v>
          </cell>
          <cell r="BM83">
            <v>0</v>
          </cell>
          <cell r="BN83">
            <v>607.4616012175062</v>
          </cell>
        </row>
        <row r="84">
          <cell r="A84" t="str">
            <v>P80</v>
          </cell>
          <cell r="B84" t="str">
            <v>Construction services</v>
          </cell>
          <cell r="C84">
            <v>95160.595666404814</v>
          </cell>
          <cell r="E84">
            <v>0</v>
          </cell>
          <cell r="F84">
            <v>0</v>
          </cell>
          <cell r="G84">
            <v>0</v>
          </cell>
          <cell r="H84">
            <v>464.7337295196354</v>
          </cell>
          <cell r="I84">
            <v>85.458362018902378</v>
          </cell>
          <cell r="J84">
            <v>1795.9920847147107</v>
          </cell>
          <cell r="K84">
            <v>142.4528553180761</v>
          </cell>
          <cell r="L84">
            <v>339.95272672428422</v>
          </cell>
          <cell r="M84">
            <v>123.19476359593283</v>
          </cell>
          <cell r="N84">
            <v>11.716751323149166</v>
          </cell>
          <cell r="O84">
            <v>48.714109617860039</v>
          </cell>
          <cell r="P84">
            <v>3.0749732359104103</v>
          </cell>
          <cell r="Q84">
            <v>37.325950434228446</v>
          </cell>
          <cell r="R84">
            <v>91.968821645869255</v>
          </cell>
          <cell r="S84">
            <v>24.891384702433633</v>
          </cell>
          <cell r="T84">
            <v>601.24162134406924</v>
          </cell>
          <cell r="U84">
            <v>1611.876102370863</v>
          </cell>
          <cell r="V84">
            <v>294.36635963508911</v>
          </cell>
          <cell r="W84">
            <v>60.10857752261888</v>
          </cell>
          <cell r="X84">
            <v>4.318160956784264</v>
          </cell>
          <cell r="Y84">
            <v>69.539632041768471</v>
          </cell>
          <cell r="Z84">
            <v>4.3285094903259083</v>
          </cell>
          <cell r="AA84">
            <v>21.508817919761832</v>
          </cell>
          <cell r="AB84">
            <v>326.8605100607416</v>
          </cell>
          <cell r="AC84">
            <v>140.45258196514567</v>
          </cell>
          <cell r="AD84">
            <v>198.51136972769496</v>
          </cell>
          <cell r="AE84">
            <v>105.63262736183498</v>
          </cell>
          <cell r="AF84">
            <v>41.401376009903302</v>
          </cell>
          <cell r="AG84">
            <v>39.608100750074186</v>
          </cell>
          <cell r="AH84">
            <v>10.313143229197983</v>
          </cell>
          <cell r="AI84">
            <v>193.02035689147451</v>
          </cell>
          <cell r="AJ84">
            <v>71.708494901038648</v>
          </cell>
          <cell r="AK84">
            <v>6.5251615361950233</v>
          </cell>
          <cell r="AL84">
            <v>28.997193513696974</v>
          </cell>
          <cell r="AM84">
            <v>10.077651576450922</v>
          </cell>
          <cell r="AN84">
            <v>91.624830318361816</v>
          </cell>
          <cell r="AO84">
            <v>4629.3618013675878</v>
          </cell>
          <cell r="AP84">
            <v>140.85961195836251</v>
          </cell>
          <cell r="AQ84">
            <v>70.78798596399605</v>
          </cell>
          <cell r="AR84">
            <v>17.082567825034051</v>
          </cell>
          <cell r="AS84">
            <v>0</v>
          </cell>
          <cell r="AT84">
            <v>2499.2303928584802</v>
          </cell>
          <cell r="AU84">
            <v>4.7026717594331764</v>
          </cell>
          <cell r="AV84">
            <v>41.254387369629733</v>
          </cell>
          <cell r="AW84">
            <v>372.6501613385127</v>
          </cell>
          <cell r="AX84">
            <v>1876.7269671416257</v>
          </cell>
          <cell r="AY84">
            <v>18.473453377097933</v>
          </cell>
          <cell r="AZ84">
            <v>3.1828425275535372</v>
          </cell>
          <cell r="BA84">
            <v>1.1416222425233931</v>
          </cell>
          <cell r="BB84">
            <v>1242.5988331664812</v>
          </cell>
          <cell r="BC84">
            <v>37.926042247260867</v>
          </cell>
          <cell r="BD84">
            <v>176.61400171998369</v>
          </cell>
          <cell r="BE84">
            <v>19.465754093623314</v>
          </cell>
          <cell r="BF84">
            <v>1341.4028418843768</v>
          </cell>
          <cell r="BG84">
            <v>1014.7978504023833</v>
          </cell>
          <cell r="BH84">
            <v>126.65800970470222</v>
          </cell>
          <cell r="BI84">
            <v>466.30374486633008</v>
          </cell>
          <cell r="BJ84">
            <v>11.959579022252871</v>
          </cell>
          <cell r="BK84">
            <v>24.271284955239047</v>
          </cell>
          <cell r="BL84">
            <v>86.580527056378017</v>
          </cell>
          <cell r="BM84">
            <v>7.5782052054263751</v>
          </cell>
          <cell r="BN84">
            <v>368.78294775508476</v>
          </cell>
        </row>
        <row r="85">
          <cell r="A85" t="str">
            <v>P81</v>
          </cell>
          <cell r="B85" t="str">
            <v>Trade services</v>
          </cell>
          <cell r="C85">
            <v>43084.78183791331</v>
          </cell>
          <cell r="E85">
            <v>268.35106926607989</v>
          </cell>
          <cell r="F85">
            <v>26.961191354447745</v>
          </cell>
          <cell r="G85">
            <v>2.1727031826593772</v>
          </cell>
          <cell r="H85">
            <v>74.496579367148129</v>
          </cell>
          <cell r="I85">
            <v>10.501609966229553</v>
          </cell>
          <cell r="J85">
            <v>122.85212762406813</v>
          </cell>
          <cell r="K85">
            <v>29.334368845534666</v>
          </cell>
          <cell r="L85">
            <v>791.58525292896365</v>
          </cell>
          <cell r="M85">
            <v>377.81646847661733</v>
          </cell>
          <cell r="N85">
            <v>126.83998011835278</v>
          </cell>
          <cell r="O85">
            <v>65.77048678429658</v>
          </cell>
          <cell r="P85">
            <v>26.123812351623066</v>
          </cell>
          <cell r="Q85">
            <v>27.500527328857789</v>
          </cell>
          <cell r="R85">
            <v>98.270085976319336</v>
          </cell>
          <cell r="S85">
            <v>468.02549858981524</v>
          </cell>
          <cell r="T85">
            <v>206.74248635756683</v>
          </cell>
          <cell r="U85">
            <v>95.630725954100271</v>
          </cell>
          <cell r="V85">
            <v>386.46769646264067</v>
          </cell>
          <cell r="W85">
            <v>438.77985842791963</v>
          </cell>
          <cell r="X85">
            <v>32.585082454689875</v>
          </cell>
          <cell r="Y85">
            <v>187.05904053686834</v>
          </cell>
          <cell r="Z85">
            <v>24.372383924312842</v>
          </cell>
          <cell r="AA85">
            <v>113.42956122642312</v>
          </cell>
          <cell r="AB85">
            <v>539.0715060654386</v>
          </cell>
          <cell r="AC85">
            <v>150.90558079187579</v>
          </cell>
          <cell r="AD85">
            <v>222.31173942147575</v>
          </cell>
          <cell r="AE85">
            <v>219.97733094211321</v>
          </cell>
          <cell r="AF85">
            <v>166.49145103445389</v>
          </cell>
          <cell r="AG85">
            <v>22.821725036460258</v>
          </cell>
          <cell r="AH85">
            <v>26.612742670888466</v>
          </cell>
          <cell r="AI85">
            <v>821.60535479707471</v>
          </cell>
          <cell r="AJ85">
            <v>131.63558074086484</v>
          </cell>
          <cell r="AK85">
            <v>96.137203200738696</v>
          </cell>
          <cell r="AL85">
            <v>59.635421982187594</v>
          </cell>
          <cell r="AM85">
            <v>92.018926468126267</v>
          </cell>
          <cell r="AN85">
            <v>24.303303354113432</v>
          </cell>
          <cell r="AO85">
            <v>212.32907811143045</v>
          </cell>
          <cell r="AP85">
            <v>0</v>
          </cell>
          <cell r="AQ85">
            <v>0</v>
          </cell>
          <cell r="AR85">
            <v>3551.231814262504</v>
          </cell>
          <cell r="AS85">
            <v>351.69149788371226</v>
          </cell>
          <cell r="AT85">
            <v>4518.0705170721658</v>
          </cell>
          <cell r="AU85">
            <v>40.161641610929308</v>
          </cell>
          <cell r="AV85">
            <v>420.01981307438672</v>
          </cell>
          <cell r="AW85">
            <v>519.79670995523929</v>
          </cell>
          <cell r="AX85">
            <v>4027.8814411628077</v>
          </cell>
          <cell r="AY85">
            <v>159.66859250160519</v>
          </cell>
          <cell r="AZ85">
            <v>27.509744721512156</v>
          </cell>
          <cell r="BA85">
            <v>9.8671976977631601</v>
          </cell>
          <cell r="BB85">
            <v>8575.5259806823269</v>
          </cell>
          <cell r="BC85">
            <v>369.83495616586174</v>
          </cell>
          <cell r="BD85">
            <v>914.05843983619434</v>
          </cell>
          <cell r="BE85">
            <v>204.9458315665978</v>
          </cell>
          <cell r="BF85">
            <v>9155.1937468881242</v>
          </cell>
          <cell r="BG85">
            <v>793.12382217829213</v>
          </cell>
          <cell r="BH85">
            <v>0</v>
          </cell>
          <cell r="BI85">
            <v>0</v>
          </cell>
          <cell r="BJ85">
            <v>0</v>
          </cell>
          <cell r="BK85">
            <v>0</v>
          </cell>
          <cell r="BL85">
            <v>0</v>
          </cell>
          <cell r="BM85">
            <v>0</v>
          </cell>
          <cell r="BN85">
            <v>609.7925483403211</v>
          </cell>
        </row>
        <row r="86">
          <cell r="A86" t="str">
            <v>P82</v>
          </cell>
          <cell r="B86" t="str">
            <v xml:space="preserve">Accommodation </v>
          </cell>
          <cell r="C86">
            <v>34585.057467893144</v>
          </cell>
          <cell r="E86">
            <v>4.9138755548119457</v>
          </cell>
          <cell r="F86">
            <v>0</v>
          </cell>
          <cell r="G86">
            <v>0</v>
          </cell>
          <cell r="H86">
            <v>19.704786824958376</v>
          </cell>
          <cell r="I86">
            <v>25.099248697697458</v>
          </cell>
          <cell r="J86">
            <v>104.60256784880245</v>
          </cell>
          <cell r="K86">
            <v>10.559213035362134</v>
          </cell>
          <cell r="L86">
            <v>102.85474810922402</v>
          </cell>
          <cell r="M86">
            <v>28.527905051979857</v>
          </cell>
          <cell r="N86">
            <v>6.0104946620489219</v>
          </cell>
          <cell r="O86">
            <v>2.8386678437542212</v>
          </cell>
          <cell r="P86">
            <v>3.2521701317758596</v>
          </cell>
          <cell r="Q86">
            <v>3.041339687896039</v>
          </cell>
          <cell r="R86">
            <v>14.702746091898764</v>
          </cell>
          <cell r="S86">
            <v>27.900870292957951</v>
          </cell>
          <cell r="T86">
            <v>30.050248222519134</v>
          </cell>
          <cell r="U86">
            <v>12.983825192532818</v>
          </cell>
          <cell r="V86">
            <v>43.802193103357723</v>
          </cell>
          <cell r="W86">
            <v>40.782167959038951</v>
          </cell>
          <cell r="X86">
            <v>10.114393902507576</v>
          </cell>
          <cell r="Y86">
            <v>175.58496340601997</v>
          </cell>
          <cell r="Z86">
            <v>4.6308645441283804</v>
          </cell>
          <cell r="AA86">
            <v>35.67874176608548</v>
          </cell>
          <cell r="AB86">
            <v>11.946112214991505</v>
          </cell>
          <cell r="AC86">
            <v>0.90926577351824078</v>
          </cell>
          <cell r="AD86">
            <v>19.51340968224703</v>
          </cell>
          <cell r="AE86">
            <v>55.706099871061106</v>
          </cell>
          <cell r="AF86">
            <v>39.422736071792421</v>
          </cell>
          <cell r="AG86">
            <v>5.4985792642218634</v>
          </cell>
          <cell r="AH86">
            <v>11.977363057608173</v>
          </cell>
          <cell r="AI86">
            <v>43.113124283350999</v>
          </cell>
          <cell r="AJ86">
            <v>5.9184527643984399</v>
          </cell>
          <cell r="AK86">
            <v>5.072600697480464</v>
          </cell>
          <cell r="AL86">
            <v>19.396561482257013</v>
          </cell>
          <cell r="AM86">
            <v>57.10913981274598</v>
          </cell>
          <cell r="AN86">
            <v>16.197906103835972</v>
          </cell>
          <cell r="AO86">
            <v>361.71781654871097</v>
          </cell>
          <cell r="AP86">
            <v>309.74860130278046</v>
          </cell>
          <cell r="AQ86">
            <v>178.44902823064379</v>
          </cell>
          <cell r="AR86">
            <v>33.183482452412584</v>
          </cell>
          <cell r="AS86">
            <v>322.96270325132059</v>
          </cell>
          <cell r="AT86">
            <v>2700.5787541884838</v>
          </cell>
          <cell r="AU86">
            <v>21.885486435097441</v>
          </cell>
          <cell r="AV86">
            <v>630.35186247810111</v>
          </cell>
          <cell r="AW86">
            <v>381.44764888551083</v>
          </cell>
          <cell r="AX86">
            <v>2241.2935361440673</v>
          </cell>
          <cell r="AY86">
            <v>24.317186217959684</v>
          </cell>
          <cell r="AZ86">
            <v>4.1896754691741922</v>
          </cell>
          <cell r="BA86">
            <v>1.502753172096241</v>
          </cell>
          <cell r="BB86">
            <v>221.69418680837938</v>
          </cell>
          <cell r="BC86">
            <v>5.1485850229392884</v>
          </cell>
          <cell r="BD86">
            <v>28.153164861648801</v>
          </cell>
          <cell r="BE86">
            <v>11.25273755709852</v>
          </cell>
          <cell r="BF86">
            <v>573.27244239127003</v>
          </cell>
          <cell r="BG86">
            <v>1008.2846277577047</v>
          </cell>
          <cell r="BH86">
            <v>202.76322179710158</v>
          </cell>
          <cell r="BI86">
            <v>52.156130895896503</v>
          </cell>
          <cell r="BJ86">
            <v>3.7999787375257021</v>
          </cell>
          <cell r="BK86">
            <v>4.8169342667733712</v>
          </cell>
          <cell r="BL86">
            <v>67.848634498773123</v>
          </cell>
          <cell r="BM86">
            <v>2.9401265159785503</v>
          </cell>
          <cell r="BN86">
            <v>389.59756074014518</v>
          </cell>
        </row>
        <row r="87">
          <cell r="A87" t="str">
            <v>P83</v>
          </cell>
          <cell r="B87" t="str">
            <v>Catering services</v>
          </cell>
          <cell r="C87">
            <v>33241.088850933651</v>
          </cell>
          <cell r="E87">
            <v>0</v>
          </cell>
          <cell r="F87">
            <v>0</v>
          </cell>
          <cell r="G87">
            <v>0</v>
          </cell>
          <cell r="H87">
            <v>23.377147551741306</v>
          </cell>
          <cell r="I87">
            <v>1.2675767368838855</v>
          </cell>
          <cell r="J87">
            <v>4.6704030165126174</v>
          </cell>
          <cell r="K87">
            <v>5.4840457243768563</v>
          </cell>
          <cell r="L87">
            <v>29.769802706308106</v>
          </cell>
          <cell r="M87">
            <v>15.116269645584447</v>
          </cell>
          <cell r="N87">
            <v>8.4239820474387948</v>
          </cell>
          <cell r="O87">
            <v>7.248657777459754</v>
          </cell>
          <cell r="P87">
            <v>1.7023960282546915</v>
          </cell>
          <cell r="Q87">
            <v>2.1438184367080635</v>
          </cell>
          <cell r="R87">
            <v>13.017807573405252</v>
          </cell>
          <cell r="S87">
            <v>15.556459161991711</v>
          </cell>
          <cell r="T87">
            <v>38.654896645275521</v>
          </cell>
          <cell r="U87">
            <v>19.215536403723739</v>
          </cell>
          <cell r="V87">
            <v>52.289288197961973</v>
          </cell>
          <cell r="W87">
            <v>58.639284015956562</v>
          </cell>
          <cell r="X87">
            <v>4.4484777897188437</v>
          </cell>
          <cell r="Y87">
            <v>19.023517817413079</v>
          </cell>
          <cell r="Z87">
            <v>4.3062860599246795</v>
          </cell>
          <cell r="AA87">
            <v>10.318713173753517</v>
          </cell>
          <cell r="AB87">
            <v>16.339193229359527</v>
          </cell>
          <cell r="AC87">
            <v>10.772569445824159</v>
          </cell>
          <cell r="AD87">
            <v>43.85505553348456</v>
          </cell>
          <cell r="AE87">
            <v>60.434143204920957</v>
          </cell>
          <cell r="AF87">
            <v>40.400288433607663</v>
          </cell>
          <cell r="AG87">
            <v>8.6699822277547547</v>
          </cell>
          <cell r="AH87">
            <v>11.420961457789218</v>
          </cell>
          <cell r="AI87">
            <v>135.59755500160958</v>
          </cell>
          <cell r="AJ87">
            <v>7.9823268659733513</v>
          </cell>
          <cell r="AK87">
            <v>8.6012421041389988</v>
          </cell>
          <cell r="AL87">
            <v>15.092635115964827</v>
          </cell>
          <cell r="AM87">
            <v>26.778981204373217</v>
          </cell>
          <cell r="AN87">
            <v>0.55618181368470054</v>
          </cell>
          <cell r="AO87">
            <v>118.73993194472034</v>
          </cell>
          <cell r="AP87">
            <v>299.65543815839828</v>
          </cell>
          <cell r="AQ87">
            <v>148.34047540916987</v>
          </cell>
          <cell r="AR87">
            <v>104.8227642689242</v>
          </cell>
          <cell r="AS87">
            <v>48.024402031383318</v>
          </cell>
          <cell r="AT87">
            <v>152.89145021463537</v>
          </cell>
          <cell r="AU87">
            <v>0.40418866666993791</v>
          </cell>
          <cell r="AV87">
            <v>4.212881399039941</v>
          </cell>
          <cell r="AW87">
            <v>29.415941617073774</v>
          </cell>
          <cell r="AX87">
            <v>212.03984487908099</v>
          </cell>
          <cell r="AY87">
            <v>10.643364908618901</v>
          </cell>
          <cell r="AZ87">
            <v>1.8337748647159127</v>
          </cell>
          <cell r="BA87">
            <v>0.65773853252775916</v>
          </cell>
          <cell r="BB87">
            <v>135.62960784108463</v>
          </cell>
          <cell r="BC87">
            <v>113.65674210129458</v>
          </cell>
          <cell r="BD87">
            <v>28.948816719303068</v>
          </cell>
          <cell r="BE87">
            <v>4.6497549822045334</v>
          </cell>
          <cell r="BF87">
            <v>430.3805962556292</v>
          </cell>
          <cell r="BG87">
            <v>0</v>
          </cell>
          <cell r="BH87">
            <v>85.909384176958525</v>
          </cell>
          <cell r="BI87">
            <v>146.75248770678269</v>
          </cell>
          <cell r="BJ87">
            <v>0.99792533525795635</v>
          </cell>
          <cell r="BK87">
            <v>7.2285227668184753</v>
          </cell>
          <cell r="BL87">
            <v>48.460936727213983</v>
          </cell>
          <cell r="BM87">
            <v>4.8257288754415661</v>
          </cell>
          <cell r="BN87">
            <v>95.596483966471055</v>
          </cell>
        </row>
        <row r="88">
          <cell r="A88" t="str">
            <v>P84</v>
          </cell>
          <cell r="B88" t="str">
            <v xml:space="preserve">Passenger transport </v>
          </cell>
          <cell r="C88">
            <v>106286.01829546796</v>
          </cell>
          <cell r="E88">
            <v>0</v>
          </cell>
          <cell r="F88">
            <v>0</v>
          </cell>
          <cell r="G88">
            <v>0</v>
          </cell>
          <cell r="H88">
            <v>196.29841696600568</v>
          </cell>
          <cell r="I88">
            <v>10.552111962337497</v>
          </cell>
          <cell r="J88">
            <v>49.039276726502472</v>
          </cell>
          <cell r="K88">
            <v>54.025507808031641</v>
          </cell>
          <cell r="L88">
            <v>807.29445177925868</v>
          </cell>
          <cell r="M88">
            <v>262.7798064511814</v>
          </cell>
          <cell r="N88">
            <v>154.49758915400821</v>
          </cell>
          <cell r="O88">
            <v>118.66288969904069</v>
          </cell>
          <cell r="P88">
            <v>20.020327311930682</v>
          </cell>
          <cell r="Q88">
            <v>40.710460150539681</v>
          </cell>
          <cell r="R88">
            <v>142.30206803991274</v>
          </cell>
          <cell r="S88">
            <v>146.10208902192093</v>
          </cell>
          <cell r="T88">
            <v>364.47262657782699</v>
          </cell>
          <cell r="U88">
            <v>58.049185776541798</v>
          </cell>
          <cell r="V88">
            <v>302.76298513374559</v>
          </cell>
          <cell r="W88">
            <v>680.77871230864014</v>
          </cell>
          <cell r="X88">
            <v>64.307823641874649</v>
          </cell>
          <cell r="Y88">
            <v>249.99105744024217</v>
          </cell>
          <cell r="Z88">
            <v>52.737179472308888</v>
          </cell>
          <cell r="AA88">
            <v>139.78630676898337</v>
          </cell>
          <cell r="AB88">
            <v>500.4177765653186</v>
          </cell>
          <cell r="AC88">
            <v>93.759825501402361</v>
          </cell>
          <cell r="AD88">
            <v>320.46332153987794</v>
          </cell>
          <cell r="AE88">
            <v>429.06102745835398</v>
          </cell>
          <cell r="AF88">
            <v>186.2883300177887</v>
          </cell>
          <cell r="AG88">
            <v>108.12878349037243</v>
          </cell>
          <cell r="AH88">
            <v>61.238337167330464</v>
          </cell>
          <cell r="AI88">
            <v>739.11098634509926</v>
          </cell>
          <cell r="AJ88">
            <v>145.15776146774039</v>
          </cell>
          <cell r="AK88">
            <v>58.626024009239764</v>
          </cell>
          <cell r="AL88">
            <v>78.001141582378494</v>
          </cell>
          <cell r="AM88">
            <v>4.6572789980795708</v>
          </cell>
          <cell r="AN88">
            <v>229.12638110521306</v>
          </cell>
          <cell r="AO88">
            <v>395.38657339553475</v>
          </cell>
          <cell r="AP88">
            <v>2830.7155108922543</v>
          </cell>
          <cell r="AQ88">
            <v>1295.9616367894901</v>
          </cell>
          <cell r="AR88">
            <v>531.07814013667758</v>
          </cell>
          <cell r="AS88">
            <v>1546.0047204879456</v>
          </cell>
          <cell r="AT88">
            <v>5650.9412707857946</v>
          </cell>
          <cell r="AU88">
            <v>45.009362302788652</v>
          </cell>
          <cell r="AV88">
            <v>705.28781646857306</v>
          </cell>
          <cell r="AW88">
            <v>772.65374113932444</v>
          </cell>
          <cell r="AX88">
            <v>4615.4378596371071</v>
          </cell>
          <cell r="AY88">
            <v>146.89297798534128</v>
          </cell>
          <cell r="AZ88">
            <v>25.308598657051903</v>
          </cell>
          <cell r="BA88">
            <v>9.0776904304456103</v>
          </cell>
          <cell r="BB88">
            <v>697.95300806452076</v>
          </cell>
          <cell r="BC88">
            <v>101.35127688609043</v>
          </cell>
          <cell r="BD88">
            <v>476.09825358990156</v>
          </cell>
          <cell r="BE88">
            <v>237.63174142529078</v>
          </cell>
          <cell r="BF88">
            <v>3121.7850934660873</v>
          </cell>
          <cell r="BG88">
            <v>3786.0782625600923</v>
          </cell>
          <cell r="BH88">
            <v>0</v>
          </cell>
          <cell r="BI88">
            <v>0</v>
          </cell>
          <cell r="BJ88">
            <v>0</v>
          </cell>
          <cell r="BK88">
            <v>0</v>
          </cell>
          <cell r="BL88">
            <v>0</v>
          </cell>
          <cell r="BM88">
            <v>0</v>
          </cell>
          <cell r="BN88">
            <v>1197.7483844194455</v>
          </cell>
        </row>
        <row r="89">
          <cell r="A89" t="str">
            <v>P85</v>
          </cell>
          <cell r="B89" t="str">
            <v xml:space="preserve">Freight transport </v>
          </cell>
          <cell r="C89">
            <v>49506.487010641213</v>
          </cell>
          <cell r="E89">
            <v>7779.0295538118862</v>
          </cell>
          <cell r="F89">
            <v>789.39589652187078</v>
          </cell>
          <cell r="G89">
            <v>73.31459484626825</v>
          </cell>
          <cell r="H89">
            <v>2012.814537810872</v>
          </cell>
          <cell r="I89">
            <v>11.166148392732328</v>
          </cell>
          <cell r="J89">
            <v>1800.6769378972647</v>
          </cell>
          <cell r="K89">
            <v>720.0821916781133</v>
          </cell>
          <cell r="L89">
            <v>5628.5760553363107</v>
          </cell>
          <cell r="M89">
            <v>538.52370907947159</v>
          </cell>
          <cell r="N89">
            <v>274.90975467825643</v>
          </cell>
          <cell r="O89">
            <v>118.13843318842763</v>
          </cell>
          <cell r="P89">
            <v>31.822713749283402</v>
          </cell>
          <cell r="Q89">
            <v>83.769609070685689</v>
          </cell>
          <cell r="R89">
            <v>762.18794044574383</v>
          </cell>
          <cell r="S89">
            <v>783.23116101230391</v>
          </cell>
          <cell r="T89">
            <v>276.58327290013813</v>
          </cell>
          <cell r="U89">
            <v>253.03124787184566</v>
          </cell>
          <cell r="V89">
            <v>1501.0010169412558</v>
          </cell>
          <cell r="W89">
            <v>3114.4266767636509</v>
          </cell>
          <cell r="X89">
            <v>211.48396052591352</v>
          </cell>
          <cell r="Y89">
            <v>520.27665783683415</v>
          </cell>
          <cell r="Z89">
            <v>102.08981763910448</v>
          </cell>
          <cell r="AA89">
            <v>1185.1898235792303</v>
          </cell>
          <cell r="AB89">
            <v>2984.2521272225135</v>
          </cell>
          <cell r="AC89">
            <v>116.76513906966036</v>
          </cell>
          <cell r="AD89">
            <v>385.94916066659084</v>
          </cell>
          <cell r="AE89">
            <v>334.07228993663671</v>
          </cell>
          <cell r="AF89">
            <v>155.25453616660695</v>
          </cell>
          <cell r="AG89">
            <v>22.51357062798828</v>
          </cell>
          <cell r="AH89">
            <v>21.090989502730661</v>
          </cell>
          <cell r="AI89">
            <v>1024.7196673437725</v>
          </cell>
          <cell r="AJ89">
            <v>22.468038935920895</v>
          </cell>
          <cell r="AK89">
            <v>571.73649606167464</v>
          </cell>
          <cell r="AL89">
            <v>260.80026772881456</v>
          </cell>
          <cell r="AM89">
            <v>493.37607825965267</v>
          </cell>
          <cell r="AN89">
            <v>0.39433854276261865</v>
          </cell>
          <cell r="AO89">
            <v>213.26651636338246</v>
          </cell>
          <cell r="AP89">
            <v>3615.8838154657778</v>
          </cell>
          <cell r="AQ89">
            <v>1226.9463036398454</v>
          </cell>
          <cell r="AR89">
            <v>311.28645457588067</v>
          </cell>
          <cell r="AS89">
            <v>47.016814418486305</v>
          </cell>
          <cell r="AT89">
            <v>1301.4134762357223</v>
          </cell>
          <cell r="AU89">
            <v>1.0965260257340328</v>
          </cell>
          <cell r="AV89">
            <v>53.309108402782556</v>
          </cell>
          <cell r="AW89">
            <v>701.30613434885504</v>
          </cell>
          <cell r="AX89">
            <v>586.46684363141708</v>
          </cell>
          <cell r="AY89">
            <v>177.79177174278522</v>
          </cell>
          <cell r="AZ89">
            <v>30.632237546531066</v>
          </cell>
          <cell r="BA89">
            <v>10.987173703582439</v>
          </cell>
          <cell r="BB89">
            <v>33.224879123963127</v>
          </cell>
          <cell r="BC89">
            <v>14.473121755436852</v>
          </cell>
          <cell r="BD89">
            <v>18.485342394375568</v>
          </cell>
          <cell r="BE89">
            <v>1.1488424098543353</v>
          </cell>
          <cell r="BF89">
            <v>41.349795965950634</v>
          </cell>
          <cell r="BG89">
            <v>3647.276903405223</v>
          </cell>
          <cell r="BH89">
            <v>8.0209874400390309</v>
          </cell>
          <cell r="BI89">
            <v>92.942823396770962</v>
          </cell>
          <cell r="BJ89">
            <v>0.86184072410933665</v>
          </cell>
          <cell r="BK89">
            <v>2.3410451196175774</v>
          </cell>
          <cell r="BL89">
            <v>18.601083812749629</v>
          </cell>
          <cell r="BM89">
            <v>2.5005936945918847</v>
          </cell>
          <cell r="BN89">
            <v>588.41946053892605</v>
          </cell>
        </row>
        <row r="90">
          <cell r="A90" t="str">
            <v>P86</v>
          </cell>
          <cell r="B90" t="str">
            <v>Supporting transport services</v>
          </cell>
          <cell r="C90">
            <v>35334.290328586445</v>
          </cell>
          <cell r="E90">
            <v>0</v>
          </cell>
          <cell r="F90">
            <v>0</v>
          </cell>
          <cell r="G90">
            <v>0</v>
          </cell>
          <cell r="H90">
            <v>10062.840569029069</v>
          </cell>
          <cell r="I90">
            <v>55.823906741250269</v>
          </cell>
          <cell r="J90">
            <v>9002.2824269219327</v>
          </cell>
          <cell r="K90">
            <v>3599.9701688039031</v>
          </cell>
          <cell r="L90">
            <v>1057.1419886205347</v>
          </cell>
          <cell r="M90">
            <v>278.8837781274064</v>
          </cell>
          <cell r="N90">
            <v>111.08591753090664</v>
          </cell>
          <cell r="O90">
            <v>79.52203857116983</v>
          </cell>
          <cell r="P90">
            <v>21.566644800438041</v>
          </cell>
          <cell r="Q90">
            <v>32.00027706213487</v>
          </cell>
          <cell r="R90">
            <v>127.47303488779076</v>
          </cell>
          <cell r="S90">
            <v>296.60563334270489</v>
          </cell>
          <cell r="T90">
            <v>157.69544087818562</v>
          </cell>
          <cell r="U90">
            <v>423.6730893366219</v>
          </cell>
          <cell r="V90">
            <v>450.99904819155074</v>
          </cell>
          <cell r="W90">
            <v>533.84133792303624</v>
          </cell>
          <cell r="X90">
            <v>62.477625795612795</v>
          </cell>
          <cell r="Y90">
            <v>145.94451857254964</v>
          </cell>
          <cell r="Z90">
            <v>35.315945298580615</v>
          </cell>
          <cell r="AA90">
            <v>152.11652609326254</v>
          </cell>
          <cell r="AB90">
            <v>626.8139131597286</v>
          </cell>
          <cell r="AC90">
            <v>190.79536953498624</v>
          </cell>
          <cell r="AD90">
            <v>314.77297915828444</v>
          </cell>
          <cell r="AE90">
            <v>304.36846847374636</v>
          </cell>
          <cell r="AF90">
            <v>210.87055343560948</v>
          </cell>
          <cell r="AG90">
            <v>47.587177145819766</v>
          </cell>
          <cell r="AH90">
            <v>31.489121495521825</v>
          </cell>
          <cell r="AI90">
            <v>1205.9340274769472</v>
          </cell>
          <cell r="AJ90">
            <v>69.90433636950344</v>
          </cell>
          <cell r="AK90">
            <v>92.569930390972857</v>
          </cell>
          <cell r="AL90">
            <v>105.22545030067988</v>
          </cell>
          <cell r="AM90">
            <v>0</v>
          </cell>
          <cell r="AN90">
            <v>0</v>
          </cell>
          <cell r="AO90">
            <v>1024.7904101307854</v>
          </cell>
          <cell r="AP90">
            <v>675.55099227992309</v>
          </cell>
          <cell r="AQ90">
            <v>563.43970885923864</v>
          </cell>
          <cell r="AR90">
            <v>0</v>
          </cell>
          <cell r="AS90">
            <v>0</v>
          </cell>
          <cell r="AT90">
            <v>564.64179641690737</v>
          </cell>
          <cell r="AU90">
            <v>0</v>
          </cell>
          <cell r="AV90">
            <v>0</v>
          </cell>
          <cell r="AW90">
            <v>109.24569463368388</v>
          </cell>
          <cell r="AX90">
            <v>0</v>
          </cell>
          <cell r="AY90">
            <v>0</v>
          </cell>
          <cell r="AZ90">
            <v>0</v>
          </cell>
          <cell r="BA90">
            <v>0</v>
          </cell>
          <cell r="BB90">
            <v>0</v>
          </cell>
          <cell r="BC90">
            <v>38.368785531562139</v>
          </cell>
          <cell r="BD90">
            <v>0</v>
          </cell>
          <cell r="BE90">
            <v>0</v>
          </cell>
          <cell r="BF90">
            <v>0</v>
          </cell>
          <cell r="BG90">
            <v>0</v>
          </cell>
          <cell r="BH90">
            <v>0</v>
          </cell>
          <cell r="BI90">
            <v>0</v>
          </cell>
          <cell r="BJ90">
            <v>0</v>
          </cell>
          <cell r="BK90">
            <v>0</v>
          </cell>
          <cell r="BL90">
            <v>0</v>
          </cell>
          <cell r="BM90">
            <v>0</v>
          </cell>
          <cell r="BN90">
            <v>4.8130349209465644</v>
          </cell>
        </row>
        <row r="91">
          <cell r="A91" t="str">
            <v>P87</v>
          </cell>
          <cell r="B91" t="str">
            <v>Postal,  courier services</v>
          </cell>
          <cell r="C91">
            <v>10169.402956084768</v>
          </cell>
          <cell r="E91">
            <v>0</v>
          </cell>
          <cell r="F91">
            <v>0</v>
          </cell>
          <cell r="G91">
            <v>0</v>
          </cell>
          <cell r="H91">
            <v>68.200573226313807</v>
          </cell>
          <cell r="I91">
            <v>25.303319651384754</v>
          </cell>
          <cell r="J91">
            <v>28.04910893415515</v>
          </cell>
          <cell r="K91">
            <v>77.947871269926694</v>
          </cell>
          <cell r="L91">
            <v>419.59194421364293</v>
          </cell>
          <cell r="M91">
            <v>94.043823579230704</v>
          </cell>
          <cell r="N91">
            <v>58.688697587086153</v>
          </cell>
          <cell r="O91">
            <v>27.898606500368437</v>
          </cell>
          <cell r="P91">
            <v>3.7438941313165062</v>
          </cell>
          <cell r="Q91">
            <v>29.855271254184601</v>
          </cell>
          <cell r="R91">
            <v>68.154119874041285</v>
          </cell>
          <cell r="S91">
            <v>57.052868706832029</v>
          </cell>
          <cell r="T91">
            <v>236.43795905732046</v>
          </cell>
          <cell r="U91">
            <v>29.781932094609232</v>
          </cell>
          <cell r="V91">
            <v>121.5438017758413</v>
          </cell>
          <cell r="W91">
            <v>225.46767708646408</v>
          </cell>
          <cell r="X91">
            <v>14.357738735553374</v>
          </cell>
          <cell r="Y91">
            <v>54.877295663333896</v>
          </cell>
          <cell r="Z91">
            <v>40.184275965857722</v>
          </cell>
          <cell r="AA91">
            <v>60.801972389098559</v>
          </cell>
          <cell r="AB91">
            <v>48.760425292543594</v>
          </cell>
          <cell r="AC91">
            <v>17.042585929927299</v>
          </cell>
          <cell r="AD91">
            <v>66.607423834752794</v>
          </cell>
          <cell r="AE91">
            <v>117.04979969146972</v>
          </cell>
          <cell r="AF91">
            <v>94.843195779665066</v>
          </cell>
          <cell r="AG91">
            <v>18.758677380780437</v>
          </cell>
          <cell r="AH91">
            <v>46.270501438513207</v>
          </cell>
          <cell r="AI91">
            <v>380.80711548804555</v>
          </cell>
          <cell r="AJ91">
            <v>31.758185223046386</v>
          </cell>
          <cell r="AK91">
            <v>20.13147370672014</v>
          </cell>
          <cell r="AL91">
            <v>39.517822851727011</v>
          </cell>
          <cell r="AM91">
            <v>107.06531237097271</v>
          </cell>
          <cell r="AN91">
            <v>8.3295174592782075</v>
          </cell>
          <cell r="AO91">
            <v>153.85530208379842</v>
          </cell>
          <cell r="AP91">
            <v>983.73615718214842</v>
          </cell>
          <cell r="AQ91">
            <v>1732.2316548135598</v>
          </cell>
          <cell r="AR91">
            <v>374.67176929149736</v>
          </cell>
          <cell r="AS91">
            <v>127.41464926234481</v>
          </cell>
          <cell r="AT91">
            <v>207.33436822196325</v>
          </cell>
          <cell r="AU91">
            <v>0.20170997807514418</v>
          </cell>
          <cell r="AV91">
            <v>11.388187107079613</v>
          </cell>
          <cell r="AW91">
            <v>101.80125218253366</v>
          </cell>
          <cell r="AX91">
            <v>220.88715838399423</v>
          </cell>
          <cell r="AY91">
            <v>36.691706734604971</v>
          </cell>
          <cell r="AZ91">
            <v>6.321715935808947</v>
          </cell>
          <cell r="BA91">
            <v>2.2674736374034015</v>
          </cell>
          <cell r="BB91">
            <v>106.58336799318836</v>
          </cell>
          <cell r="BC91">
            <v>28.155929405419108</v>
          </cell>
          <cell r="BD91">
            <v>69.09985731103761</v>
          </cell>
          <cell r="BE91">
            <v>9.8910636369247715</v>
          </cell>
          <cell r="BF91">
            <v>759.22131159222829</v>
          </cell>
          <cell r="BG91">
            <v>0</v>
          </cell>
          <cell r="BH91">
            <v>156.42850712814018</v>
          </cell>
          <cell r="BI91">
            <v>557.41260374375247</v>
          </cell>
          <cell r="BJ91">
            <v>1.2450342754160639</v>
          </cell>
          <cell r="BK91">
            <v>24.800789488140275</v>
          </cell>
          <cell r="BL91">
            <v>235.73668586574354</v>
          </cell>
          <cell r="BM91">
            <v>8.4289642702891499</v>
          </cell>
          <cell r="BN91">
            <v>379.34502730131874</v>
          </cell>
        </row>
        <row r="92">
          <cell r="A92" t="str">
            <v>P88</v>
          </cell>
          <cell r="B92" t="str">
            <v xml:space="preserve">Electricity distribution </v>
          </cell>
          <cell r="C92">
            <v>51016.239247188227</v>
          </cell>
          <cell r="E92">
            <v>0</v>
          </cell>
          <cell r="F92">
            <v>0</v>
          </cell>
          <cell r="G92">
            <v>0</v>
          </cell>
          <cell r="H92">
            <v>392.21921998430383</v>
          </cell>
          <cell r="I92">
            <v>550.08144599267939</v>
          </cell>
          <cell r="J92">
            <v>1890.9326647100288</v>
          </cell>
          <cell r="K92">
            <v>223.68173878864127</v>
          </cell>
          <cell r="L92">
            <v>1769.8523020037262</v>
          </cell>
          <cell r="M92">
            <v>154.26205453997935</v>
          </cell>
          <cell r="N92">
            <v>253.35412426599191</v>
          </cell>
          <cell r="O92">
            <v>97.846452480081638</v>
          </cell>
          <cell r="P92">
            <v>20.979653136159058</v>
          </cell>
          <cell r="Q92">
            <v>29.896396095216588</v>
          </cell>
          <cell r="R92">
            <v>182.91149165553267</v>
          </cell>
          <cell r="S92">
            <v>451.10298552875491</v>
          </cell>
          <cell r="T92">
            <v>110.4334095229318</v>
          </cell>
          <cell r="U92">
            <v>418.11042175622248</v>
          </cell>
          <cell r="V92">
            <v>789.59658613592092</v>
          </cell>
          <cell r="W92">
            <v>318.12851751889116</v>
          </cell>
          <cell r="X92">
            <v>136.19334025630968</v>
          </cell>
          <cell r="Y92">
            <v>305.79990637327325</v>
          </cell>
          <cell r="Z92">
            <v>149.22534910946445</v>
          </cell>
          <cell r="AA92">
            <v>280.26632953270615</v>
          </cell>
          <cell r="AB92">
            <v>2815.2346443158558</v>
          </cell>
          <cell r="AC92">
            <v>1849.8087501923969</v>
          </cell>
          <cell r="AD92">
            <v>327.25827200601384</v>
          </cell>
          <cell r="AE92">
            <v>190.37987089996216</v>
          </cell>
          <cell r="AF92">
            <v>197.97206953678253</v>
          </cell>
          <cell r="AG92">
            <v>21.966089105509788</v>
          </cell>
          <cell r="AH92">
            <v>35.607880873132949</v>
          </cell>
          <cell r="AI92">
            <v>597.72431834563849</v>
          </cell>
          <cell r="AJ92">
            <v>65.36338235235408</v>
          </cell>
          <cell r="AK92">
            <v>91.591342344173697</v>
          </cell>
          <cell r="AL92">
            <v>159.90654400621426</v>
          </cell>
          <cell r="AM92">
            <v>3686.9498326450494</v>
          </cell>
          <cell r="AN92">
            <v>157.06444289672959</v>
          </cell>
          <cell r="AO92">
            <v>268.28517064064198</v>
          </cell>
          <cell r="AP92">
            <v>600.99592588564042</v>
          </cell>
          <cell r="AQ92">
            <v>1016.7706395389534</v>
          </cell>
          <cell r="AR92">
            <v>293.34081922753541</v>
          </cell>
          <cell r="AS92">
            <v>544.61593619944165</v>
          </cell>
          <cell r="AT92">
            <v>1028.3774817695346</v>
          </cell>
          <cell r="AU92">
            <v>2.9773903098576735</v>
          </cell>
          <cell r="AV92">
            <v>19.618884420166395</v>
          </cell>
          <cell r="AW92">
            <v>123.85746209688961</v>
          </cell>
          <cell r="AX92">
            <v>228.47024047785604</v>
          </cell>
          <cell r="AY92">
            <v>192.09354025519139</v>
          </cell>
          <cell r="AZ92">
            <v>33.096328916526161</v>
          </cell>
          <cell r="BA92">
            <v>11.87099421661253</v>
          </cell>
          <cell r="BB92">
            <v>2947.8356863113545</v>
          </cell>
          <cell r="BC92">
            <v>47.387935997333138</v>
          </cell>
          <cell r="BD92">
            <v>136.05149086758834</v>
          </cell>
          <cell r="BE92">
            <v>13.929174003606928</v>
          </cell>
          <cell r="BF92">
            <v>1832.2523526874149</v>
          </cell>
          <cell r="BG92">
            <v>819.47556184405039</v>
          </cell>
          <cell r="BH92">
            <v>326.3467980564244</v>
          </cell>
          <cell r="BI92">
            <v>789.02648889516649</v>
          </cell>
          <cell r="BJ92">
            <v>1.2674233202639753</v>
          </cell>
          <cell r="BK92">
            <v>19.508870808588835</v>
          </cell>
          <cell r="BL92">
            <v>138.63890456606151</v>
          </cell>
          <cell r="BM92">
            <v>33.096366961256145</v>
          </cell>
          <cell r="BN92">
            <v>740.67242797001052</v>
          </cell>
        </row>
        <row r="93">
          <cell r="A93" t="str">
            <v>P89</v>
          </cell>
          <cell r="B93" t="str">
            <v xml:space="preserve">Water distribution </v>
          </cell>
          <cell r="C93">
            <v>20656.823923298791</v>
          </cell>
          <cell r="E93">
            <v>0</v>
          </cell>
          <cell r="F93">
            <v>0</v>
          </cell>
          <cell r="G93">
            <v>0</v>
          </cell>
          <cell r="H93">
            <v>172.38836975706241</v>
          </cell>
          <cell r="I93">
            <v>241.77204705083105</v>
          </cell>
          <cell r="J93">
            <v>831.10358386511928</v>
          </cell>
          <cell r="K93">
            <v>98.312699453488165</v>
          </cell>
          <cell r="L93">
            <v>105.63887859559478</v>
          </cell>
          <cell r="M93">
            <v>9.2075877930640964</v>
          </cell>
          <cell r="N93">
            <v>15.122191577640494</v>
          </cell>
          <cell r="O93">
            <v>5.8402554285748458</v>
          </cell>
          <cell r="P93">
            <v>1.2522327586992663</v>
          </cell>
          <cell r="Q93">
            <v>1.7844549819060285</v>
          </cell>
          <cell r="R93">
            <v>10.917614333615358</v>
          </cell>
          <cell r="S93">
            <v>26.92541827836785</v>
          </cell>
          <cell r="T93">
            <v>6.5915452539643749</v>
          </cell>
          <cell r="U93">
            <v>24.956159354909495</v>
          </cell>
          <cell r="V93">
            <v>47.129411763837226</v>
          </cell>
          <cell r="W93">
            <v>18.988443161006721</v>
          </cell>
          <cell r="X93">
            <v>8.1291030446870227</v>
          </cell>
          <cell r="Y93">
            <v>18.252573475954669</v>
          </cell>
          <cell r="Z93">
            <v>8.90695710603236</v>
          </cell>
          <cell r="AA93">
            <v>16.728526287995415</v>
          </cell>
          <cell r="AB93">
            <v>168.03562109239002</v>
          </cell>
          <cell r="AC93">
            <v>110.41131611118448</v>
          </cell>
          <cell r="AD93">
            <v>19.533379608404509</v>
          </cell>
          <cell r="AE93">
            <v>11.36338667711253</v>
          </cell>
          <cell r="AF93">
            <v>11.816549547912961</v>
          </cell>
          <cell r="AG93">
            <v>1.3111111122718295</v>
          </cell>
          <cell r="AH93">
            <v>2.1253618736120745</v>
          </cell>
          <cell r="AI93">
            <v>35.676946956456305</v>
          </cell>
          <cell r="AJ93">
            <v>3.9014071429013377</v>
          </cell>
          <cell r="AK93">
            <v>5.46690064665255</v>
          </cell>
          <cell r="AL93">
            <v>9.5444958710899321</v>
          </cell>
          <cell r="AM93">
            <v>7.4285422611842389</v>
          </cell>
          <cell r="AN93">
            <v>4326.7637092964915</v>
          </cell>
          <cell r="AO93">
            <v>36.030139470390921</v>
          </cell>
          <cell r="AP93">
            <v>39.902809348954065</v>
          </cell>
          <cell r="AQ93">
            <v>972.23727124123684</v>
          </cell>
          <cell r="AR93">
            <v>157.58024349819641</v>
          </cell>
          <cell r="AS93">
            <v>56.626498909182402</v>
          </cell>
          <cell r="AT93">
            <v>138.10895327493259</v>
          </cell>
          <cell r="AU93">
            <v>0.39985731550423259</v>
          </cell>
          <cell r="AV93">
            <v>2.6347753035478103</v>
          </cell>
          <cell r="AW93">
            <v>16.633799114364976</v>
          </cell>
          <cell r="AX93">
            <v>30.68307730015075</v>
          </cell>
          <cell r="AY93">
            <v>19.587189854692131</v>
          </cell>
          <cell r="AZ93">
            <v>3.3747312747744163</v>
          </cell>
          <cell r="BA93">
            <v>1.2104489155431559</v>
          </cell>
          <cell r="BB93">
            <v>395.88819113621332</v>
          </cell>
          <cell r="BC93">
            <v>6.3641010761823562</v>
          </cell>
          <cell r="BD93">
            <v>18.271431773170324</v>
          </cell>
          <cell r="BE93">
            <v>1.8706590485746115</v>
          </cell>
          <cell r="BF93">
            <v>246.06767364233457</v>
          </cell>
          <cell r="BG93">
            <v>225.28666684422774</v>
          </cell>
          <cell r="BH93">
            <v>43.827695066449593</v>
          </cell>
          <cell r="BI93">
            <v>105.9646135969432</v>
          </cell>
          <cell r="BJ93">
            <v>0.17021231135545745</v>
          </cell>
          <cell r="BK93">
            <v>2.6200007047158373</v>
          </cell>
          <cell r="BL93">
            <v>18.618916042244564</v>
          </cell>
          <cell r="BM93">
            <v>4.4447731297625772</v>
          </cell>
          <cell r="BN93">
            <v>81.088323878528698</v>
          </cell>
        </row>
        <row r="94">
          <cell r="A94" t="str">
            <v>P90</v>
          </cell>
          <cell r="B94" t="str">
            <v>Financial services</v>
          </cell>
          <cell r="C94">
            <v>171533.17926477085</v>
          </cell>
          <cell r="E94">
            <v>3070.6931555290703</v>
          </cell>
          <cell r="F94">
            <v>92.524367463686389</v>
          </cell>
          <cell r="G94">
            <v>236.81080757305153</v>
          </cell>
          <cell r="H94">
            <v>1225.1595443907854</v>
          </cell>
          <cell r="I94">
            <v>189.47400234057369</v>
          </cell>
          <cell r="J94">
            <v>1805.1957715427075</v>
          </cell>
          <cell r="K94">
            <v>2634.0265995764357</v>
          </cell>
          <cell r="L94">
            <v>1610.0834723594903</v>
          </cell>
          <cell r="M94">
            <v>438.66388546930142</v>
          </cell>
          <cell r="N94">
            <v>382.51883935167052</v>
          </cell>
          <cell r="O94">
            <v>535.83527807581504</v>
          </cell>
          <cell r="P94">
            <v>116.53572202018825</v>
          </cell>
          <cell r="Q94">
            <v>147.02551196369487</v>
          </cell>
          <cell r="R94">
            <v>516.42633251718757</v>
          </cell>
          <cell r="S94">
            <v>214.34983988923182</v>
          </cell>
          <cell r="T94">
            <v>594.4612484249343</v>
          </cell>
          <cell r="U94">
            <v>112.19817053506256</v>
          </cell>
          <cell r="V94">
            <v>250.05941205626735</v>
          </cell>
          <cell r="W94">
            <v>1724.8261504939167</v>
          </cell>
          <cell r="X94">
            <v>172.46424577334423</v>
          </cell>
          <cell r="Y94">
            <v>482.03114618679456</v>
          </cell>
          <cell r="Z94">
            <v>93.19471303090755</v>
          </cell>
          <cell r="AA94">
            <v>427.61597138547216</v>
          </cell>
          <cell r="AB94">
            <v>311.24278197330881</v>
          </cell>
          <cell r="AC94">
            <v>290.99587602954449</v>
          </cell>
          <cell r="AD94">
            <v>1250.1128635384393</v>
          </cell>
          <cell r="AE94">
            <v>1416.6118680394659</v>
          </cell>
          <cell r="AF94">
            <v>460.03722060741734</v>
          </cell>
          <cell r="AG94">
            <v>88.99342649865649</v>
          </cell>
          <cell r="AH94">
            <v>620.0332835560389</v>
          </cell>
          <cell r="AI94">
            <v>738.91370089963311</v>
          </cell>
          <cell r="AJ94">
            <v>131.02476574706884</v>
          </cell>
          <cell r="AK94">
            <v>443.34062116638853</v>
          </cell>
          <cell r="AL94">
            <v>447.07505410652146</v>
          </cell>
          <cell r="AM94">
            <v>3398.749058526103</v>
          </cell>
          <cell r="AN94">
            <v>1347.4834136176339</v>
          </cell>
          <cell r="AO94">
            <v>2231.4893326832416</v>
          </cell>
          <cell r="AP94">
            <v>5469.9816664169939</v>
          </cell>
          <cell r="AQ94">
            <v>7647.628721315743</v>
          </cell>
          <cell r="AR94">
            <v>4633.9226135892914</v>
          </cell>
          <cell r="AS94">
            <v>1053.1368605025827</v>
          </cell>
          <cell r="AT94">
            <v>1955.1692928847083</v>
          </cell>
          <cell r="AU94">
            <v>57.093452799573143</v>
          </cell>
          <cell r="AV94">
            <v>588.99567135825964</v>
          </cell>
          <cell r="AW94">
            <v>2478.9931002327867</v>
          </cell>
          <cell r="AX94">
            <v>1785.5373569198641</v>
          </cell>
          <cell r="AY94">
            <v>5254.6857768392956</v>
          </cell>
          <cell r="AZ94">
            <v>35882.142848950927</v>
          </cell>
          <cell r="BA94">
            <v>11.29530577598411</v>
          </cell>
          <cell r="BB94">
            <v>20131.280440885235</v>
          </cell>
          <cell r="BC94">
            <v>1582.9978438748308</v>
          </cell>
          <cell r="BD94">
            <v>323.14776232608739</v>
          </cell>
          <cell r="BE94">
            <v>53.768584289434401</v>
          </cell>
          <cell r="BF94">
            <v>7841.6369029746493</v>
          </cell>
          <cell r="BG94">
            <v>7453.7380936237878</v>
          </cell>
          <cell r="BH94">
            <v>85.767206234294633</v>
          </cell>
          <cell r="BI94">
            <v>426.18598372803194</v>
          </cell>
          <cell r="BJ94">
            <v>2.7156672501201911</v>
          </cell>
          <cell r="BK94">
            <v>21.688480192143651</v>
          </cell>
          <cell r="BL94">
            <v>120.14715880762589</v>
          </cell>
          <cell r="BM94">
            <v>53.669702594947502</v>
          </cell>
          <cell r="BN94">
            <v>3016.4130982572979</v>
          </cell>
        </row>
        <row r="95">
          <cell r="A95" t="str">
            <v>P91</v>
          </cell>
          <cell r="B95" t="str">
            <v xml:space="preserve">Insurance, pension </v>
          </cell>
          <cell r="C95">
            <v>96374.987186190643</v>
          </cell>
          <cell r="E95">
            <v>1060.1285449205943</v>
          </cell>
          <cell r="F95">
            <v>107.61242234531801</v>
          </cell>
          <cell r="G95">
            <v>9.8974929461143297</v>
          </cell>
          <cell r="H95">
            <v>154.8625294678564</v>
          </cell>
          <cell r="I95">
            <v>66.709678850855695</v>
          </cell>
          <cell r="J95">
            <v>342.74877190826885</v>
          </cell>
          <cell r="K95">
            <v>97.470340781004197</v>
          </cell>
          <cell r="L95">
            <v>386.40193573053585</v>
          </cell>
          <cell r="M95">
            <v>65.520815748452804</v>
          </cell>
          <cell r="N95">
            <v>64.847080136618558</v>
          </cell>
          <cell r="O95">
            <v>45.692323275877023</v>
          </cell>
          <cell r="P95">
            <v>10.19950970633059</v>
          </cell>
          <cell r="Q95">
            <v>16.139255149691191</v>
          </cell>
          <cell r="R95">
            <v>92.061322185258504</v>
          </cell>
          <cell r="S95">
            <v>101.88066893389576</v>
          </cell>
          <cell r="T95">
            <v>83.678968541543739</v>
          </cell>
          <cell r="U95">
            <v>67.513931356681994</v>
          </cell>
          <cell r="V95">
            <v>200.43741696039959</v>
          </cell>
          <cell r="W95">
            <v>176.01774714559156</v>
          </cell>
          <cell r="X95">
            <v>29.774663973529478</v>
          </cell>
          <cell r="Y95">
            <v>109.25865159972881</v>
          </cell>
          <cell r="Z95">
            <v>16.957382517532043</v>
          </cell>
          <cell r="AA95">
            <v>55.922035249381395</v>
          </cell>
          <cell r="AB95">
            <v>275.49423910641769</v>
          </cell>
          <cell r="AC95">
            <v>60.707770597036735</v>
          </cell>
          <cell r="AD95">
            <v>153.01400967579946</v>
          </cell>
          <cell r="AE95">
            <v>159.85407714413583</v>
          </cell>
          <cell r="AF95">
            <v>95.110041106838793</v>
          </cell>
          <cell r="AG95">
            <v>16.316740318061679</v>
          </cell>
          <cell r="AH95">
            <v>23.221022994359068</v>
          </cell>
          <cell r="AI95">
            <v>220.81232853680851</v>
          </cell>
          <cell r="AJ95">
            <v>53.169220100755581</v>
          </cell>
          <cell r="AK95">
            <v>59.443761868935745</v>
          </cell>
          <cell r="AL95">
            <v>46.177235470983007</v>
          </cell>
          <cell r="AM95">
            <v>187.63886784971905</v>
          </cell>
          <cell r="AN95">
            <v>60.84256139515584</v>
          </cell>
          <cell r="AO95">
            <v>584.61725641168994</v>
          </cell>
          <cell r="AP95">
            <v>1125.5679020438172</v>
          </cell>
          <cell r="AQ95">
            <v>755.70866865140067</v>
          </cell>
          <cell r="AR95">
            <v>616.42674776107685</v>
          </cell>
          <cell r="AS95">
            <v>131.40345543622755</v>
          </cell>
          <cell r="AT95">
            <v>1850.175978790865</v>
          </cell>
          <cell r="AU95">
            <v>1.2252401081322497</v>
          </cell>
          <cell r="AV95">
            <v>125.93375656854302</v>
          </cell>
          <cell r="AW95">
            <v>167.36716335765357</v>
          </cell>
          <cell r="AX95">
            <v>152.45478079936726</v>
          </cell>
          <cell r="AY95">
            <v>274.52563719980532</v>
          </cell>
          <cell r="AZ95">
            <v>1576.6261188365834</v>
          </cell>
          <cell r="BA95">
            <v>16.965131920528759</v>
          </cell>
          <cell r="BB95">
            <v>746.12253037463154</v>
          </cell>
          <cell r="BC95">
            <v>63.326154168628818</v>
          </cell>
          <cell r="BD95">
            <v>31.206924688639148</v>
          </cell>
          <cell r="BE95">
            <v>9.0542481198162648</v>
          </cell>
          <cell r="BF95">
            <v>747.21986112984996</v>
          </cell>
          <cell r="BG95">
            <v>1469.174363171654</v>
          </cell>
          <cell r="BH95">
            <v>47.574590587110968</v>
          </cell>
          <cell r="BI95">
            <v>492.91494214750458</v>
          </cell>
          <cell r="BJ95">
            <v>10.503707853750207</v>
          </cell>
          <cell r="BK95">
            <v>7.9888347462466065</v>
          </cell>
          <cell r="BL95">
            <v>62.651975621538156</v>
          </cell>
          <cell r="BM95">
            <v>17.472938412696166</v>
          </cell>
          <cell r="BN95">
            <v>429.44341737341188</v>
          </cell>
        </row>
        <row r="96">
          <cell r="A96" t="str">
            <v>P92</v>
          </cell>
          <cell r="B96" t="str">
            <v>Other financial services</v>
          </cell>
          <cell r="C96">
            <v>109955.81390070922</v>
          </cell>
          <cell r="E96">
            <v>0</v>
          </cell>
          <cell r="F96">
            <v>0</v>
          </cell>
          <cell r="G96">
            <v>0</v>
          </cell>
          <cell r="H96">
            <v>1388.9906556404267</v>
          </cell>
          <cell r="I96">
            <v>210.66356760380702</v>
          </cell>
          <cell r="J96">
            <v>4015.3074758397138</v>
          </cell>
          <cell r="K96">
            <v>3389.0007596487562</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25827.723028700471</v>
          </cell>
          <cell r="AZ96">
            <v>4449.9300465139022</v>
          </cell>
          <cell r="BA96">
            <v>55728.631537865505</v>
          </cell>
          <cell r="BB96">
            <v>0</v>
          </cell>
          <cell r="BC96">
            <v>0</v>
          </cell>
          <cell r="BD96">
            <v>0</v>
          </cell>
          <cell r="BE96">
            <v>0</v>
          </cell>
          <cell r="BF96">
            <v>0</v>
          </cell>
          <cell r="BG96">
            <v>0</v>
          </cell>
          <cell r="BH96">
            <v>0</v>
          </cell>
          <cell r="BI96">
            <v>0</v>
          </cell>
          <cell r="BJ96">
            <v>0</v>
          </cell>
          <cell r="BK96">
            <v>0</v>
          </cell>
          <cell r="BL96">
            <v>0</v>
          </cell>
          <cell r="BM96">
            <v>0</v>
          </cell>
          <cell r="BN96">
            <v>13138.564138241869</v>
          </cell>
        </row>
        <row r="97">
          <cell r="A97" t="str">
            <v>P93</v>
          </cell>
          <cell r="B97" t="str">
            <v>Real estate services</v>
          </cell>
          <cell r="C97">
            <v>224394.33666356665</v>
          </cell>
          <cell r="E97">
            <v>27.567674493051435</v>
          </cell>
          <cell r="F97">
            <v>2.6378286553152592</v>
          </cell>
          <cell r="G97">
            <v>0</v>
          </cell>
          <cell r="H97">
            <v>123.79095692744097</v>
          </cell>
          <cell r="I97">
            <v>167.2883273518905</v>
          </cell>
          <cell r="J97">
            <v>123.6549560587348</v>
          </cell>
          <cell r="K97">
            <v>95.400000109756903</v>
          </cell>
          <cell r="L97">
            <v>1741.1594042468291</v>
          </cell>
          <cell r="M97">
            <v>327.77747193810058</v>
          </cell>
          <cell r="N97">
            <v>247.78900083695771</v>
          </cell>
          <cell r="O97">
            <v>182.66715711883487</v>
          </cell>
          <cell r="P97">
            <v>34.749005066961317</v>
          </cell>
          <cell r="Q97">
            <v>77.832429096541745</v>
          </cell>
          <cell r="R97">
            <v>273.8890449785037</v>
          </cell>
          <cell r="S97">
            <v>423.74198333650509</v>
          </cell>
          <cell r="T97">
            <v>493.70328836904724</v>
          </cell>
          <cell r="U97">
            <v>146.56214862440223</v>
          </cell>
          <cell r="V97">
            <v>500.76430381209673</v>
          </cell>
          <cell r="W97">
            <v>690.30262698268143</v>
          </cell>
          <cell r="X97">
            <v>122.393718580428</v>
          </cell>
          <cell r="Y97">
            <v>531.44692657398741</v>
          </cell>
          <cell r="Z97">
            <v>58.699746056586804</v>
          </cell>
          <cell r="AA97">
            <v>134.51823549022501</v>
          </cell>
          <cell r="AB97">
            <v>263.08128988380651</v>
          </cell>
          <cell r="AC97">
            <v>106.79358413117551</v>
          </cell>
          <cell r="AD97">
            <v>793.51159139031029</v>
          </cell>
          <cell r="AE97">
            <v>665.97086599857653</v>
          </cell>
          <cell r="AF97">
            <v>288.5503496667958</v>
          </cell>
          <cell r="AG97">
            <v>113.75435169235689</v>
          </cell>
          <cell r="AH97">
            <v>157.64127486776459</v>
          </cell>
          <cell r="AI97">
            <v>708.05152902167174</v>
          </cell>
          <cell r="AJ97">
            <v>384.61595519248829</v>
          </cell>
          <cell r="AK97">
            <v>339.42747473937538</v>
          </cell>
          <cell r="AL97">
            <v>245.90114486162804</v>
          </cell>
          <cell r="AM97">
            <v>54.674690117399976</v>
          </cell>
          <cell r="AN97">
            <v>31.857292890206885</v>
          </cell>
          <cell r="AO97">
            <v>1421.5131760653137</v>
          </cell>
          <cell r="AP97">
            <v>4152.4585905799668</v>
          </cell>
          <cell r="AQ97">
            <v>13663.447181925705</v>
          </cell>
          <cell r="AR97">
            <v>3845.0443869158853</v>
          </cell>
          <cell r="AS97">
            <v>2117.2264917913049</v>
          </cell>
          <cell r="AT97">
            <v>2133.6281738678899</v>
          </cell>
          <cell r="AU97">
            <v>3.377095813116497</v>
          </cell>
          <cell r="AV97">
            <v>129.3320885562932</v>
          </cell>
          <cell r="AW97">
            <v>496.45195511155288</v>
          </cell>
          <cell r="AX97">
            <v>2143.1080572686255</v>
          </cell>
          <cell r="AY97">
            <v>1436.5690772443631</v>
          </cell>
          <cell r="AZ97">
            <v>247.51047134967567</v>
          </cell>
          <cell r="BA97">
            <v>88.777078006252808</v>
          </cell>
          <cell r="BB97">
            <v>3197.1471557944274</v>
          </cell>
          <cell r="BC97">
            <v>147.71080272607912</v>
          </cell>
          <cell r="BD97">
            <v>453.08699498983015</v>
          </cell>
          <cell r="BE97">
            <v>37.241835747623448</v>
          </cell>
          <cell r="BF97">
            <v>4845.9168404795546</v>
          </cell>
          <cell r="BG97">
            <v>3703.2196746096261</v>
          </cell>
          <cell r="BH97">
            <v>668.70658179614213</v>
          </cell>
          <cell r="BI97">
            <v>3969.516045594447</v>
          </cell>
          <cell r="BJ97">
            <v>9.4748998240337308</v>
          </cell>
          <cell r="BK97">
            <v>70.347715243133976</v>
          </cell>
          <cell r="BL97">
            <v>623.71430414303552</v>
          </cell>
          <cell r="BM97">
            <v>178.69158605704013</v>
          </cell>
          <cell r="BN97">
            <v>2786.0344854733607</v>
          </cell>
        </row>
        <row r="98">
          <cell r="A98" t="str">
            <v>P94</v>
          </cell>
          <cell r="B98" t="str">
            <v>Leasing, Rental services</v>
          </cell>
          <cell r="C98">
            <v>23084.028899463428</v>
          </cell>
          <cell r="E98">
            <v>0</v>
          </cell>
          <cell r="F98">
            <v>0</v>
          </cell>
          <cell r="G98">
            <v>0</v>
          </cell>
          <cell r="H98">
            <v>0</v>
          </cell>
          <cell r="I98">
            <v>0</v>
          </cell>
          <cell r="J98">
            <v>0</v>
          </cell>
          <cell r="K98">
            <v>0</v>
          </cell>
          <cell r="L98">
            <v>754.91829461517955</v>
          </cell>
          <cell r="M98">
            <v>75.545973806393704</v>
          </cell>
          <cell r="N98">
            <v>37.773910736068927</v>
          </cell>
          <cell r="O98">
            <v>22.462522820478874</v>
          </cell>
          <cell r="P98">
            <v>5.0357372021227818</v>
          </cell>
          <cell r="Q98">
            <v>7.5324904367885006</v>
          </cell>
          <cell r="R98">
            <v>39.802302967218402</v>
          </cell>
          <cell r="S98">
            <v>493.87859125459147</v>
          </cell>
          <cell r="T98">
            <v>104.27092750715775</v>
          </cell>
          <cell r="U98">
            <v>38.24546512153438</v>
          </cell>
          <cell r="V98">
            <v>176.25967295472893</v>
          </cell>
          <cell r="W98">
            <v>173.48732811327505</v>
          </cell>
          <cell r="X98">
            <v>37.82389030177692</v>
          </cell>
          <cell r="Y98">
            <v>43.247366677535467</v>
          </cell>
          <cell r="Z98">
            <v>28.859307536353953</v>
          </cell>
          <cell r="AA98">
            <v>64.576050220406046</v>
          </cell>
          <cell r="AB98">
            <v>126.43130141596447</v>
          </cell>
          <cell r="AC98">
            <v>30.270872285460264</v>
          </cell>
          <cell r="AD98">
            <v>147.35129903147435</v>
          </cell>
          <cell r="AE98">
            <v>135.32012455894386</v>
          </cell>
          <cell r="AF98">
            <v>44.250583615130388</v>
          </cell>
          <cell r="AG98">
            <v>19.474260743351898</v>
          </cell>
          <cell r="AH98">
            <v>20.365846502752564</v>
          </cell>
          <cell r="AI98">
            <v>124.26654068128417</v>
          </cell>
          <cell r="AJ98">
            <v>93.611064729657244</v>
          </cell>
          <cell r="AK98">
            <v>32.188950713638157</v>
          </cell>
          <cell r="AL98">
            <v>47.011920153290141</v>
          </cell>
          <cell r="AM98">
            <v>17.621727671855478</v>
          </cell>
          <cell r="AN98">
            <v>114.67533218198714</v>
          </cell>
          <cell r="AO98">
            <v>2256.6803628504131</v>
          </cell>
          <cell r="AP98">
            <v>1025.3312265863096</v>
          </cell>
          <cell r="AQ98">
            <v>2620.5459429925968</v>
          </cell>
          <cell r="AR98">
            <v>240.56583671283317</v>
          </cell>
          <cell r="AS98">
            <v>107.04770231802527</v>
          </cell>
          <cell r="AT98">
            <v>2858.2840575893788</v>
          </cell>
          <cell r="AU98">
            <v>25.374810638660641</v>
          </cell>
          <cell r="AV98">
            <v>1245.6418891707058</v>
          </cell>
          <cell r="AW98">
            <v>336.13792853118275</v>
          </cell>
          <cell r="AX98">
            <v>887.68151598480631</v>
          </cell>
          <cell r="AY98">
            <v>527.80864122582625</v>
          </cell>
          <cell r="AZ98">
            <v>90.937614933787913</v>
          </cell>
          <cell r="BA98">
            <v>32.61751185982731</v>
          </cell>
          <cell r="BB98">
            <v>251.9174490854875</v>
          </cell>
          <cell r="BC98">
            <v>430.9349091216875</v>
          </cell>
          <cell r="BD98">
            <v>70.631218598854176</v>
          </cell>
          <cell r="BE98">
            <v>34.054308398397673</v>
          </cell>
          <cell r="BF98">
            <v>834.58216438206659</v>
          </cell>
          <cell r="BG98">
            <v>0</v>
          </cell>
          <cell r="BH98">
            <v>245.37351448177395</v>
          </cell>
          <cell r="BI98">
            <v>844.53098736686695</v>
          </cell>
          <cell r="BJ98">
            <v>53.251966783163333</v>
          </cell>
          <cell r="BK98">
            <v>11.817810097797057</v>
          </cell>
          <cell r="BL98">
            <v>158.7763198513947</v>
          </cell>
          <cell r="BM98">
            <v>10.098580729366898</v>
          </cell>
          <cell r="BN98">
            <v>1170.0426379739054</v>
          </cell>
        </row>
        <row r="99">
          <cell r="A99" t="str">
            <v>P95</v>
          </cell>
          <cell r="B99" t="str">
            <v>Research, development</v>
          </cell>
          <cell r="C99">
            <v>3127.0501721340056</v>
          </cell>
          <cell r="E99">
            <v>0</v>
          </cell>
          <cell r="F99">
            <v>0</v>
          </cell>
          <cell r="G99">
            <v>0</v>
          </cell>
          <cell r="H99">
            <v>0</v>
          </cell>
          <cell r="I99">
            <v>0</v>
          </cell>
          <cell r="J99">
            <v>0</v>
          </cell>
          <cell r="K99">
            <v>0</v>
          </cell>
          <cell r="L99">
            <v>14.276223754930689</v>
          </cell>
          <cell r="M99">
            <v>3.1582881108206866</v>
          </cell>
          <cell r="N99">
            <v>5.2115046317478804</v>
          </cell>
          <cell r="O99">
            <v>1.5094962260621128</v>
          </cell>
          <cell r="P99">
            <v>2.4763426250721001</v>
          </cell>
          <cell r="Q99">
            <v>1.6477332904903812</v>
          </cell>
          <cell r="R99">
            <v>1.5352100088709304</v>
          </cell>
          <cell r="S99">
            <v>24.52866071172862</v>
          </cell>
          <cell r="T99">
            <v>26.471178034513837</v>
          </cell>
          <cell r="U99">
            <v>45.600606203801426</v>
          </cell>
          <cell r="V99">
            <v>17.526410445161826</v>
          </cell>
          <cell r="W99">
            <v>36.492644890154708</v>
          </cell>
          <cell r="X99">
            <v>1.0211757107406083</v>
          </cell>
          <cell r="Y99">
            <v>4.2000675659331987</v>
          </cell>
          <cell r="Z99">
            <v>2.5570454685237438</v>
          </cell>
          <cell r="AA99">
            <v>1.6395818470130568</v>
          </cell>
          <cell r="AB99">
            <v>24.115147481299836</v>
          </cell>
          <cell r="AC99">
            <v>3.4790940640458423</v>
          </cell>
          <cell r="AD99">
            <v>8.2185119401639426</v>
          </cell>
          <cell r="AE99">
            <v>41.33570474503265</v>
          </cell>
          <cell r="AF99">
            <v>2.3930426759547672</v>
          </cell>
          <cell r="AG99">
            <v>40.117585284219679</v>
          </cell>
          <cell r="AH99">
            <v>1.8013179675560522</v>
          </cell>
          <cell r="AI99">
            <v>108.41836467845093</v>
          </cell>
          <cell r="AJ99">
            <v>1.79704700190612</v>
          </cell>
          <cell r="AK99">
            <v>1.1703354968392776</v>
          </cell>
          <cell r="AL99">
            <v>5.2959497638278545</v>
          </cell>
          <cell r="AM99">
            <v>0</v>
          </cell>
          <cell r="AN99">
            <v>0</v>
          </cell>
          <cell r="AO99">
            <v>0</v>
          </cell>
          <cell r="AP99">
            <v>0</v>
          </cell>
          <cell r="AQ99">
            <v>0</v>
          </cell>
          <cell r="AR99">
            <v>4.7573956653045597</v>
          </cell>
          <cell r="AS99">
            <v>0</v>
          </cell>
          <cell r="AT99">
            <v>20.188186922840117</v>
          </cell>
          <cell r="AU99">
            <v>0</v>
          </cell>
          <cell r="AV99">
            <v>4.0016054956052098</v>
          </cell>
          <cell r="AW99">
            <v>2.3026194562732862</v>
          </cell>
          <cell r="AX99">
            <v>8.1251262707764038</v>
          </cell>
          <cell r="AY99">
            <v>269.5006635046534</v>
          </cell>
          <cell r="AZ99">
            <v>46.433016907922514</v>
          </cell>
          <cell r="BA99">
            <v>16.654598658481042</v>
          </cell>
          <cell r="BB99">
            <v>39.278503545212615</v>
          </cell>
          <cell r="BC99">
            <v>3.7688629937688374</v>
          </cell>
          <cell r="BD99">
            <v>10.422957318952779</v>
          </cell>
          <cell r="BE99">
            <v>45.61986664059539</v>
          </cell>
          <cell r="BF99">
            <v>25.441720138808847</v>
          </cell>
          <cell r="BG99">
            <v>0</v>
          </cell>
          <cell r="BH99">
            <v>327.17054662165191</v>
          </cell>
          <cell r="BI99">
            <v>1151.4654009102994</v>
          </cell>
          <cell r="BJ99">
            <v>6.7196814054755558</v>
          </cell>
          <cell r="BK99">
            <v>7.8720249896170715</v>
          </cell>
          <cell r="BL99">
            <v>224.48016609232542</v>
          </cell>
          <cell r="BM99">
            <v>5.3435854456995706</v>
          </cell>
          <cell r="BN99">
            <v>356.18484688858985</v>
          </cell>
        </row>
        <row r="100">
          <cell r="A100" t="str">
            <v>P96</v>
          </cell>
          <cell r="B100" t="str">
            <v xml:space="preserve">Legal, accounting </v>
          </cell>
          <cell r="C100">
            <v>30718.516892550204</v>
          </cell>
          <cell r="E100">
            <v>0</v>
          </cell>
          <cell r="F100">
            <v>0</v>
          </cell>
          <cell r="G100">
            <v>0</v>
          </cell>
          <cell r="H100">
            <v>72.426769496160759</v>
          </cell>
          <cell r="I100">
            <v>4.4605115180294943</v>
          </cell>
          <cell r="J100">
            <v>850.22109119707443</v>
          </cell>
          <cell r="K100">
            <v>34.461284594795842</v>
          </cell>
          <cell r="L100">
            <v>757.01447496612161</v>
          </cell>
          <cell r="M100">
            <v>59.692049167056439</v>
          </cell>
          <cell r="N100">
            <v>38.203874162101215</v>
          </cell>
          <cell r="O100">
            <v>25.676666660776672</v>
          </cell>
          <cell r="P100">
            <v>12.932951394697065</v>
          </cell>
          <cell r="Q100">
            <v>6.7861213195055097</v>
          </cell>
          <cell r="R100">
            <v>23.524946696110653</v>
          </cell>
          <cell r="S100">
            <v>30.404646866178219</v>
          </cell>
          <cell r="T100">
            <v>232.84662386535157</v>
          </cell>
          <cell r="U100">
            <v>6.0405808577887576</v>
          </cell>
          <cell r="V100">
            <v>236.9225503756235</v>
          </cell>
          <cell r="W100">
            <v>1025.053927292148</v>
          </cell>
          <cell r="X100">
            <v>78.492252750260135</v>
          </cell>
          <cell r="Y100">
            <v>23.364843672935521</v>
          </cell>
          <cell r="Z100">
            <v>46.100316330504448</v>
          </cell>
          <cell r="AA100">
            <v>74.248341023879902</v>
          </cell>
          <cell r="AB100">
            <v>48.052701932452216</v>
          </cell>
          <cell r="AC100">
            <v>36.989004282413283</v>
          </cell>
          <cell r="AD100">
            <v>30.203537809387488</v>
          </cell>
          <cell r="AE100">
            <v>105.15749172198497</v>
          </cell>
          <cell r="AF100">
            <v>450.2316435216602</v>
          </cell>
          <cell r="AG100">
            <v>27.405619776289797</v>
          </cell>
          <cell r="AH100">
            <v>2.9231847384375542</v>
          </cell>
          <cell r="AI100">
            <v>1223.1441990187159</v>
          </cell>
          <cell r="AJ100">
            <v>20.601525244519767</v>
          </cell>
          <cell r="AK100">
            <v>92.106811921472485</v>
          </cell>
          <cell r="AL100">
            <v>19.537121247315646</v>
          </cell>
          <cell r="AM100">
            <v>24.026679894947158</v>
          </cell>
          <cell r="AN100">
            <v>10.699846964946456</v>
          </cell>
          <cell r="AO100">
            <v>2307.7987875058134</v>
          </cell>
          <cell r="AP100">
            <v>715.21559178163693</v>
          </cell>
          <cell r="AQ100">
            <v>402.84625355588014</v>
          </cell>
          <cell r="AR100">
            <v>469.75641316837402</v>
          </cell>
          <cell r="AS100">
            <v>1364.0918356280322</v>
          </cell>
          <cell r="AT100">
            <v>108.6080545522387</v>
          </cell>
          <cell r="AU100">
            <v>0</v>
          </cell>
          <cell r="AV100">
            <v>16.369079961439546</v>
          </cell>
          <cell r="AW100">
            <v>15.425338978577502</v>
          </cell>
          <cell r="AX100">
            <v>600.54825135102146</v>
          </cell>
          <cell r="AY100">
            <v>998.42444578362108</v>
          </cell>
          <cell r="AZ100">
            <v>172.02131738556466</v>
          </cell>
          <cell r="BA100">
            <v>61.700621509065208</v>
          </cell>
          <cell r="BB100">
            <v>120.29919808519948</v>
          </cell>
          <cell r="BC100">
            <v>8.9039685722422046</v>
          </cell>
          <cell r="BD100">
            <v>340.49250111269913</v>
          </cell>
          <cell r="BE100">
            <v>5.0088605056699942</v>
          </cell>
          <cell r="BF100">
            <v>253.17546663785055</v>
          </cell>
          <cell r="BG100">
            <v>0</v>
          </cell>
          <cell r="BH100">
            <v>1463.3184564027772</v>
          </cell>
          <cell r="BI100">
            <v>5248.2177558102812</v>
          </cell>
          <cell r="BJ100">
            <v>71.652872842794736</v>
          </cell>
          <cell r="BK100">
            <v>198.15758905883311</v>
          </cell>
          <cell r="BL100">
            <v>1472.8482353919153</v>
          </cell>
          <cell r="BM100">
            <v>93.061654680723478</v>
          </cell>
          <cell r="BN100">
            <v>2780.1933729369248</v>
          </cell>
        </row>
        <row r="101">
          <cell r="A101" t="str">
            <v>P97</v>
          </cell>
          <cell r="B101" t="str">
            <v>Other business services</v>
          </cell>
          <cell r="C101">
            <v>158221.17854177495</v>
          </cell>
          <cell r="E101">
            <v>242.12595470985994</v>
          </cell>
          <cell r="F101">
            <v>23.754490691720356</v>
          </cell>
          <cell r="G101">
            <v>2.4814831199742793</v>
          </cell>
          <cell r="H101">
            <v>1525.4392576439495</v>
          </cell>
          <cell r="I101">
            <v>143.47131090520176</v>
          </cell>
          <cell r="J101">
            <v>1678.6011078359397</v>
          </cell>
          <cell r="K101">
            <v>400.91155830583625</v>
          </cell>
          <cell r="L101">
            <v>7497.779501275345</v>
          </cell>
          <cell r="M101">
            <v>1259.7771650904626</v>
          </cell>
          <cell r="N101">
            <v>243.90354837605886</v>
          </cell>
          <cell r="O101">
            <v>133.11475374047254</v>
          </cell>
          <cell r="P101">
            <v>37.302673870144936</v>
          </cell>
          <cell r="Q101">
            <v>94.015248224749882</v>
          </cell>
          <cell r="R101">
            <v>202.67286298105535</v>
          </cell>
          <cell r="S101">
            <v>388.3987214750577</v>
          </cell>
          <cell r="T101">
            <v>1360.4836788740026</v>
          </cell>
          <cell r="U101">
            <v>159.51954334924051</v>
          </cell>
          <cell r="V101">
            <v>850.87534644167431</v>
          </cell>
          <cell r="W101">
            <v>8525.6263303478736</v>
          </cell>
          <cell r="X101">
            <v>463.64415242993977</v>
          </cell>
          <cell r="Y101">
            <v>342.13490196584479</v>
          </cell>
          <cell r="Z101">
            <v>112.45532238298966</v>
          </cell>
          <cell r="AA101">
            <v>209.26490755576688</v>
          </cell>
          <cell r="AB101">
            <v>178.13176799329798</v>
          </cell>
          <cell r="AC101">
            <v>91.938725524073192</v>
          </cell>
          <cell r="AD101">
            <v>840.3403305510268</v>
          </cell>
          <cell r="AE101">
            <v>824.23971754492641</v>
          </cell>
          <cell r="AF101">
            <v>723.50490172965738</v>
          </cell>
          <cell r="AG101">
            <v>109.30032018657295</v>
          </cell>
          <cell r="AH101">
            <v>112.79171070159499</v>
          </cell>
          <cell r="AI101">
            <v>4760.1848970620376</v>
          </cell>
          <cell r="AJ101">
            <v>109.74277945434856</v>
          </cell>
          <cell r="AK101">
            <v>377.9285115633661</v>
          </cell>
          <cell r="AL101">
            <v>233.66458410449536</v>
          </cell>
          <cell r="AM101">
            <v>40.754733505006136</v>
          </cell>
          <cell r="AN101">
            <v>135.56447948836541</v>
          </cell>
          <cell r="AO101">
            <v>13578.415073773373</v>
          </cell>
          <cell r="AP101">
            <v>8993.8956203192647</v>
          </cell>
          <cell r="AQ101">
            <v>10075.447443656456</v>
          </cell>
          <cell r="AR101">
            <v>2627.0781382877735</v>
          </cell>
          <cell r="AS101">
            <v>1506.0156055299622</v>
          </cell>
          <cell r="AT101">
            <v>2475.4985305971263</v>
          </cell>
          <cell r="AU101">
            <v>0.92157054199445365</v>
          </cell>
          <cell r="AV101">
            <v>782.45470305735796</v>
          </cell>
          <cell r="AW101">
            <v>259.08703833974852</v>
          </cell>
          <cell r="AX101">
            <v>7741.2212182782341</v>
          </cell>
          <cell r="AY101">
            <v>1466.3475273204278</v>
          </cell>
          <cell r="AZ101">
            <v>252.64108311846357</v>
          </cell>
          <cell r="BA101">
            <v>90.617326294471198</v>
          </cell>
          <cell r="BB101">
            <v>3000.27637632094</v>
          </cell>
          <cell r="BC101">
            <v>248.4555122358887</v>
          </cell>
          <cell r="BD101">
            <v>622.02276814290371</v>
          </cell>
          <cell r="BE101">
            <v>25.032932052882604</v>
          </cell>
          <cell r="BF101">
            <v>4625.3608262658317</v>
          </cell>
          <cell r="BG101">
            <v>34847.729185013712</v>
          </cell>
          <cell r="BH101">
            <v>5895.9496063473352</v>
          </cell>
          <cell r="BI101">
            <v>9493.0663649894304</v>
          </cell>
          <cell r="BJ101">
            <v>166.98968548043763</v>
          </cell>
          <cell r="BK101">
            <v>302.00495418251393</v>
          </cell>
          <cell r="BL101">
            <v>4280.1561794433883</v>
          </cell>
          <cell r="BM101">
            <v>317.68187333449521</v>
          </cell>
          <cell r="BN101">
            <v>6342.8482336257384</v>
          </cell>
        </row>
        <row r="102">
          <cell r="A102" t="str">
            <v>P98</v>
          </cell>
          <cell r="B102" t="str">
            <v>Telecommunications</v>
          </cell>
          <cell r="C102">
            <v>136987.06140476809</v>
          </cell>
          <cell r="E102">
            <v>127.97092297484316</v>
          </cell>
          <cell r="F102">
            <v>11.807650361077973</v>
          </cell>
          <cell r="G102">
            <v>0</v>
          </cell>
          <cell r="H102">
            <v>182.55244501434512</v>
          </cell>
          <cell r="I102">
            <v>41.517798474259031</v>
          </cell>
          <cell r="J102">
            <v>485.92963572089496</v>
          </cell>
          <cell r="K102">
            <v>116.06658254271909</v>
          </cell>
          <cell r="L102">
            <v>812.65574521028122</v>
          </cell>
          <cell r="M102">
            <v>178.38168080339003</v>
          </cell>
          <cell r="N102">
            <v>233.35420738215598</v>
          </cell>
          <cell r="O102">
            <v>325.57440076598419</v>
          </cell>
          <cell r="P102">
            <v>40.469416999396742</v>
          </cell>
          <cell r="Q102">
            <v>100.90760103447239</v>
          </cell>
          <cell r="R102">
            <v>269.4990930799417</v>
          </cell>
          <cell r="S102">
            <v>302.01059201392025</v>
          </cell>
          <cell r="T102">
            <v>686.65897505423538</v>
          </cell>
          <cell r="U102">
            <v>23.135944493201382</v>
          </cell>
          <cell r="V102">
            <v>813.13799446521773</v>
          </cell>
          <cell r="W102">
            <v>634.78152934767445</v>
          </cell>
          <cell r="X102">
            <v>103.693143817966</v>
          </cell>
          <cell r="Y102">
            <v>415.72823806513975</v>
          </cell>
          <cell r="Z102">
            <v>42.425544564289545</v>
          </cell>
          <cell r="AA102">
            <v>164.0085436573313</v>
          </cell>
          <cell r="AB102">
            <v>306.66960594337928</v>
          </cell>
          <cell r="AC102">
            <v>133.48478379164825</v>
          </cell>
          <cell r="AD102">
            <v>954.38508554730117</v>
          </cell>
          <cell r="AE102">
            <v>986.68072583834658</v>
          </cell>
          <cell r="AF102">
            <v>332.57939720940431</v>
          </cell>
          <cell r="AG102">
            <v>112.14314815685097</v>
          </cell>
          <cell r="AH102">
            <v>176.77037421350906</v>
          </cell>
          <cell r="AI102">
            <v>673.16842853820026</v>
          </cell>
          <cell r="AJ102">
            <v>191.86521777925805</v>
          </cell>
          <cell r="AK102">
            <v>243.71930077422846</v>
          </cell>
          <cell r="AL102">
            <v>175.88294300862879</v>
          </cell>
          <cell r="AM102">
            <v>242.33600922111282</v>
          </cell>
          <cell r="AN102">
            <v>169.29125710804297</v>
          </cell>
          <cell r="AO102">
            <v>3694.3945727799664</v>
          </cell>
          <cell r="AP102">
            <v>6528.2154904940717</v>
          </cell>
          <cell r="AQ102">
            <v>5808.2727303870915</v>
          </cell>
          <cell r="AR102">
            <v>2719.1564398790556</v>
          </cell>
          <cell r="AS102">
            <v>3028.7693983146373</v>
          </cell>
          <cell r="AT102">
            <v>4008.2757862047029</v>
          </cell>
          <cell r="AU102">
            <v>5.9551087621306875</v>
          </cell>
          <cell r="AV102">
            <v>139.26059451550455</v>
          </cell>
          <cell r="AW102">
            <v>921.68291791592594</v>
          </cell>
          <cell r="AX102">
            <v>2273.2615671297131</v>
          </cell>
          <cell r="AY102">
            <v>3455.3019282641026</v>
          </cell>
          <cell r="AZ102">
            <v>595.32355420080353</v>
          </cell>
          <cell r="BA102">
            <v>213.53070567902509</v>
          </cell>
          <cell r="BB102">
            <v>2848.809980931409</v>
          </cell>
          <cell r="BC102">
            <v>435.38996614492771</v>
          </cell>
          <cell r="BD102">
            <v>1237.5572586274693</v>
          </cell>
          <cell r="BE102">
            <v>153.999668607074</v>
          </cell>
          <cell r="BF102">
            <v>9242.7475085325023</v>
          </cell>
          <cell r="BG102">
            <v>22939.326758721269</v>
          </cell>
          <cell r="BH102">
            <v>1087.6809589769605</v>
          </cell>
          <cell r="BI102">
            <v>4887.9961198266737</v>
          </cell>
          <cell r="BJ102">
            <v>31.102332218912235</v>
          </cell>
          <cell r="BK102">
            <v>153.60771852606712</v>
          </cell>
          <cell r="BL102">
            <v>554.77748002478063</v>
          </cell>
          <cell r="BM102">
            <v>158.60728449694324</v>
          </cell>
          <cell r="BN102">
            <v>4380.1483120089779</v>
          </cell>
        </row>
        <row r="103">
          <cell r="A103" t="str">
            <v>P99</v>
          </cell>
          <cell r="B103" t="str">
            <v>Support services</v>
          </cell>
          <cell r="C103">
            <v>103840.23503362696</v>
          </cell>
          <cell r="E103">
            <v>0</v>
          </cell>
          <cell r="F103">
            <v>0</v>
          </cell>
          <cell r="G103">
            <v>0</v>
          </cell>
          <cell r="H103">
            <v>0</v>
          </cell>
          <cell r="I103">
            <v>0</v>
          </cell>
          <cell r="J103">
            <v>0</v>
          </cell>
          <cell r="K103">
            <v>0</v>
          </cell>
          <cell r="L103">
            <v>4068.0227022309591</v>
          </cell>
          <cell r="M103">
            <v>974.73597785090601</v>
          </cell>
          <cell r="N103">
            <v>359.03375661833843</v>
          </cell>
          <cell r="O103">
            <v>177.35963814571392</v>
          </cell>
          <cell r="P103">
            <v>43.800116652465448</v>
          </cell>
          <cell r="Q103">
            <v>55.670517300946713</v>
          </cell>
          <cell r="R103">
            <v>699.6991665775862</v>
          </cell>
          <cell r="S103">
            <v>1078.2304469054582</v>
          </cell>
          <cell r="T103">
            <v>374.54744549124968</v>
          </cell>
          <cell r="U103">
            <v>950.83024281865755</v>
          </cell>
          <cell r="V103">
            <v>2410.9538354995634</v>
          </cell>
          <cell r="W103">
            <v>1111.46202969093</v>
          </cell>
          <cell r="X103">
            <v>187.40379888682355</v>
          </cell>
          <cell r="Y103">
            <v>529.17251816868168</v>
          </cell>
          <cell r="Z103">
            <v>195.60603473302149</v>
          </cell>
          <cell r="AA103">
            <v>663.12756807000733</v>
          </cell>
          <cell r="AB103">
            <v>3686.1490700265308</v>
          </cell>
          <cell r="AC103">
            <v>496.40406822283751</v>
          </cell>
          <cell r="AD103">
            <v>714.77655194002637</v>
          </cell>
          <cell r="AE103">
            <v>536.42160051994915</v>
          </cell>
          <cell r="AF103">
            <v>574.64529452304714</v>
          </cell>
          <cell r="AG103">
            <v>59.16928309858244</v>
          </cell>
          <cell r="AH103">
            <v>64.519734788165962</v>
          </cell>
          <cell r="AI103">
            <v>1513.223327841305</v>
          </cell>
          <cell r="AJ103">
            <v>112.8421832848893</v>
          </cell>
          <cell r="AK103">
            <v>216.84322323421321</v>
          </cell>
          <cell r="AL103">
            <v>356.38583866435113</v>
          </cell>
          <cell r="AM103">
            <v>2043.696703619479</v>
          </cell>
          <cell r="AN103">
            <v>485.00970015604082</v>
          </cell>
          <cell r="AO103">
            <v>3675.7778775200641</v>
          </cell>
          <cell r="AP103">
            <v>3669.6309824052601</v>
          </cell>
          <cell r="AQ103">
            <v>4064.1548160863117</v>
          </cell>
          <cell r="AR103">
            <v>1463.0101563866074</v>
          </cell>
          <cell r="AS103">
            <v>1038.9880834681901</v>
          </cell>
          <cell r="AT103">
            <v>11384.04916813968</v>
          </cell>
          <cell r="AU103">
            <v>11.758116422048099</v>
          </cell>
          <cell r="AV103">
            <v>321.77100991203247</v>
          </cell>
          <cell r="AW103">
            <v>987.84102068543621</v>
          </cell>
          <cell r="AX103">
            <v>3808.3244940142204</v>
          </cell>
          <cell r="AY103">
            <v>101.48219530650499</v>
          </cell>
          <cell r="AZ103">
            <v>17.484648940163712</v>
          </cell>
          <cell r="BA103">
            <v>6.2713954460532904</v>
          </cell>
          <cell r="BB103">
            <v>5079.0114417310069</v>
          </cell>
          <cell r="BC103">
            <v>334.84759428335065</v>
          </cell>
          <cell r="BD103">
            <v>821.39153141526742</v>
          </cell>
          <cell r="BE103">
            <v>156.63362672164678</v>
          </cell>
          <cell r="BF103">
            <v>1994.5913193664114</v>
          </cell>
          <cell r="BG103">
            <v>0</v>
          </cell>
          <cell r="BH103">
            <v>1826.5427359615799</v>
          </cell>
          <cell r="BI103">
            <v>2878.6359571164185</v>
          </cell>
          <cell r="BJ103">
            <v>68.530255799692426</v>
          </cell>
          <cell r="BK103">
            <v>93.046732205452571</v>
          </cell>
          <cell r="BL103">
            <v>811.400375669597</v>
          </cell>
          <cell r="BM103">
            <v>113.71730035020579</v>
          </cell>
          <cell r="BN103">
            <v>2246.6903919256183</v>
          </cell>
        </row>
        <row r="104">
          <cell r="A104" t="str">
            <v>P100</v>
          </cell>
          <cell r="B104" t="str">
            <v>Manufactured services n.e.c.</v>
          </cell>
          <cell r="C104">
            <v>3668.4846499978403</v>
          </cell>
          <cell r="E104">
            <v>0</v>
          </cell>
          <cell r="F104">
            <v>0</v>
          </cell>
          <cell r="G104">
            <v>0</v>
          </cell>
          <cell r="H104">
            <v>16.057799508404944</v>
          </cell>
          <cell r="I104">
            <v>45.464683424441354</v>
          </cell>
          <cell r="J104">
            <v>579.6175734059417</v>
          </cell>
          <cell r="K104">
            <v>128.52341101609423</v>
          </cell>
          <cell r="L104">
            <v>44.291254785828933</v>
          </cell>
          <cell r="M104">
            <v>5.0260414168906635</v>
          </cell>
          <cell r="N104">
            <v>3.9100587477279021</v>
          </cell>
          <cell r="O104">
            <v>4.1856463529172609</v>
          </cell>
          <cell r="P104">
            <v>0.80637345458198884</v>
          </cell>
          <cell r="Q104">
            <v>1.4623032676197427</v>
          </cell>
          <cell r="R104">
            <v>4.1696473360503852</v>
          </cell>
          <cell r="S104">
            <v>6.2436020846509832</v>
          </cell>
          <cell r="T104">
            <v>116.4909068747652</v>
          </cell>
          <cell r="U104">
            <v>3.5476427693602188</v>
          </cell>
          <cell r="V104">
            <v>16.12263761540283</v>
          </cell>
          <cell r="W104">
            <v>35.665116125548735</v>
          </cell>
          <cell r="X104">
            <v>2.5156321555753038</v>
          </cell>
          <cell r="Y104">
            <v>15.081815416773809</v>
          </cell>
          <cell r="Z104">
            <v>1.632691758703547</v>
          </cell>
          <cell r="AA104">
            <v>3.7163499248217082</v>
          </cell>
          <cell r="AB104">
            <v>8.6188182850799464</v>
          </cell>
          <cell r="AC104">
            <v>2.3437931749797438</v>
          </cell>
          <cell r="AD104">
            <v>11.428039237996277</v>
          </cell>
          <cell r="AE104">
            <v>15.009285050750591</v>
          </cell>
          <cell r="AF104">
            <v>7.3903275282569414</v>
          </cell>
          <cell r="AG104">
            <v>1.5302832819265322</v>
          </cell>
          <cell r="AH104">
            <v>2.6456748582963678</v>
          </cell>
          <cell r="AI104">
            <v>22.857324675002886</v>
          </cell>
          <cell r="AJ104">
            <v>2.8030673294487434</v>
          </cell>
          <cell r="AK104">
            <v>4.5489943813610481</v>
          </cell>
          <cell r="AL104">
            <v>2.9447066018472707</v>
          </cell>
          <cell r="AM104">
            <v>2.1655649508202606</v>
          </cell>
          <cell r="AN104">
            <v>1.4696548935292955</v>
          </cell>
          <cell r="AO104">
            <v>13.69492283878486</v>
          </cell>
          <cell r="AP104">
            <v>393.56044347735417</v>
          </cell>
          <cell r="AQ104">
            <v>144.13899394978557</v>
          </cell>
          <cell r="AR104">
            <v>16.546495789107915</v>
          </cell>
          <cell r="AS104">
            <v>22.611947028496925</v>
          </cell>
          <cell r="AT104">
            <v>29.720375575012778</v>
          </cell>
          <cell r="AU104">
            <v>0.13806854365861979</v>
          </cell>
          <cell r="AV104">
            <v>3.5377783108987693</v>
          </cell>
          <cell r="AW104">
            <v>6.4311060144664385</v>
          </cell>
          <cell r="AX104">
            <v>26.236567548256957</v>
          </cell>
          <cell r="AY104">
            <v>651.55799712005341</v>
          </cell>
          <cell r="AZ104">
            <v>112.25873474053739</v>
          </cell>
          <cell r="BA104">
            <v>40.264973019522451</v>
          </cell>
          <cell r="BB104">
            <v>44.85553319813846</v>
          </cell>
          <cell r="BC104">
            <v>6.118314972514975</v>
          </cell>
          <cell r="BD104">
            <v>8.582187694222517</v>
          </cell>
          <cell r="BE104">
            <v>4.4540131011061481</v>
          </cell>
          <cell r="BF104">
            <v>150.06478246771584</v>
          </cell>
          <cell r="BG104">
            <v>0</v>
          </cell>
          <cell r="BH104">
            <v>31.725573771589165</v>
          </cell>
          <cell r="BI104">
            <v>89.119667463504271</v>
          </cell>
          <cell r="BJ104">
            <v>0.34088560387968342</v>
          </cell>
          <cell r="BK104">
            <v>3.7038332350105145</v>
          </cell>
          <cell r="BL104">
            <v>8.1933838615928885</v>
          </cell>
          <cell r="BM104">
            <v>1.8957076850395835</v>
          </cell>
          <cell r="BN104">
            <v>360.00184767529896</v>
          </cell>
        </row>
        <row r="105">
          <cell r="A105" t="str">
            <v>P101</v>
          </cell>
          <cell r="B105" t="str">
            <v>Public administration</v>
          </cell>
          <cell r="C105">
            <v>439087.58699476381</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403.08119900703275</v>
          </cell>
          <cell r="AU105">
            <v>3.5830345262328125</v>
          </cell>
          <cell r="AV105">
            <v>37.472210586577248</v>
          </cell>
          <cell r="AW105">
            <v>46.373840403102882</v>
          </cell>
          <cell r="AX105">
            <v>359.34881375295652</v>
          </cell>
          <cell r="AY105">
            <v>31.258781802663258</v>
          </cell>
          <cell r="AZ105">
            <v>5.3856622283939597</v>
          </cell>
          <cell r="BA105">
            <v>1.9317298098874371</v>
          </cell>
          <cell r="BB105">
            <v>0</v>
          </cell>
          <cell r="BC105">
            <v>0</v>
          </cell>
          <cell r="BD105">
            <v>0</v>
          </cell>
          <cell r="BE105">
            <v>0</v>
          </cell>
          <cell r="BF105">
            <v>0</v>
          </cell>
          <cell r="BG105">
            <v>35978.82215382751</v>
          </cell>
          <cell r="BH105">
            <v>0</v>
          </cell>
          <cell r="BI105">
            <v>4766.2598571416966</v>
          </cell>
          <cell r="BJ105">
            <v>0</v>
          </cell>
          <cell r="BK105">
            <v>0</v>
          </cell>
          <cell r="BL105">
            <v>0</v>
          </cell>
          <cell r="BM105">
            <v>0</v>
          </cell>
          <cell r="BN105">
            <v>39.89335044593625</v>
          </cell>
        </row>
        <row r="106">
          <cell r="A106" t="str">
            <v>P102</v>
          </cell>
          <cell r="B106" t="str">
            <v>Education services</v>
          </cell>
          <cell r="C106">
            <v>33155.42423882852</v>
          </cell>
          <cell r="E106">
            <v>0</v>
          </cell>
          <cell r="F106">
            <v>0</v>
          </cell>
          <cell r="G106">
            <v>0</v>
          </cell>
          <cell r="H106">
            <v>0</v>
          </cell>
          <cell r="I106">
            <v>0</v>
          </cell>
          <cell r="J106">
            <v>0.35318117441465868</v>
          </cell>
          <cell r="K106">
            <v>0.59645538883127247</v>
          </cell>
          <cell r="L106">
            <v>32.218313655943035</v>
          </cell>
          <cell r="M106">
            <v>11.03516295983848</v>
          </cell>
          <cell r="N106">
            <v>2.7851861021385398</v>
          </cell>
          <cell r="O106">
            <v>2.1426855584834632</v>
          </cell>
          <cell r="P106">
            <v>0.99737308006646941</v>
          </cell>
          <cell r="Q106">
            <v>0.59013662989637172</v>
          </cell>
          <cell r="R106">
            <v>2.9105967260844769</v>
          </cell>
          <cell r="S106">
            <v>11.625587990936001</v>
          </cell>
          <cell r="T106">
            <v>7.7752263622235542</v>
          </cell>
          <cell r="U106">
            <v>0.46218851404062311</v>
          </cell>
          <cell r="V106">
            <v>18.38346823195927</v>
          </cell>
          <cell r="W106">
            <v>25.921867441519606</v>
          </cell>
          <cell r="X106">
            <v>3.6689056624476724</v>
          </cell>
          <cell r="Y106">
            <v>6.9741290221875873</v>
          </cell>
          <cell r="Z106">
            <v>1.5804252885872723</v>
          </cell>
          <cell r="AA106">
            <v>2.2617192995220337</v>
          </cell>
          <cell r="AB106">
            <v>16.870501005127135</v>
          </cell>
          <cell r="AC106">
            <v>2.7659784898971709</v>
          </cell>
          <cell r="AD106">
            <v>6.4185320621641697</v>
          </cell>
          <cell r="AE106">
            <v>18.161780852662964</v>
          </cell>
          <cell r="AF106">
            <v>284.96130065736992</v>
          </cell>
          <cell r="AG106">
            <v>1.9005980832561034</v>
          </cell>
          <cell r="AH106">
            <v>1.9925414326796276</v>
          </cell>
          <cell r="AI106">
            <v>16.059884468556604</v>
          </cell>
          <cell r="AJ106">
            <v>2.756410072076612</v>
          </cell>
          <cell r="AK106">
            <v>1.4207393259258709</v>
          </cell>
          <cell r="AL106">
            <v>1.8185626523434846</v>
          </cell>
          <cell r="AM106">
            <v>8.5106097763829798</v>
          </cell>
          <cell r="AN106">
            <v>32.517466784601979</v>
          </cell>
          <cell r="AO106">
            <v>0</v>
          </cell>
          <cell r="AP106">
            <v>40.913875229307081</v>
          </cell>
          <cell r="AQ106">
            <v>32.717940200217903</v>
          </cell>
          <cell r="AR106">
            <v>31.494590627395944</v>
          </cell>
          <cell r="AS106">
            <v>13.092054069572253</v>
          </cell>
          <cell r="AT106">
            <v>128.69187854230898</v>
          </cell>
          <cell r="AU106">
            <v>8.135837197464485E-2</v>
          </cell>
          <cell r="AV106">
            <v>3.1800109720918237</v>
          </cell>
          <cell r="AW106">
            <v>73.507754867827245</v>
          </cell>
          <cell r="AX106">
            <v>30.568230218956863</v>
          </cell>
          <cell r="AY106">
            <v>342.66848858421554</v>
          </cell>
          <cell r="AZ106">
            <v>59.039304457847798</v>
          </cell>
          <cell r="BA106">
            <v>21.176223004660052</v>
          </cell>
          <cell r="BB106">
            <v>82.440118269430187</v>
          </cell>
          <cell r="BC106">
            <v>3.3288381755553558</v>
          </cell>
          <cell r="BD106">
            <v>19.41028576503869</v>
          </cell>
          <cell r="BE106">
            <v>8.5468530375440093</v>
          </cell>
          <cell r="BF106">
            <v>242.92838212753534</v>
          </cell>
          <cell r="BG106">
            <v>0</v>
          </cell>
          <cell r="BH106">
            <v>22.978822217221445</v>
          </cell>
          <cell r="BI106">
            <v>40.206583302465859</v>
          </cell>
          <cell r="BJ106">
            <v>0.25108812827976501</v>
          </cell>
          <cell r="BK106">
            <v>2.7281543833321429</v>
          </cell>
          <cell r="BL106">
            <v>16.257683773338805</v>
          </cell>
          <cell r="BM106">
            <v>0.97136183488679861</v>
          </cell>
          <cell r="BN106">
            <v>211.26359422958629</v>
          </cell>
        </row>
        <row r="107">
          <cell r="A107" t="str">
            <v>P103</v>
          </cell>
          <cell r="B107" t="str">
            <v>Health, social services</v>
          </cell>
          <cell r="C107">
            <v>101395.95665532484</v>
          </cell>
          <cell r="E107">
            <v>2506.319049924035</v>
          </cell>
          <cell r="F107">
            <v>253.92554217490186</v>
          </cell>
          <cell r="G107">
            <v>23.873412372139786</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29.179992469167988</v>
          </cell>
          <cell r="AN107">
            <v>0</v>
          </cell>
          <cell r="AO107">
            <v>0</v>
          </cell>
          <cell r="AP107">
            <v>0</v>
          </cell>
          <cell r="AQ107">
            <v>0</v>
          </cell>
          <cell r="AR107">
            <v>0</v>
          </cell>
          <cell r="AS107">
            <v>0</v>
          </cell>
          <cell r="AT107">
            <v>552.21884972470173</v>
          </cell>
          <cell r="AU107">
            <v>4.9087360300465086</v>
          </cell>
          <cell r="AV107">
            <v>51.336706047657579</v>
          </cell>
          <cell r="AW107">
            <v>63.531886051255356</v>
          </cell>
          <cell r="AX107">
            <v>492.3057415464591</v>
          </cell>
          <cell r="AY107">
            <v>971.07494286754206</v>
          </cell>
          <cell r="AZ107">
            <v>167.30919566084822</v>
          </cell>
          <cell r="BA107">
            <v>60.0104772672926</v>
          </cell>
          <cell r="BB107">
            <v>5047.3272122963835</v>
          </cell>
          <cell r="BC107">
            <v>217.67504903132175</v>
          </cell>
          <cell r="BD107">
            <v>537.99056144277824</v>
          </cell>
          <cell r="BE107">
            <v>120.62568232467757</v>
          </cell>
          <cell r="BF107">
            <v>5388.5042896036593</v>
          </cell>
          <cell r="BG107">
            <v>9048.3135689779465</v>
          </cell>
          <cell r="BH107">
            <v>1490.1709470168962</v>
          </cell>
          <cell r="BI107">
            <v>286.68666597908771</v>
          </cell>
          <cell r="BJ107">
            <v>51.047382038181311</v>
          </cell>
          <cell r="BK107">
            <v>89.702080235153787</v>
          </cell>
          <cell r="BL107">
            <v>852.65387650460139</v>
          </cell>
          <cell r="BM107">
            <v>60.890397455008163</v>
          </cell>
          <cell r="BN107">
            <v>1442.3238299698487</v>
          </cell>
        </row>
        <row r="108">
          <cell r="A108" t="str">
            <v>P104</v>
          </cell>
          <cell r="B108" t="str">
            <v>Other services n.e.c.</v>
          </cell>
          <cell r="C108">
            <v>142506.71871117319</v>
          </cell>
          <cell r="E108">
            <v>775.90206448573838</v>
          </cell>
          <cell r="F108">
            <v>78.933786814824032</v>
          </cell>
          <cell r="G108">
            <v>6.9033928042846764</v>
          </cell>
          <cell r="H108">
            <v>1098.7914821745371</v>
          </cell>
          <cell r="I108">
            <v>156.60077069894555</v>
          </cell>
          <cell r="J108">
            <v>1832.3702551625511</v>
          </cell>
          <cell r="K108">
            <v>437.62482965052368</v>
          </cell>
          <cell r="L108">
            <v>6684.0028534292951</v>
          </cell>
          <cell r="M108">
            <v>3190.2139965673859</v>
          </cell>
          <cell r="N108">
            <v>1071.0138748833874</v>
          </cell>
          <cell r="O108">
            <v>555.35410710477879</v>
          </cell>
          <cell r="P108">
            <v>220.58475149027319</v>
          </cell>
          <cell r="Q108">
            <v>232.20948401547719</v>
          </cell>
          <cell r="R108">
            <v>829.77485070885757</v>
          </cell>
          <cell r="S108">
            <v>3951.9227480261434</v>
          </cell>
          <cell r="T108">
            <v>1745.6962009157887</v>
          </cell>
          <cell r="U108">
            <v>807.48857155640212</v>
          </cell>
          <cell r="V108">
            <v>3263.2634025919178</v>
          </cell>
          <cell r="W108">
            <v>3704.9778465525833</v>
          </cell>
          <cell r="X108">
            <v>275.14254882906818</v>
          </cell>
          <cell r="Y108">
            <v>1579.4927407779719</v>
          </cell>
          <cell r="Z108">
            <v>205.79600629523264</v>
          </cell>
          <cell r="AA108">
            <v>957.77872073203878</v>
          </cell>
          <cell r="AB108">
            <v>4551.8223986762359</v>
          </cell>
          <cell r="AC108">
            <v>1274.2194588380341</v>
          </cell>
          <cell r="AD108">
            <v>1877.1601607607545</v>
          </cell>
          <cell r="AE108">
            <v>1857.4488373380573</v>
          </cell>
          <cell r="AF108">
            <v>1405.8237311373236</v>
          </cell>
          <cell r="AG108">
            <v>192.70252281666467</v>
          </cell>
          <cell r="AH108">
            <v>224.71319076703466</v>
          </cell>
          <cell r="AI108">
            <v>6937.4871696217515</v>
          </cell>
          <cell r="AJ108">
            <v>1111.5070600787465</v>
          </cell>
          <cell r="AK108">
            <v>811.7651739175609</v>
          </cell>
          <cell r="AL108">
            <v>503.55072838903789</v>
          </cell>
          <cell r="AM108">
            <v>33.308686227678699</v>
          </cell>
          <cell r="AN108">
            <v>43.949531363540551</v>
          </cell>
          <cell r="AO108">
            <v>1013.5661525337816</v>
          </cell>
          <cell r="AP108">
            <v>0</v>
          </cell>
          <cell r="AQ108">
            <v>147.27594881960479</v>
          </cell>
          <cell r="AR108">
            <v>295.46043608178024</v>
          </cell>
          <cell r="AS108">
            <v>982.10752020705615</v>
          </cell>
          <cell r="AT108">
            <v>3519.1691830550863</v>
          </cell>
          <cell r="AU108">
            <v>31.386298714760706</v>
          </cell>
          <cell r="AV108">
            <v>328.46061762055638</v>
          </cell>
          <cell r="AW108">
            <v>405.37724063104577</v>
          </cell>
          <cell r="AX108">
            <v>3141.409750365638</v>
          </cell>
          <cell r="AY108">
            <v>115.4793749933182</v>
          </cell>
          <cell r="AZ108">
            <v>19.896261856470371</v>
          </cell>
          <cell r="BA108">
            <v>7.1363929826196602</v>
          </cell>
          <cell r="BB108">
            <v>3695.487336799441</v>
          </cell>
          <cell r="BC108">
            <v>165.14552407870724</v>
          </cell>
          <cell r="BD108">
            <v>423.48085888976726</v>
          </cell>
          <cell r="BE108">
            <v>89.246850111460262</v>
          </cell>
          <cell r="BF108">
            <v>3946.6549153645042</v>
          </cell>
          <cell r="BG108">
            <v>970.26688623896928</v>
          </cell>
          <cell r="BH108">
            <v>423.78442486523551</v>
          </cell>
          <cell r="BI108">
            <v>260.27518034964464</v>
          </cell>
          <cell r="BJ108">
            <v>19.058193407683866</v>
          </cell>
          <cell r="BK108">
            <v>39.316582151555544</v>
          </cell>
          <cell r="BL108">
            <v>251.79512854806148</v>
          </cell>
          <cell r="BM108">
            <v>12.875811494887222</v>
          </cell>
          <cell r="BN108">
            <v>1668.0382734285859</v>
          </cell>
        </row>
        <row r="109">
          <cell r="A109" t="str">
            <v>D1</v>
          </cell>
          <cell r="B109" t="str">
            <v>Purchases by non- residents</v>
          </cell>
          <cell r="C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cell r="BI109">
            <v>0</v>
          </cell>
          <cell r="BJ109">
            <v>0</v>
          </cell>
          <cell r="BK109">
            <v>0</v>
          </cell>
          <cell r="BL109">
            <v>0</v>
          </cell>
          <cell r="BM109">
            <v>0</v>
          </cell>
          <cell r="BN109">
            <v>0</v>
          </cell>
        </row>
        <row r="110">
          <cell r="A110" t="str">
            <v>D2</v>
          </cell>
          <cell r="B110" t="str">
            <v>Purchases by residents</v>
          </cell>
          <cell r="C110">
            <v>30755</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row>
        <row r="111">
          <cell r="B111" t="str">
            <v>Total Industry</v>
          </cell>
          <cell r="C111">
            <v>5068291.2687752387</v>
          </cell>
          <cell r="E111">
            <v>60037.000000237611</v>
          </cell>
          <cell r="F111">
            <v>5867.9999999897509</v>
          </cell>
          <cell r="G111">
            <v>771.00000000298826</v>
          </cell>
          <cell r="H111">
            <v>27650.478051099089</v>
          </cell>
          <cell r="I111">
            <v>16115.651522742521</v>
          </cell>
          <cell r="J111">
            <v>58508.333189807738</v>
          </cell>
          <cell r="K111">
            <v>17867.681371313356</v>
          </cell>
          <cell r="L111">
            <v>137727.60456262124</v>
          </cell>
          <cell r="M111">
            <v>35973.125149191175</v>
          </cell>
          <cell r="N111">
            <v>14629.691523192614</v>
          </cell>
          <cell r="O111">
            <v>10133.599221210174</v>
          </cell>
          <cell r="P111">
            <v>3584.7914598539055</v>
          </cell>
          <cell r="Q111">
            <v>4231.4920315254049</v>
          </cell>
          <cell r="R111">
            <v>17053.433410107831</v>
          </cell>
          <cell r="S111">
            <v>37309.120668217322</v>
          </cell>
          <cell r="T111">
            <v>19216.128254751984</v>
          </cell>
          <cell r="U111">
            <v>65396.012615706284</v>
          </cell>
          <cell r="V111">
            <v>61802.556200497762</v>
          </cell>
          <cell r="W111">
            <v>68047.955318592605</v>
          </cell>
          <cell r="X111">
            <v>8235.3428236045165</v>
          </cell>
          <cell r="Y111">
            <v>19223.492311156744</v>
          </cell>
          <cell r="Z111">
            <v>4856.7109265980816</v>
          </cell>
          <cell r="AA111">
            <v>22195.067270080493</v>
          </cell>
          <cell r="AB111">
            <v>82234.555594638936</v>
          </cell>
          <cell r="AC111">
            <v>24523.72650404934</v>
          </cell>
          <cell r="AD111">
            <v>40427.257292853472</v>
          </cell>
          <cell r="AE111">
            <v>37265.572560207947</v>
          </cell>
          <cell r="AF111">
            <v>25422.468652363787</v>
          </cell>
          <cell r="AG111">
            <v>5586.0113611058605</v>
          </cell>
          <cell r="AH111">
            <v>3798.8789626198432</v>
          </cell>
          <cell r="AI111">
            <v>139390.49718279537</v>
          </cell>
          <cell r="AJ111">
            <v>8404.8773181812285</v>
          </cell>
          <cell r="AK111">
            <v>12043.439245685131</v>
          </cell>
          <cell r="AL111">
            <v>19020.381946155245</v>
          </cell>
          <cell r="AM111">
            <v>28041.871890458777</v>
          </cell>
          <cell r="AN111">
            <v>14822.617002083087</v>
          </cell>
          <cell r="AO111">
            <v>133335.97325799291</v>
          </cell>
          <cell r="AP111">
            <v>83267.655245511763</v>
          </cell>
          <cell r="AQ111">
            <v>68057.363157745131</v>
          </cell>
          <cell r="AR111">
            <v>29136.140758514284</v>
          </cell>
          <cell r="AS111">
            <v>25545.997102236212</v>
          </cell>
          <cell r="AT111">
            <v>80908.804490524795</v>
          </cell>
          <cell r="AU111">
            <v>946.45786999655616</v>
          </cell>
          <cell r="AV111">
            <v>13784.432419999881</v>
          </cell>
          <cell r="AW111">
            <v>15205.744809160222</v>
          </cell>
          <cell r="AX111">
            <v>80272.514105893817</v>
          </cell>
          <cell r="AY111">
            <v>43494.99999971583</v>
          </cell>
          <cell r="AZ111">
            <v>44000.000000010565</v>
          </cell>
          <cell r="BA111">
            <v>56507.000000206201</v>
          </cell>
          <cell r="BB111">
            <v>76152.522921429816</v>
          </cell>
          <cell r="BC111">
            <v>5703.7861766399728</v>
          </cell>
          <cell r="BD111">
            <v>11369.066838961553</v>
          </cell>
          <cell r="BE111">
            <v>1725.0000000989533</v>
          </cell>
          <cell r="BF111">
            <v>76234.040483597113</v>
          </cell>
          <cell r="BG111">
            <v>176306</v>
          </cell>
          <cell r="BH111">
            <v>18362.729707935559</v>
          </cell>
          <cell r="BI111">
            <v>58053.999999608044</v>
          </cell>
          <cell r="BJ111">
            <v>619.32808782418215</v>
          </cell>
          <cell r="BK111">
            <v>1355.729049071361</v>
          </cell>
          <cell r="BL111">
            <v>14772.07460526785</v>
          </cell>
          <cell r="BM111">
            <v>1595.1385492826839</v>
          </cell>
          <cell r="BN111">
            <v>88196.648999789657</v>
          </cell>
        </row>
        <row r="113">
          <cell r="A113" t="str">
            <v>V1</v>
          </cell>
          <cell r="B113" t="str">
            <v>Total gross value added / GDP</v>
          </cell>
          <cell r="D113">
            <v>224109</v>
          </cell>
          <cell r="E113">
            <v>45109</v>
          </cell>
          <cell r="F113">
            <v>6939</v>
          </cell>
          <cell r="G113">
            <v>1742</v>
          </cell>
          <cell r="H113">
            <v>28289.2146307</v>
          </cell>
          <cell r="I113">
            <v>30604.686373799996</v>
          </cell>
          <cell r="J113">
            <v>80526.178827540294</v>
          </cell>
          <cell r="K113">
            <v>17352.819973401034</v>
          </cell>
          <cell r="L113">
            <v>34503.761664860707</v>
          </cell>
          <cell r="M113">
            <v>21795.667687800749</v>
          </cell>
          <cell r="N113">
            <v>3787.6505795160142</v>
          </cell>
          <cell r="O113">
            <v>4794.6164465429492</v>
          </cell>
          <cell r="P113">
            <v>751.44184094406194</v>
          </cell>
          <cell r="Q113">
            <v>1490.5079650850939</v>
          </cell>
          <cell r="R113">
            <v>8501.2716768214013</v>
          </cell>
          <cell r="S113">
            <v>10736.716150373753</v>
          </cell>
          <cell r="T113">
            <v>8815.3385796144466</v>
          </cell>
          <cell r="U113">
            <v>20534.599862844188</v>
          </cell>
          <cell r="V113">
            <v>15724.480122197099</v>
          </cell>
          <cell r="W113">
            <v>19955.305499164177</v>
          </cell>
          <cell r="X113">
            <v>3313.4054759303563</v>
          </cell>
          <cell r="Y113">
            <v>9640.8380028925603</v>
          </cell>
          <cell r="Z113">
            <v>2267.8071654000005</v>
          </cell>
          <cell r="AA113">
            <v>9389.7540765100021</v>
          </cell>
          <cell r="AB113">
            <v>23642.481783551324</v>
          </cell>
          <cell r="AC113">
            <v>11809.170344062306</v>
          </cell>
          <cell r="AD113">
            <v>16520.255457130315</v>
          </cell>
          <cell r="AE113">
            <v>14017.215867057221</v>
          </cell>
          <cell r="AF113">
            <v>8133.6093615399996</v>
          </cell>
          <cell r="AG113">
            <v>2395.8396492999996</v>
          </cell>
          <cell r="AH113">
            <v>1653.9583131099998</v>
          </cell>
          <cell r="AI113">
            <v>21133.982101000016</v>
          </cell>
          <cell r="AJ113">
            <v>3706.5143949466997</v>
          </cell>
          <cell r="AK113">
            <v>3593.679924500002</v>
          </cell>
          <cell r="AL113">
            <v>13200.548249930001</v>
          </cell>
          <cell r="AM113">
            <v>31393.128110287504</v>
          </cell>
          <cell r="AN113">
            <v>10389.382997879999</v>
          </cell>
          <cell r="AO113">
            <v>48189.598360841737</v>
          </cell>
          <cell r="AP113">
            <v>74441.571772552794</v>
          </cell>
          <cell r="AQ113">
            <v>60099.468546450844</v>
          </cell>
          <cell r="AR113">
            <v>35697.700678388777</v>
          </cell>
          <cell r="AS113">
            <v>18007.631472900473</v>
          </cell>
          <cell r="AT113">
            <v>70929.447211156614</v>
          </cell>
          <cell r="AU113">
            <v>384.85321099999965</v>
          </cell>
          <cell r="AV113">
            <v>3787.8338400000011</v>
          </cell>
          <cell r="AW113">
            <v>22713.918273389943</v>
          </cell>
          <cell r="AX113">
            <v>57737.087650158966</v>
          </cell>
          <cell r="AY113">
            <v>92001</v>
          </cell>
          <cell r="AZ113">
            <v>54119</v>
          </cell>
          <cell r="BA113">
            <v>52317</v>
          </cell>
          <cell r="BB113">
            <v>120050.36290123698</v>
          </cell>
          <cell r="BC113">
            <v>4716.5815872700869</v>
          </cell>
          <cell r="BD113">
            <v>4117.7782504119687</v>
          </cell>
          <cell r="BE113">
            <v>1127.9999777585356</v>
          </cell>
          <cell r="BF113">
            <v>59960.283080587251</v>
          </cell>
          <cell r="BG113">
            <v>259802</v>
          </cell>
          <cell r="BH113">
            <v>14956.235728641117</v>
          </cell>
          <cell r="BI113">
            <v>42375.999951374019</v>
          </cell>
          <cell r="BJ113">
            <v>299.87103739175143</v>
          </cell>
          <cell r="BK113">
            <v>599.86911112294911</v>
          </cell>
          <cell r="BL113">
            <v>3449.8091649997241</v>
          </cell>
          <cell r="BM113">
            <v>480.21478121327664</v>
          </cell>
          <cell r="BN113">
            <v>141555.75099999999</v>
          </cell>
        </row>
        <row r="114">
          <cell r="A114" t="str">
            <v>V2</v>
          </cell>
          <cell r="B114" t="str">
            <v>Compensation of employees</v>
          </cell>
          <cell r="E114">
            <v>12703</v>
          </cell>
          <cell r="F114">
            <v>1337</v>
          </cell>
          <cell r="G114">
            <v>611</v>
          </cell>
          <cell r="H114">
            <v>10409.807140000001</v>
          </cell>
          <cell r="I114">
            <v>20700.090378599998</v>
          </cell>
          <cell r="J114">
            <v>19154.286611393833</v>
          </cell>
          <cell r="K114">
            <v>6751.0379307104595</v>
          </cell>
          <cell r="L114">
            <v>17661.282685895894</v>
          </cell>
          <cell r="M114">
            <v>6996.4435130152306</v>
          </cell>
          <cell r="N114">
            <v>2672.4772758668082</v>
          </cell>
          <cell r="O114">
            <v>3957.8677193186991</v>
          </cell>
          <cell r="P114">
            <v>363.940233731121</v>
          </cell>
          <cell r="Q114">
            <v>712.75299865418197</v>
          </cell>
          <cell r="R114">
            <v>4288.2789039439467</v>
          </cell>
          <cell r="S114">
            <v>4629.5522862601256</v>
          </cell>
          <cell r="T114">
            <v>7519.8635155670218</v>
          </cell>
          <cell r="U114">
            <v>2442.657542277881</v>
          </cell>
          <cell r="V114">
            <v>5403.314808394477</v>
          </cell>
          <cell r="W114">
            <v>12051.753340064588</v>
          </cell>
          <cell r="X114">
            <v>1988.6119957911581</v>
          </cell>
          <cell r="Y114">
            <v>8149.22179402041</v>
          </cell>
          <cell r="Z114">
            <v>1366.2456872000002</v>
          </cell>
          <cell r="AA114">
            <v>2881.5215533199998</v>
          </cell>
          <cell r="AB114">
            <v>10284.648039789052</v>
          </cell>
          <cell r="AC114">
            <v>2469.3609771208457</v>
          </cell>
          <cell r="AD114">
            <v>13734.236614471425</v>
          </cell>
          <cell r="AE114">
            <v>11391.515255316281</v>
          </cell>
          <cell r="AF114">
            <v>5327.2681000729999</v>
          </cell>
          <cell r="AG114">
            <v>1659.6031819520001</v>
          </cell>
          <cell r="AH114">
            <v>698.82361016800007</v>
          </cell>
          <cell r="AI114">
            <v>13324.749485954002</v>
          </cell>
          <cell r="AJ114">
            <v>3041.4165479742996</v>
          </cell>
          <cell r="AK114">
            <v>2889.6311525600004</v>
          </cell>
          <cell r="AL114">
            <v>2625.2956861659995</v>
          </cell>
          <cell r="AM114">
            <v>12933.303687048103</v>
          </cell>
          <cell r="AN114">
            <v>2252.3937180473999</v>
          </cell>
          <cell r="AO114">
            <v>23743.834867386191</v>
          </cell>
          <cell r="AP114">
            <v>42797.914131994636</v>
          </cell>
          <cell r="AQ114">
            <v>36272.549899898215</v>
          </cell>
          <cell r="AR114">
            <v>17999.439775661529</v>
          </cell>
          <cell r="AS114">
            <v>6678.8392449443745</v>
          </cell>
          <cell r="AT114">
            <v>26879.271194282694</v>
          </cell>
          <cell r="AU114">
            <v>73.618803100000036</v>
          </cell>
          <cell r="AV114">
            <v>1522.577237</v>
          </cell>
          <cell r="AW114">
            <v>9953.2394061725972</v>
          </cell>
          <cell r="AX114">
            <v>17355.94646573026</v>
          </cell>
          <cell r="AY114">
            <v>41550</v>
          </cell>
          <cell r="AZ114">
            <v>16965</v>
          </cell>
          <cell r="BA114">
            <v>32865</v>
          </cell>
          <cell r="BB114">
            <v>5864.218198665345</v>
          </cell>
          <cell r="BC114">
            <v>1247.5989349371948</v>
          </cell>
          <cell r="BD114">
            <v>3480.7991475614226</v>
          </cell>
          <cell r="BE114">
            <v>1109.2218665108571</v>
          </cell>
          <cell r="BF114">
            <v>44591.055070991686</v>
          </cell>
          <cell r="BG114">
            <v>225220</v>
          </cell>
          <cell r="BH114">
            <v>7320.8166815843251</v>
          </cell>
          <cell r="BI114">
            <v>19678.004743426012</v>
          </cell>
          <cell r="BJ114">
            <v>170.4058576973737</v>
          </cell>
          <cell r="BK114">
            <v>401.12840678638759</v>
          </cell>
          <cell r="BL114">
            <v>2765.9343318073875</v>
          </cell>
          <cell r="BM114">
            <v>366.0405603395975</v>
          </cell>
          <cell r="BN114">
            <v>58122</v>
          </cell>
        </row>
        <row r="115">
          <cell r="A115" t="str">
            <v>V3</v>
          </cell>
          <cell r="B115" t="str">
            <v>Taxes less subsidies</v>
          </cell>
          <cell r="D115">
            <v>224109</v>
          </cell>
          <cell r="E115">
            <v>-167.54414562697593</v>
          </cell>
          <cell r="F115">
            <v>94.967429674299112</v>
          </cell>
          <cell r="G115">
            <v>11.390890201364268</v>
          </cell>
          <cell r="H115">
            <v>400.45987188750087</v>
          </cell>
          <cell r="I115">
            <v>536.56638781249262</v>
          </cell>
          <cell r="J115">
            <v>426.78211733357932</v>
          </cell>
          <cell r="K115">
            <v>161.00676013314623</v>
          </cell>
          <cell r="L115">
            <v>30.336751243721082</v>
          </cell>
          <cell r="M115">
            <v>257.09465206733671</v>
          </cell>
          <cell r="N115">
            <v>24.109189990388831</v>
          </cell>
          <cell r="O115">
            <v>42.928059840668539</v>
          </cell>
          <cell r="P115">
            <v>-6.893279364028837</v>
          </cell>
          <cell r="Q115">
            <v>29.805765836769595</v>
          </cell>
          <cell r="R115">
            <v>63.044752378878783</v>
          </cell>
          <cell r="S115">
            <v>-10.778784468648876</v>
          </cell>
          <cell r="T115">
            <v>123.80221905216241</v>
          </cell>
          <cell r="U115">
            <v>280.66392964605251</v>
          </cell>
          <cell r="V115">
            <v>-1000.2523602433625</v>
          </cell>
          <cell r="W115">
            <v>215.83544920519796</v>
          </cell>
          <cell r="X115">
            <v>-1.2943113717323014</v>
          </cell>
          <cell r="Y115">
            <v>-45.819943553624014</v>
          </cell>
          <cell r="Z115">
            <v>16.709681347878703</v>
          </cell>
          <cell r="AA115">
            <v>22.088765186787001</v>
          </cell>
          <cell r="AB115">
            <v>126.97536881992673</v>
          </cell>
          <cell r="AC115">
            <v>1.8055224702780635</v>
          </cell>
          <cell r="AD115">
            <v>-28.477924170288684</v>
          </cell>
          <cell r="AE115">
            <v>-287.06565269039675</v>
          </cell>
          <cell r="AF115">
            <v>73.958426274323642</v>
          </cell>
          <cell r="AG115">
            <v>2.484946950841799</v>
          </cell>
          <cell r="AH115">
            <v>32.371563524606245</v>
          </cell>
          <cell r="AI115">
            <v>-179.75778740221622</v>
          </cell>
          <cell r="AJ115">
            <v>20.785609234851272</v>
          </cell>
          <cell r="AK115">
            <v>14.62993691554562</v>
          </cell>
          <cell r="AL115">
            <v>39.037110792963354</v>
          </cell>
          <cell r="AM115">
            <v>-168.41828790450711</v>
          </cell>
          <cell r="AN115">
            <v>-283.36867208848594</v>
          </cell>
          <cell r="AO115">
            <v>655.75674408371913</v>
          </cell>
          <cell r="AP115">
            <v>1847.3614429257084</v>
          </cell>
          <cell r="AQ115">
            <v>1510.9140523288943</v>
          </cell>
          <cell r="AR115">
            <v>605.97381453167407</v>
          </cell>
          <cell r="AS115">
            <v>427.60331669098883</v>
          </cell>
          <cell r="AT115">
            <v>1172.038985604989</v>
          </cell>
          <cell r="AU115">
            <v>26.163997666128658</v>
          </cell>
          <cell r="AV115">
            <v>97.120645836956783</v>
          </cell>
          <cell r="AW115">
            <v>238.58617545581481</v>
          </cell>
          <cell r="AX115">
            <v>480.96512781910008</v>
          </cell>
          <cell r="AY115">
            <v>1462.0759605993576</v>
          </cell>
          <cell r="AZ115">
            <v>1034.1710039207724</v>
          </cell>
          <cell r="BA115">
            <v>606.05390612021597</v>
          </cell>
          <cell r="BB115">
            <v>11358.223675365118</v>
          </cell>
          <cell r="BC115">
            <v>98.35982931583429</v>
          </cell>
          <cell r="BD115">
            <v>88.792172817069897</v>
          </cell>
          <cell r="BE115">
            <v>-5.0341026524285226</v>
          </cell>
          <cell r="BF115">
            <v>584.51225740360815</v>
          </cell>
          <cell r="BG115">
            <v>3339.4056770914203</v>
          </cell>
          <cell r="BH115">
            <v>487.7235331989362</v>
          </cell>
          <cell r="BI115">
            <v>835.94020184300871</v>
          </cell>
          <cell r="BJ115">
            <v>-169.90096451946263</v>
          </cell>
          <cell r="BK115">
            <v>57.028594881365905</v>
          </cell>
          <cell r="BL115">
            <v>216.64023748055541</v>
          </cell>
          <cell r="BM115">
            <v>59.54564620758017</v>
          </cell>
          <cell r="BN115">
            <v>0</v>
          </cell>
        </row>
        <row r="116">
          <cell r="A116" t="str">
            <v>V4</v>
          </cell>
          <cell r="B116" t="str">
            <v xml:space="preserve">   Taxes on products</v>
          </cell>
          <cell r="D116">
            <v>230000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row>
        <row r="117">
          <cell r="A117" t="str">
            <v>V5</v>
          </cell>
          <cell r="B117" t="str">
            <v xml:space="preserve">   Subsidies on products</v>
          </cell>
          <cell r="D117">
            <v>-5891</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row>
        <row r="118">
          <cell r="A118" t="str">
            <v>V6</v>
          </cell>
          <cell r="B118" t="str">
            <v xml:space="preserve">   Other taxes less subsidies</v>
          </cell>
          <cell r="E118">
            <v>-167.54414562697593</v>
          </cell>
          <cell r="F118">
            <v>94.967429674299112</v>
          </cell>
          <cell r="G118">
            <v>11.390890201364268</v>
          </cell>
          <cell r="H118">
            <v>400.45987188750087</v>
          </cell>
          <cell r="I118">
            <v>536.56638781249262</v>
          </cell>
          <cell r="J118">
            <v>426.78211733357932</v>
          </cell>
          <cell r="K118">
            <v>161.00676013314626</v>
          </cell>
          <cell r="L118">
            <v>30.336751243721153</v>
          </cell>
          <cell r="M118">
            <v>257.09465206733671</v>
          </cell>
          <cell r="N118">
            <v>24.109189990388828</v>
          </cell>
          <cell r="O118">
            <v>42.928059840668539</v>
          </cell>
          <cell r="P118">
            <v>-6.893279364028837</v>
          </cell>
          <cell r="Q118">
            <v>29.805765836769595</v>
          </cell>
          <cell r="R118">
            <v>63.044752378878805</v>
          </cell>
          <cell r="S118">
            <v>-10.77878446864888</v>
          </cell>
          <cell r="T118">
            <v>123.80221905216243</v>
          </cell>
          <cell r="U118">
            <v>280.66392964605245</v>
          </cell>
          <cell r="V118">
            <v>-1000.2523602433625</v>
          </cell>
          <cell r="W118">
            <v>215.83544920519796</v>
          </cell>
          <cell r="X118">
            <v>-1.2943113717323023</v>
          </cell>
          <cell r="Y118">
            <v>-45.819943553624014</v>
          </cell>
          <cell r="Z118">
            <v>16.709681347878703</v>
          </cell>
          <cell r="AA118">
            <v>22.088765186786986</v>
          </cell>
          <cell r="AB118">
            <v>126.97536881992676</v>
          </cell>
          <cell r="AC118">
            <v>1.8055224702780635</v>
          </cell>
          <cell r="AD118">
            <v>-28.477924170288674</v>
          </cell>
          <cell r="AE118">
            <v>-287.06565269039675</v>
          </cell>
          <cell r="AF118">
            <v>73.958426274323614</v>
          </cell>
          <cell r="AG118">
            <v>2.484946950841799</v>
          </cell>
          <cell r="AH118">
            <v>32.371563524606259</v>
          </cell>
          <cell r="AI118">
            <v>-179.75778740221625</v>
          </cell>
          <cell r="AJ118">
            <v>20.785609234851275</v>
          </cell>
          <cell r="AK118">
            <v>14.62993691554562</v>
          </cell>
          <cell r="AL118">
            <v>39.037110792963361</v>
          </cell>
          <cell r="AM118">
            <v>-168.41828790450717</v>
          </cell>
          <cell r="AN118">
            <v>-283.36867208848594</v>
          </cell>
          <cell r="AO118">
            <v>655.75674408371913</v>
          </cell>
          <cell r="AP118">
            <v>1847.3614429257084</v>
          </cell>
          <cell r="AQ118">
            <v>1510.9140523288943</v>
          </cell>
          <cell r="AR118">
            <v>605.97381453167407</v>
          </cell>
          <cell r="AS118">
            <v>427.60331669098883</v>
          </cell>
          <cell r="AT118">
            <v>1172.038985604989</v>
          </cell>
          <cell r="AU118">
            <v>26.163997666128658</v>
          </cell>
          <cell r="AV118">
            <v>97.120645836956783</v>
          </cell>
          <cell r="AW118">
            <v>238.58617545581481</v>
          </cell>
          <cell r="AX118">
            <v>480.96512781910008</v>
          </cell>
          <cell r="AY118">
            <v>1462.0759605993576</v>
          </cell>
          <cell r="AZ118">
            <v>1034.1710039207724</v>
          </cell>
          <cell r="BA118">
            <v>606.05390612021597</v>
          </cell>
          <cell r="BB118">
            <v>11358.223675365118</v>
          </cell>
          <cell r="BC118">
            <v>98.35982931583429</v>
          </cell>
          <cell r="BD118">
            <v>88.792172817069897</v>
          </cell>
          <cell r="BE118">
            <v>-5.0341026524285226</v>
          </cell>
          <cell r="BF118">
            <v>584.51225740360815</v>
          </cell>
          <cell r="BG118">
            <v>3339.4056770914203</v>
          </cell>
          <cell r="BH118">
            <v>487.7235331989362</v>
          </cell>
          <cell r="BI118">
            <v>835.94020184300871</v>
          </cell>
          <cell r="BJ118">
            <v>-169.90096451946263</v>
          </cell>
          <cell r="BK118">
            <v>57.028594881365905</v>
          </cell>
          <cell r="BL118">
            <v>216.64023748055541</v>
          </cell>
          <cell r="BM118">
            <v>59.54564620758017</v>
          </cell>
          <cell r="BN118">
            <v>0</v>
          </cell>
        </row>
        <row r="119">
          <cell r="A119" t="str">
            <v>V7</v>
          </cell>
          <cell r="B119" t="str">
            <v>GOS / mixed income</v>
          </cell>
          <cell r="E119">
            <v>32573.544145626976</v>
          </cell>
          <cell r="F119">
            <v>5507.0325703257004</v>
          </cell>
          <cell r="G119">
            <v>1119.6091097986357</v>
          </cell>
          <cell r="H119">
            <v>17478.947618812497</v>
          </cell>
          <cell r="I119">
            <v>9368.0296073875052</v>
          </cell>
          <cell r="J119">
            <v>60945.110098812875</v>
          </cell>
          <cell r="K119">
            <v>10440.775282557428</v>
          </cell>
          <cell r="L119">
            <v>16812.142227721091</v>
          </cell>
          <cell r="M119">
            <v>14542.129522718184</v>
          </cell>
          <cell r="N119">
            <v>1091.0641136588174</v>
          </cell>
          <cell r="O119">
            <v>793.82066738358219</v>
          </cell>
          <cell r="P119">
            <v>394.39488657696978</v>
          </cell>
          <cell r="Q119">
            <v>747.94920059414233</v>
          </cell>
          <cell r="R119">
            <v>4149.9480204985757</v>
          </cell>
          <cell r="S119">
            <v>6117.942648582276</v>
          </cell>
          <cell r="T119">
            <v>1171.6728449952639</v>
          </cell>
          <cell r="U119">
            <v>17811.278390920255</v>
          </cell>
          <cell r="V119">
            <v>11321.417674045984</v>
          </cell>
          <cell r="W119">
            <v>7687.7167098943937</v>
          </cell>
          <cell r="X119">
            <v>1326.0877915109304</v>
          </cell>
          <cell r="Y119">
            <v>1537.4361524257743</v>
          </cell>
          <cell r="Z119">
            <v>884.85179685212154</v>
          </cell>
          <cell r="AA119">
            <v>6486.1437580032161</v>
          </cell>
          <cell r="AB119">
            <v>13230.858374942347</v>
          </cell>
          <cell r="AC119">
            <v>9338.0038444711827</v>
          </cell>
          <cell r="AD119">
            <v>2814.4967668291783</v>
          </cell>
          <cell r="AE119">
            <v>2912.7662644313377</v>
          </cell>
          <cell r="AF119">
            <v>2732.3828351926759</v>
          </cell>
          <cell r="AG119">
            <v>733.75152039715761</v>
          </cell>
          <cell r="AH119">
            <v>922.7631394173934</v>
          </cell>
          <cell r="AI119">
            <v>7988.9904024482312</v>
          </cell>
          <cell r="AJ119">
            <v>644.31223773754868</v>
          </cell>
          <cell r="AK119">
            <v>689.41883502445603</v>
          </cell>
          <cell r="AL119">
            <v>10536.215452971037</v>
          </cell>
          <cell r="AM119">
            <v>18628.24271114391</v>
          </cell>
          <cell r="AN119">
            <v>8420.3579519210853</v>
          </cell>
          <cell r="AO119">
            <v>23790.006749371838</v>
          </cell>
          <cell r="AP119">
            <v>29796.296197632448</v>
          </cell>
          <cell r="AQ119">
            <v>22316.004594223738</v>
          </cell>
          <cell r="AR119">
            <v>17092.287088195575</v>
          </cell>
          <cell r="AS119">
            <v>10901.188911265108</v>
          </cell>
          <cell r="AT119">
            <v>42878.13703126894</v>
          </cell>
          <cell r="AU119">
            <v>285.07041023387097</v>
          </cell>
          <cell r="AV119">
            <v>2168.1359571630446</v>
          </cell>
          <cell r="AW119">
            <v>12522.092691761529</v>
          </cell>
          <cell r="AX119">
            <v>39900.176056609613</v>
          </cell>
          <cell r="AY119">
            <v>48988.924039400641</v>
          </cell>
          <cell r="AZ119">
            <v>36119.828996079224</v>
          </cell>
          <cell r="BA119">
            <v>18845.946093879786</v>
          </cell>
          <cell r="BB119">
            <v>102827.92102720652</v>
          </cell>
          <cell r="BC119">
            <v>3370.6228230170573</v>
          </cell>
          <cell r="BD119">
            <v>548.18693003347619</v>
          </cell>
          <cell r="BE119">
            <v>23.812213900106904</v>
          </cell>
          <cell r="BF119">
            <v>14784.715752191971</v>
          </cell>
          <cell r="BG119">
            <v>31242.594322908579</v>
          </cell>
          <cell r="BH119">
            <v>7147.695513857856</v>
          </cell>
          <cell r="BI119">
            <v>21862.055006104998</v>
          </cell>
          <cell r="BJ119">
            <v>299.36614421384036</v>
          </cell>
          <cell r="BK119">
            <v>141.71210945519562</v>
          </cell>
          <cell r="BL119">
            <v>467.2345957117812</v>
          </cell>
          <cell r="BM119">
            <v>54.628574666098963</v>
          </cell>
          <cell r="BN119">
            <v>83433.751000000004</v>
          </cell>
        </row>
        <row r="121">
          <cell r="B121" t="str">
            <v>Total output at basic prices</v>
          </cell>
          <cell r="E121">
            <v>105146</v>
          </cell>
          <cell r="F121">
            <v>12807</v>
          </cell>
          <cell r="G121">
            <v>2513</v>
          </cell>
          <cell r="H121">
            <v>55939.692681699999</v>
          </cell>
          <cell r="I121">
            <v>46720.337896999998</v>
          </cell>
          <cell r="J121">
            <v>139034.51201760437</v>
          </cell>
          <cell r="K121">
            <v>35220.5013446382</v>
          </cell>
          <cell r="L121">
            <v>172231.3662278142</v>
          </cell>
          <cell r="M121">
            <v>57768.792836818306</v>
          </cell>
          <cell r="N121">
            <v>18417.342102705599</v>
          </cell>
          <cell r="O121">
            <v>14928.2156677452</v>
          </cell>
          <cell r="P121">
            <v>4336.2333008422002</v>
          </cell>
          <cell r="Q121">
            <v>5721.9999966375999</v>
          </cell>
          <cell r="R121">
            <v>25554.705086882801</v>
          </cell>
          <cell r="S121">
            <v>48045.836818889409</v>
          </cell>
          <cell r="T121">
            <v>28031.4668347552</v>
          </cell>
          <cell r="U121">
            <v>85930.612478279989</v>
          </cell>
          <cell r="V121">
            <v>77527.036322489992</v>
          </cell>
          <cell r="W121">
            <v>88003.260817625007</v>
          </cell>
          <cell r="X121">
            <v>11548.748299575</v>
          </cell>
          <cell r="Y121">
            <v>28864.330314400002</v>
          </cell>
          <cell r="Z121">
            <v>7124.5180920000003</v>
          </cell>
          <cell r="AA121">
            <v>31584.821346600005</v>
          </cell>
          <cell r="AB121">
            <v>105877.0373785336</v>
          </cell>
          <cell r="AC121">
            <v>36332.896848428005</v>
          </cell>
          <cell r="AD121">
            <v>56947.512750267808</v>
          </cell>
          <cell r="AE121">
            <v>51282.788427256499</v>
          </cell>
          <cell r="AF121">
            <v>33556.078013939994</v>
          </cell>
          <cell r="AG121">
            <v>7981.8510103399994</v>
          </cell>
          <cell r="AH121">
            <v>5452.8372756799999</v>
          </cell>
          <cell r="AI121">
            <v>160524.479284</v>
          </cell>
          <cell r="AJ121">
            <v>12111.391713123001</v>
          </cell>
          <cell r="AK121">
            <v>15637.119169700001</v>
          </cell>
          <cell r="AL121">
            <v>32220.930196109999</v>
          </cell>
          <cell r="AM121">
            <v>59435.000000870008</v>
          </cell>
          <cell r="AN121">
            <v>25212</v>
          </cell>
          <cell r="AO121">
            <v>181525.57161927668</v>
          </cell>
          <cell r="AP121">
            <v>157709.2270174255</v>
          </cell>
          <cell r="AQ121">
            <v>128156.83170396578</v>
          </cell>
          <cell r="AR121">
            <v>64833.841436577495</v>
          </cell>
          <cell r="AS121">
            <v>43553.628575538503</v>
          </cell>
          <cell r="AT121">
            <v>151838.25170128312</v>
          </cell>
          <cell r="AU121">
            <v>1331.3110809999998</v>
          </cell>
          <cell r="AV121">
            <v>17572.26626</v>
          </cell>
          <cell r="AW121">
            <v>37919.66308246713</v>
          </cell>
          <cell r="AX121">
            <v>138009.60175632083</v>
          </cell>
          <cell r="AY121">
            <v>135496</v>
          </cell>
          <cell r="AZ121">
            <v>98119</v>
          </cell>
          <cell r="BA121">
            <v>108824</v>
          </cell>
          <cell r="BB121">
            <v>196202.88582224879</v>
          </cell>
          <cell r="BC121">
            <v>10420.367763960299</v>
          </cell>
          <cell r="BD121">
            <v>15486.845089377999</v>
          </cell>
          <cell r="BE121">
            <v>2852.99997785592</v>
          </cell>
          <cell r="BF121">
            <v>136194.32356403978</v>
          </cell>
          <cell r="BG121">
            <v>436108</v>
          </cell>
          <cell r="BH121">
            <v>33318.965436551254</v>
          </cell>
          <cell r="BI121">
            <v>100429.999950967</v>
          </cell>
          <cell r="BJ121">
            <v>919.19912521912522</v>
          </cell>
          <cell r="BK121">
            <v>1955.5981601940002</v>
          </cell>
          <cell r="BL121">
            <v>18221.883770393499</v>
          </cell>
          <cell r="BM121">
            <v>2075.3533304572993</v>
          </cell>
          <cell r="BN121">
            <v>229752.4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Industry desription"/>
      <sheetName val="SIC codes"/>
      <sheetName val="REGIONS"/>
      <sheetName val="Detailed GDP STATSSA"/>
      <sheetName val="GDP STATSSA"/>
      <sheetName val="Output compiled"/>
      <sheetName val="IND GDP statssa 2"/>
      <sheetName val="Ind output Mark"/>
      <sheetName val="Ind mining output STATSSA"/>
      <sheetName val="Ind Man output STATSSA"/>
      <sheetName val="supply and use tables"/>
      <sheetName val="DOE 2006 native units"/>
      <sheetName val="2006-2009"/>
      <sheetName val="Industry VA"/>
      <sheetName val="Sources"/>
      <sheetName val="1992-2006 industry"/>
      <sheetName val="DoE2013 Industry EB"/>
      <sheetName val="digest "/>
      <sheetName val="DMR1"/>
      <sheetName val="mining general info"/>
      <sheetName val="I&amp;S - prod"/>
      <sheetName val="I&amp;S - prod 2"/>
      <sheetName val="I&amp;S - prod 3"/>
      <sheetName val="End uses"/>
      <sheetName val="EIA end use"/>
      <sheetName val="Aluminium"/>
      <sheetName val="Eskom sales data"/>
      <sheetName val="Eskom Annual YB"/>
      <sheetName val="eskom yb sector sales"/>
      <sheetName val="NERSA Elec"/>
      <sheetName val="REPORT TABLES"/>
      <sheetName val="Tech Efficiencies"/>
      <sheetName val="Coal prices"/>
      <sheetName val="Electricity prices"/>
      <sheetName val="ELEC CALCS ADRIAN IGNORE"/>
      <sheetName val="FA-Items"/>
      <sheetName val="FA-TSData"/>
      <sheetName val="FA-TIDData"/>
      <sheetName val="FerroAlloys"/>
      <sheetName val="Aluminium - Items"/>
      <sheetName val="Aluminium - TIDData"/>
      <sheetName val="Aluminium - TSData"/>
      <sheetName val="Aluminium Data"/>
      <sheetName val="NMM-Items"/>
      <sheetName val="NMM-TSData"/>
      <sheetName val="NMM-TIDData"/>
      <sheetName val="NMM data"/>
      <sheetName val="Coking coal"/>
      <sheetName val="COGEN"/>
      <sheetName val="Payback from EIA"/>
      <sheetName val="SasolGasSales"/>
      <sheetName val="2012 SATIM EB"/>
      <sheetName val="2017 SATIM EB"/>
      <sheetName val="IND old - 2006BY"/>
      <sheetName val="IND"/>
      <sheetName val="IND2017"/>
      <sheetName val="PAMS central control panel"/>
      <sheetName val="ITEMS_Tech"/>
      <sheetName val="ITEMS_Comm"/>
      <sheetName val="TS DTech"/>
      <sheetName val="TS DMARK"/>
      <sheetName val="TID DTech"/>
      <sheetName val="TS BYDem"/>
      <sheetName val="TS COMFRN"/>
      <sheetName val="TS COMFR"/>
      <sheetName val="TS COMFRN_10"/>
      <sheetName val="TS COMFR_10"/>
      <sheetName val="TS ETech"/>
      <sheetName val="TID ETech"/>
      <sheetName val="TS GTech"/>
      <sheetName val="TID GTech"/>
      <sheetName val="TS FTech"/>
      <sheetName val="TID FTech"/>
      <sheetName val="TS Emiss"/>
      <sheetName val="TID Emiss"/>
      <sheetName val="AFA"/>
      <sheetName val="Sc1 Standards"/>
      <sheetName val="Sc2 Audits"/>
      <sheetName val="Sc3 En Man"/>
      <sheetName val="Sc4 Accreditation"/>
      <sheetName val="Sc5 Education"/>
      <sheetName val="Sc6 NEEA"/>
      <sheetName val="Sc7 Finance"/>
      <sheetName val="About"/>
      <sheetName val="IS-Items"/>
      <sheetName val="IS-TSData"/>
      <sheetName val="IS-TIDData"/>
      <sheetName val="Iron &amp; Steel"/>
      <sheetName val="TCH_IND"/>
      <sheetName val="CommData"/>
    </sheetNames>
    <sheetDataSet>
      <sheetData sheetId="0">
        <row r="10">
          <cell r="B10">
            <v>1</v>
          </cell>
        </row>
        <row r="11">
          <cell r="B11">
            <v>1.3094103081137336</v>
          </cell>
        </row>
        <row r="17">
          <cell r="E17">
            <v>0</v>
          </cell>
        </row>
        <row r="18">
          <cell r="E18">
            <v>0</v>
          </cell>
        </row>
        <row r="19">
          <cell r="E19">
            <v>0</v>
          </cell>
        </row>
        <row r="20">
          <cell r="E20">
            <v>0</v>
          </cell>
        </row>
        <row r="21">
          <cell r="E21">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ow r="31">
          <cell r="P31"/>
        </row>
      </sheetData>
      <sheetData sheetId="56"/>
      <sheetData sheetId="57">
        <row r="13">
          <cell r="M13">
            <v>0</v>
          </cell>
        </row>
      </sheetData>
      <sheetData sheetId="58"/>
      <sheetData sheetId="59">
        <row r="2">
          <cell r="C2" t="b">
            <v>0</v>
          </cell>
        </row>
      </sheetData>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 conversion"/>
      <sheetName val="Iron and Steel"/>
      <sheetName val="Sheet1"/>
      <sheetName val="Sheet2"/>
      <sheetName val="Sheet3"/>
      <sheetName val="Iron making"/>
      <sheetName val="E Intensity"/>
    </sheetNames>
    <sheetDataSet>
      <sheetData sheetId="0" refreshError="1">
        <row r="5">
          <cell r="B5" t="str">
            <v>PJ</v>
          </cell>
          <cell r="E5">
            <v>1000000000000000</v>
          </cell>
        </row>
        <row r="6">
          <cell r="B6" t="str">
            <v>TJ</v>
          </cell>
          <cell r="E6">
            <v>1000000000000</v>
          </cell>
        </row>
        <row r="7">
          <cell r="B7" t="str">
            <v>GJ</v>
          </cell>
          <cell r="E7">
            <v>1000000000</v>
          </cell>
        </row>
        <row r="8">
          <cell r="B8" t="str">
            <v>J</v>
          </cell>
          <cell r="E8">
            <v>1</v>
          </cell>
        </row>
        <row r="9">
          <cell r="B9" t="str">
            <v>MJ</v>
          </cell>
          <cell r="E9">
            <v>1000000</v>
          </cell>
        </row>
        <row r="10">
          <cell r="B10" t="str">
            <v>kWh</v>
          </cell>
          <cell r="E10">
            <v>3600000</v>
          </cell>
        </row>
        <row r="11">
          <cell r="B11" t="str">
            <v>kWh/p/d (UK)</v>
          </cell>
          <cell r="E11">
            <v>7.8894E+16</v>
          </cell>
        </row>
        <row r="12">
          <cell r="B12" t="str">
            <v>TWh</v>
          </cell>
          <cell r="E12">
            <v>3600000000000000</v>
          </cell>
        </row>
        <row r="13">
          <cell r="B13" t="str">
            <v>GWh</v>
          </cell>
          <cell r="E13">
            <v>3600000000000</v>
          </cell>
        </row>
        <row r="14">
          <cell r="B14" t="str">
            <v>MWh</v>
          </cell>
          <cell r="E14">
            <v>3600000000</v>
          </cell>
        </row>
        <row r="15">
          <cell r="B15" t="str">
            <v>boe</v>
          </cell>
          <cell r="E15">
            <v>5861520000</v>
          </cell>
        </row>
        <row r="16">
          <cell r="B16" t="str">
            <v>Mboe</v>
          </cell>
          <cell r="E16">
            <v>5861520000000000</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row>
        <row r="21">
          <cell r="B21" t="str">
            <v>Btu</v>
          </cell>
          <cell r="E21">
            <v>1055.0613612882091</v>
          </cell>
        </row>
        <row r="22">
          <cell r="B22" t="str">
            <v>kgce</v>
          </cell>
          <cell r="E22">
            <v>29307600</v>
          </cell>
        </row>
        <row r="23">
          <cell r="B23" t="str">
            <v>tce</v>
          </cell>
          <cell r="E23">
            <v>29307600000</v>
          </cell>
        </row>
        <row r="24">
          <cell r="B24" t="str">
            <v>calorie</v>
          </cell>
          <cell r="E24">
            <v>4.1840000000000002</v>
          </cell>
        </row>
        <row r="25">
          <cell r="B25" t="str">
            <v>GW y</v>
          </cell>
          <cell r="E25">
            <v>3.1556879999999996E+16</v>
          </cell>
        </row>
        <row r="32">
          <cell r="B32" t="str">
            <v>GW</v>
          </cell>
          <cell r="E32">
            <v>1000000000</v>
          </cell>
        </row>
        <row r="33">
          <cell r="B33" t="str">
            <v>MW</v>
          </cell>
          <cell r="E33">
            <v>1000000</v>
          </cell>
        </row>
        <row r="34">
          <cell r="B34" t="str">
            <v>kW</v>
          </cell>
          <cell r="E34">
            <v>1000</v>
          </cell>
        </row>
        <row r="35">
          <cell r="B35" t="str">
            <v>W</v>
          </cell>
          <cell r="E35">
            <v>1</v>
          </cell>
          <cell r="F35">
            <v>1.0000000000000001E-9</v>
          </cell>
        </row>
        <row r="36">
          <cell r="B36" t="str">
            <v>mcm/d</v>
          </cell>
          <cell r="E36">
            <v>335648148.14814812</v>
          </cell>
        </row>
        <row r="37">
          <cell r="B37" t="str">
            <v>Mtoe/y</v>
          </cell>
          <cell r="E37">
            <v>1326716860.597764</v>
          </cell>
        </row>
        <row r="42">
          <cell r="F42">
            <v>31557600</v>
          </cell>
        </row>
        <row r="43">
          <cell r="F43">
            <v>86400</v>
          </cell>
        </row>
        <row r="44">
          <cell r="F44">
            <v>3600</v>
          </cell>
        </row>
        <row r="45">
          <cell r="F45">
            <v>60</v>
          </cell>
        </row>
        <row r="50">
          <cell r="B50" t="str">
            <v>ha</v>
          </cell>
          <cell r="E50">
            <v>10000</v>
          </cell>
        </row>
        <row r="51">
          <cell r="B51" t="str">
            <v>M ha</v>
          </cell>
          <cell r="E51">
            <v>10000000000</v>
          </cell>
        </row>
        <row r="52">
          <cell r="B52" t="str">
            <v>acres</v>
          </cell>
          <cell r="E52">
            <v>4046.8564224000002</v>
          </cell>
        </row>
        <row r="53">
          <cell r="B53" t="str">
            <v>km^2</v>
          </cell>
          <cell r="E53">
            <v>1000000</v>
          </cell>
        </row>
        <row r="54">
          <cell r="B54" t="str">
            <v>m^2</v>
          </cell>
          <cell r="E54">
            <v>1</v>
          </cell>
        </row>
        <row r="55">
          <cell r="B55" t="str">
            <v>Wales</v>
          </cell>
          <cell r="E55">
            <v>20700000000</v>
          </cell>
        </row>
        <row r="73">
          <cell r="B73" t="str">
            <v>£trn</v>
          </cell>
          <cell r="F73">
            <v>1000000000000</v>
          </cell>
        </row>
        <row r="74">
          <cell r="B74" t="str">
            <v>£bn</v>
          </cell>
          <cell r="F74">
            <v>1000000000</v>
          </cell>
        </row>
        <row r="75">
          <cell r="B75" t="str">
            <v>£m</v>
          </cell>
          <cell r="F75">
            <v>1000000</v>
          </cell>
        </row>
        <row r="76">
          <cell r="B76" t="str">
            <v>£k</v>
          </cell>
          <cell r="F76">
            <v>1000</v>
          </cell>
        </row>
        <row r="77">
          <cell r="B77" t="str">
            <v>Euro2002</v>
          </cell>
          <cell r="F77">
            <v>0.62893081761006286</v>
          </cell>
        </row>
        <row r="78">
          <cell r="B78" t="str">
            <v>$2009</v>
          </cell>
          <cell r="F78">
            <v>0.625</v>
          </cell>
        </row>
        <row r="79">
          <cell r="B79" t="str">
            <v>$2010</v>
          </cell>
          <cell r="F79">
            <v>0.64683053040103489</v>
          </cell>
        </row>
        <row r="80">
          <cell r="B80" t="str">
            <v>£</v>
          </cell>
          <cell r="F80">
            <v>1</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ex"/>
      <sheetName val="Unit conversion"/>
      <sheetName val="Financial Indicators"/>
      <sheetName val="Summary"/>
      <sheetName val="Levelised cost"/>
      <sheetName val="Production facilities"/>
      <sheetName val="Economics"/>
      <sheetName val="Energy intensity"/>
      <sheetName val="Production"/>
      <sheetName val="Production(kt)"/>
      <sheetName val="Plants"/>
      <sheetName val="Base year EEI"/>
      <sheetName val="Energy consumption"/>
      <sheetName val="Key assumptions"/>
      <sheetName val="Technologies"/>
      <sheetName val="CHP"/>
      <sheetName val="Paper recovery"/>
      <sheetName val="FIG-PaperProd"/>
      <sheetName val="FIG-PulpProd"/>
      <sheetName val="FIG-PulpProd_2"/>
      <sheetName val="FIG-ProdShare_2"/>
      <sheetName val="FIG-ProdShare"/>
      <sheetName val="Sheet3"/>
      <sheetName val="Sheet1"/>
      <sheetName val="Sheet2"/>
      <sheetName val="Sheet4"/>
      <sheetName val="Sheet5"/>
      <sheetName val="Sheet6"/>
      <sheetName val="Energy efficiency measures"/>
      <sheetName val="CHE-EE"/>
      <sheetName val="CHE"/>
      <sheetName val="STM"/>
      <sheetName val="MEC"/>
      <sheetName val="REC"/>
      <sheetName val="PAP"/>
    </sheetNames>
    <sheetDataSet>
      <sheetData sheetId="0"/>
      <sheetData sheetId="1"/>
      <sheetData sheetId="2">
        <row r="3">
          <cell r="D3">
            <v>1990</v>
          </cell>
          <cell r="E3">
            <v>1991</v>
          </cell>
          <cell r="F3">
            <v>1992</v>
          </cell>
          <cell r="G3">
            <v>1993</v>
          </cell>
          <cell r="H3">
            <v>1994</v>
          </cell>
          <cell r="I3">
            <v>1995</v>
          </cell>
          <cell r="J3">
            <v>1996</v>
          </cell>
          <cell r="K3">
            <v>1997</v>
          </cell>
          <cell r="L3">
            <v>1998</v>
          </cell>
          <cell r="M3">
            <v>1999</v>
          </cell>
          <cell r="N3">
            <v>2000</v>
          </cell>
          <cell r="O3">
            <v>2001</v>
          </cell>
          <cell r="P3">
            <v>2002</v>
          </cell>
          <cell r="Q3">
            <v>2003</v>
          </cell>
          <cell r="R3">
            <v>2004</v>
          </cell>
          <cell r="S3">
            <v>2005</v>
          </cell>
          <cell r="T3">
            <v>2006</v>
          </cell>
          <cell r="U3">
            <v>2007</v>
          </cell>
          <cell r="V3">
            <v>2008</v>
          </cell>
          <cell r="W3">
            <v>2009</v>
          </cell>
          <cell r="X3">
            <v>2010</v>
          </cell>
          <cell r="Y3">
            <v>2011</v>
          </cell>
          <cell r="Z3">
            <v>2012</v>
          </cell>
        </row>
        <row r="12">
          <cell r="C12" t="str">
            <v>EUR</v>
          </cell>
          <cell r="D12">
            <v>3.2883269525534691</v>
          </cell>
          <cell r="E12">
            <v>3.4133166978000005</v>
          </cell>
          <cell r="F12">
            <v>3.7113745193675443</v>
          </cell>
          <cell r="G12">
            <v>3.8712705795444271</v>
          </cell>
          <cell r="H12">
            <v>4.2665647105282805</v>
          </cell>
          <cell r="I12">
            <v>4.833021847885</v>
          </cell>
          <cell r="J12">
            <v>5.5476522992038442</v>
          </cell>
          <cell r="K12">
            <v>5.2151481675593923</v>
          </cell>
          <cell r="L12">
            <v>6.1628261516379927</v>
          </cell>
          <cell r="M12">
            <v>6.5150806015588785</v>
          </cell>
          <cell r="N12">
            <v>6.4130051450341972</v>
          </cell>
          <cell r="O12">
            <v>7.7105889746434793</v>
          </cell>
          <cell r="P12">
            <v>9.9667186847248512</v>
          </cell>
          <cell r="Q12">
            <v>8.5563667464677042</v>
          </cell>
          <cell r="R12">
            <v>8.0297853590500008</v>
          </cell>
          <cell r="S12">
            <v>7.9172493070485004</v>
          </cell>
          <cell r="T12">
            <v>8.5041109649426954</v>
          </cell>
          <cell r="U12">
            <v>9.6564970402050019</v>
          </cell>
          <cell r="V12">
            <v>12.149153303310978</v>
          </cell>
          <cell r="W12">
            <v>11.814284616283819</v>
          </cell>
          <cell r="X12">
            <v>9.7120768109592781</v>
          </cell>
          <cell r="Y12">
            <v>10.108868282134605</v>
          </cell>
          <cell r="Z12">
            <v>10.108868282134605</v>
          </cell>
        </row>
        <row r="13">
          <cell r="C13" t="str">
            <v>GBP</v>
          </cell>
          <cell r="D13">
            <v>4.5941508041966577</v>
          </cell>
          <cell r="E13">
            <v>4.869912395365553</v>
          </cell>
          <cell r="F13">
            <v>5.0055168054006476</v>
          </cell>
          <cell r="G13">
            <v>4.9009515798935297</v>
          </cell>
          <cell r="H13">
            <v>5.4341196248770673</v>
          </cell>
          <cell r="I13">
            <v>5.7239505752632791</v>
          </cell>
          <cell r="J13">
            <v>6.7076898271635486</v>
          </cell>
          <cell r="K13">
            <v>7.5436955340058063</v>
          </cell>
          <cell r="L13">
            <v>9.1554623234363177</v>
          </cell>
          <cell r="M13">
            <v>9.8849874669699673</v>
          </cell>
          <cell r="N13">
            <v>10.500082586024511</v>
          </cell>
          <cell r="O13">
            <v>12.393462702060734</v>
          </cell>
          <cell r="P13">
            <v>15.797928730350051</v>
          </cell>
          <cell r="Q13">
            <v>12.351165426529356</v>
          </cell>
          <cell r="R13">
            <v>11.827039620637883</v>
          </cell>
          <cell r="S13">
            <v>11.562450189883146</v>
          </cell>
          <cell r="T13">
            <v>12.459457759683801</v>
          </cell>
          <cell r="U13">
            <v>14.097167705645768</v>
          </cell>
          <cell r="V13">
            <v>15.187014512940831</v>
          </cell>
          <cell r="W13">
            <v>13.200529474685254</v>
          </cell>
          <cell r="X13">
            <v>11.312508674720599</v>
          </cell>
          <cell r="Y13">
            <v>11.633803970150964</v>
          </cell>
          <cell r="Z13">
            <v>11.633803970150964</v>
          </cell>
        </row>
        <row r="14">
          <cell r="C14" t="str">
            <v>USD</v>
          </cell>
          <cell r="D14">
            <v>2.5873208333000002</v>
          </cell>
          <cell r="E14">
            <v>2.7613150000000002</v>
          </cell>
          <cell r="F14">
            <v>2.8520141667000001</v>
          </cell>
          <cell r="G14">
            <v>3.2677415832999999</v>
          </cell>
          <cell r="H14">
            <v>3.5507983332999995</v>
          </cell>
          <cell r="I14">
            <v>3.6270850000000001</v>
          </cell>
          <cell r="J14">
            <v>4.2993491666999999</v>
          </cell>
          <cell r="K14">
            <v>4.6079616666999996</v>
          </cell>
          <cell r="L14">
            <v>5.5282841666999998</v>
          </cell>
          <cell r="M14">
            <v>6.1094841666999997</v>
          </cell>
          <cell r="N14">
            <v>6.9398283332999995</v>
          </cell>
          <cell r="O14">
            <v>8.6091808332999999</v>
          </cell>
          <cell r="P14">
            <v>10.5407466667</v>
          </cell>
          <cell r="Q14">
            <v>7.5647491667000004</v>
          </cell>
          <cell r="R14">
            <v>6.4596925000000001</v>
          </cell>
          <cell r="S14">
            <v>6.3593283332999997</v>
          </cell>
          <cell r="T14">
            <v>6.771549166699999</v>
          </cell>
          <cell r="U14">
            <v>7.0453650000000012</v>
          </cell>
          <cell r="V14">
            <v>8.2612233333000002</v>
          </cell>
          <cell r="W14">
            <v>8.4736741581999997</v>
          </cell>
          <cell r="X14">
            <v>7.4</v>
          </cell>
          <cell r="Y14">
            <v>7.2611321323000002</v>
          </cell>
          <cell r="Z14">
            <v>7.2611321323000002</v>
          </cell>
        </row>
        <row r="15">
          <cell r="C15" t="str">
            <v>ZAR</v>
          </cell>
          <cell r="D15">
            <v>1</v>
          </cell>
          <cell r="E15">
            <v>1</v>
          </cell>
          <cell r="F15">
            <v>1</v>
          </cell>
          <cell r="G15">
            <v>1</v>
          </cell>
          <cell r="H15">
            <v>1</v>
          </cell>
          <cell r="I15">
            <v>1</v>
          </cell>
          <cell r="J15">
            <v>1</v>
          </cell>
          <cell r="K15">
            <v>1</v>
          </cell>
          <cell r="L15">
            <v>1</v>
          </cell>
          <cell r="M15">
            <v>1</v>
          </cell>
          <cell r="N15">
            <v>1</v>
          </cell>
          <cell r="O15">
            <v>1</v>
          </cell>
          <cell r="P15">
            <v>1</v>
          </cell>
          <cell r="Q15">
            <v>1</v>
          </cell>
          <cell r="R15">
            <v>1</v>
          </cell>
          <cell r="S15">
            <v>1</v>
          </cell>
          <cell r="T15">
            <v>1</v>
          </cell>
          <cell r="U15">
            <v>1</v>
          </cell>
          <cell r="V15">
            <v>1</v>
          </cell>
          <cell r="W15">
            <v>1</v>
          </cell>
          <cell r="X15">
            <v>1</v>
          </cell>
          <cell r="Y15">
            <v>1</v>
          </cell>
          <cell r="Z15">
            <v>1</v>
          </cell>
        </row>
        <row r="25">
          <cell r="C25" t="str">
            <v>EUR</v>
          </cell>
          <cell r="D25">
            <v>1.5934925615491233</v>
          </cell>
          <cell r="E25">
            <v>1.5374988296293921</v>
          </cell>
          <cell r="F25">
            <v>1.4731499375378341</v>
          </cell>
          <cell r="G25">
            <v>1.4165825135430778</v>
          </cell>
          <cell r="H25">
            <v>1.3681173191586469</v>
          </cell>
          <cell r="I25">
            <v>1.3089139949247484</v>
          </cell>
          <cell r="J25">
            <v>1.2792700568632571</v>
          </cell>
          <cell r="K25">
            <v>1.24915036105646</v>
          </cell>
          <cell r="L25">
            <v>1.2178376647831541</v>
          </cell>
          <cell r="M25">
            <v>1.1931258916755352</v>
          </cell>
          <cell r="N25">
            <v>1.1547551942488565</v>
          </cell>
          <cell r="O25">
            <v>1.1180619334312896</v>
          </cell>
          <cell r="P25">
            <v>1.0833089524700559</v>
          </cell>
          <cell r="Q25">
            <v>1.0463289800702649</v>
          </cell>
          <cell r="R25">
            <v>1.0238761028729999</v>
          </cell>
          <cell r="S25">
            <v>1</v>
          </cell>
          <cell r="T25">
            <v>0.9763487632883987</v>
          </cell>
          <cell r="U25">
            <v>0.94948347637371389</v>
          </cell>
          <cell r="V25">
            <v>0.92602577642552186</v>
          </cell>
          <cell r="W25">
            <v>0.91751999573199561</v>
          </cell>
          <cell r="X25">
            <v>0.90907535660132732</v>
          </cell>
          <cell r="Y25">
            <v>0.89708778625198382</v>
          </cell>
          <cell r="Z25">
            <v>0.8828731880395585</v>
          </cell>
        </row>
        <row r="26">
          <cell r="C26" t="str">
            <v>GBP</v>
          </cell>
          <cell r="D26">
            <v>1.4469781758780418</v>
          </cell>
          <cell r="E26">
            <v>1.3521694366294634</v>
          </cell>
          <cell r="F26">
            <v>1.3108374130648368</v>
          </cell>
          <cell r="G26">
            <v>1.2837417173863179</v>
          </cell>
          <cell r="H26">
            <v>1.2663409065069418</v>
          </cell>
          <cell r="I26">
            <v>1.2339024717983924</v>
          </cell>
          <cell r="J26">
            <v>1.1972133208269526</v>
          </cell>
          <cell r="K26">
            <v>1.1731215479576431</v>
          </cell>
          <cell r="L26">
            <v>1.1495808533662002</v>
          </cell>
          <cell r="M26">
            <v>1.1263315689854076</v>
          </cell>
          <cell r="N26">
            <v>1.1188738284678721</v>
          </cell>
          <cell r="O26">
            <v>1.1008778173275493</v>
          </cell>
          <cell r="P26">
            <v>1.0762052199919432</v>
          </cell>
          <cell r="Q26">
            <v>1.0504210313927369</v>
          </cell>
          <cell r="R26">
            <v>1.023955353351</v>
          </cell>
          <cell r="S26">
            <v>1</v>
          </cell>
          <cell r="T26">
            <v>0.97178791048515523</v>
          </cell>
          <cell r="U26">
            <v>0.95077595461054798</v>
          </cell>
          <cell r="V26">
            <v>0.92274645870342831</v>
          </cell>
          <cell r="W26">
            <v>0.91076624356480662</v>
          </cell>
          <cell r="X26">
            <v>0.88624719752737147</v>
          </cell>
          <cell r="Y26">
            <v>0.86595578588467836</v>
          </cell>
          <cell r="Z26">
            <v>0.85387559129975998</v>
          </cell>
        </row>
        <row r="27">
          <cell r="C27" t="str">
            <v>USD</v>
          </cell>
          <cell r="D27">
            <v>1.3846073589763439</v>
          </cell>
          <cell r="E27">
            <v>1.3390999376129333</v>
          </cell>
          <cell r="F27">
            <v>1.3114759334379236</v>
          </cell>
          <cell r="G27">
            <v>1.2833401692260669</v>
          </cell>
          <cell r="H27">
            <v>1.2577324010125093</v>
          </cell>
          <cell r="I27">
            <v>1.2291371416113284</v>
          </cell>
          <cell r="J27">
            <v>1.2077511579006925</v>
          </cell>
          <cell r="K27">
            <v>1.1849088596867687</v>
          </cell>
          <cell r="L27">
            <v>1.1684933074017916</v>
          </cell>
          <cell r="M27">
            <v>1.151607354048245</v>
          </cell>
          <cell r="N27">
            <v>1.1272174404983937</v>
          </cell>
          <cell r="O27">
            <v>1.1022288668056961</v>
          </cell>
          <cell r="P27">
            <v>1.0846159657043566</v>
          </cell>
          <cell r="Q27">
            <v>1.0622401774685817</v>
          </cell>
          <cell r="R27">
            <v>1.0331926291339999</v>
          </cell>
          <cell r="S27">
            <v>1</v>
          </cell>
          <cell r="T27">
            <v>0.9687483570542208</v>
          </cell>
          <cell r="U27">
            <v>0.94145454024552444</v>
          </cell>
          <cell r="V27">
            <v>0.92108612941540002</v>
          </cell>
          <cell r="W27">
            <v>0.91306130965661836</v>
          </cell>
          <cell r="X27">
            <v>0.90100836373192172</v>
          </cell>
          <cell r="Y27">
            <v>0.88223836491763208</v>
          </cell>
          <cell r="Z27">
            <v>0.86186578024529503</v>
          </cell>
        </row>
        <row r="28">
          <cell r="C28" t="str">
            <v>ZAR</v>
          </cell>
          <cell r="D28">
            <v>3.7503141712184207</v>
          </cell>
          <cell r="E28">
            <v>3.2406559311764354</v>
          </cell>
          <cell r="F28">
            <v>2.8285095178679933</v>
          </cell>
          <cell r="G28">
            <v>2.5011674988008283</v>
          </cell>
          <cell r="H28">
            <v>2.2822118611018003</v>
          </cell>
          <cell r="I28">
            <v>2.0700273140950651</v>
          </cell>
          <cell r="J28">
            <v>1.9151020414279796</v>
          </cell>
          <cell r="K28">
            <v>1.7714961416401134</v>
          </cell>
          <cell r="L28">
            <v>1.6446842003187698</v>
          </cell>
          <cell r="M28">
            <v>1.536036793503927</v>
          </cell>
          <cell r="N28">
            <v>1.4116746802199249</v>
          </cell>
          <cell r="O28">
            <v>1.3111497964026722</v>
          </cell>
          <cell r="P28">
            <v>1.1838882883073172</v>
          </cell>
          <cell r="Q28">
            <v>1.1216349701424162</v>
          </cell>
          <cell r="R28">
            <v>1.054446739251</v>
          </cell>
          <cell r="S28">
            <v>1</v>
          </cell>
          <cell r="T28">
            <v>0.93872374565910477</v>
          </cell>
          <cell r="U28">
            <v>0.8685537289486478</v>
          </cell>
          <cell r="V28">
            <v>0.80416843010295469</v>
          </cell>
          <cell r="W28">
            <v>0.74255994740726428</v>
          </cell>
          <cell r="X28">
            <v>0.69266584592001301</v>
          </cell>
          <cell r="Y28">
            <v>0.65319983726050201</v>
          </cell>
          <cell r="Z28">
            <v>0.61939214533530307</v>
          </cell>
        </row>
      </sheetData>
      <sheetData sheetId="3"/>
      <sheetData sheetId="4"/>
      <sheetData sheetId="5"/>
      <sheetData sheetId="6"/>
      <sheetData sheetId="7"/>
      <sheetData sheetId="8">
        <row r="36">
          <cell r="O36">
            <v>1971</v>
          </cell>
        </row>
      </sheetData>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sheetName val="Ind GDP Mark 1995"/>
      <sheetName val="IND GDP MARK 2005"/>
      <sheetName val="Detailed GDP STATSSA"/>
      <sheetName val="GDP STATSSA"/>
      <sheetName val="Output compiled"/>
      <sheetName val="IND GDP statssa 2"/>
      <sheetName val="Ind output Mark"/>
      <sheetName val="Ind mining output STATSSA"/>
      <sheetName val="Ind Man output STATSSA"/>
      <sheetName val="supply and use tables"/>
      <sheetName val="2006-2009"/>
      <sheetName val="Industry VA"/>
      <sheetName val="Sources"/>
      <sheetName val="Industry desription"/>
      <sheetName val="SIC codes"/>
      <sheetName val="1992-2006 industry"/>
      <sheetName val="digest "/>
      <sheetName val="disagg to agg balance"/>
      <sheetName val="DMR1"/>
      <sheetName val="mining general info"/>
      <sheetName val="DMR2"/>
      <sheetName val="I&amp;S"/>
      <sheetName val="Sheet1"/>
      <sheetName val="sector production graphs"/>
      <sheetName val="Industrial expansion EN"/>
      <sheetName val="End uses"/>
      <sheetName val="EIA end use"/>
      <sheetName val="Aluminium"/>
      <sheetName val="Eskom sales data"/>
      <sheetName val="Eskom Annual YB"/>
      <sheetName val="eskom yb sector sales"/>
      <sheetName val="Sheet2"/>
      <sheetName val="NERSA Elec"/>
      <sheetName val="REPORT TABLES"/>
      <sheetName val="ADRIAN IGNORE"/>
      <sheetName val="ELEC CALCS ADRIAN IGNORE"/>
      <sheetName val="IND IS"/>
      <sheetName val="DOE 2006 native units"/>
      <sheetName val="Coking coal"/>
      <sheetName val="RES"/>
      <sheetName val="Sheet4"/>
      <sheetName val="Drivers GDP- NOT USED FOR SATIM"/>
      <sheetName val="Industry elasticities"/>
      <sheetName val="Intensitiy"/>
      <sheetName val="Energy calcs Low GDP"/>
      <sheetName val="Final energy low GDP"/>
      <sheetName val="elec forecast"/>
      <sheetName val="Cost Curves"/>
      <sheetName val="COGEN"/>
      <sheetName val="Sc1 Standards"/>
      <sheetName val="Payback from EIA"/>
      <sheetName val="Sc2 Audits"/>
      <sheetName val="Sc3 En Man"/>
      <sheetName val="Sc4 Accreditation"/>
      <sheetName val="Sc5 Education"/>
      <sheetName val="Sc6 NEEA"/>
      <sheetName val="Sc7 Finance"/>
      <sheetName val="Leap Inputs"/>
      <sheetName val="elec inputs"/>
      <sheetName val="IND"/>
      <sheetName val="NameConv"/>
      <sheetName val="ITEMS_Tech"/>
      <sheetName val="TS DTech"/>
      <sheetName val="TS DMARK"/>
      <sheetName val="TID DTech"/>
      <sheetName val="ITEMS_Comm"/>
      <sheetName val="TS BYDem"/>
      <sheetName val="TS COMFRN"/>
      <sheetName val="TS COMFR"/>
      <sheetName val="TS FTech"/>
      <sheetName val="TID FTech"/>
      <sheetName val="TS Emiss"/>
      <sheetName val="TID Emiss"/>
      <sheetName val="AF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F1">
            <v>1E-8</v>
          </cell>
        </row>
      </sheetData>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Control"/>
      <sheetName val="Assumptions"/>
      <sheetName val="Data"/>
      <sheetName val="Interventions"/>
      <sheetName val="Emissions factors"/>
      <sheetName val="Stock model"/>
      <sheetName val="Processes - Existing"/>
      <sheetName val="Non processes - Existing"/>
      <sheetName val="Processes - New"/>
      <sheetName val="Onsite Generation"/>
      <sheetName val="Footprint Calculations"/>
      <sheetName val="Footprint"/>
      <sheetName val="Energy Summary"/>
      <sheetName val="Savings potential"/>
      <sheetName val="Historical data"/>
      <sheetName val="References"/>
      <sheetName val="Napp efficiency numbers"/>
      <sheetName val="SAISI sales"/>
      <sheetName val="SAISI - Crude steel "/>
      <sheetName val="SAISI summary"/>
      <sheetName val="Sign off sheet"/>
      <sheetName val="Model_12"/>
    </sheetNames>
    <sheetDataSet>
      <sheetData sheetId="0"/>
      <sheetData sheetId="1"/>
      <sheetData sheetId="2"/>
      <sheetData sheetId="3">
        <row r="31">
          <cell r="J31">
            <v>2015</v>
          </cell>
        </row>
        <row r="33">
          <cell r="J33">
            <v>19.452857142857148</v>
          </cell>
          <cell r="K33">
            <v>19.452857142857148</v>
          </cell>
          <cell r="L33">
            <v>19.452857142857148</v>
          </cell>
          <cell r="M33">
            <v>19.452857142857148</v>
          </cell>
          <cell r="N33">
            <v>19.452857142857148</v>
          </cell>
          <cell r="O33">
            <v>19.452857142857148</v>
          </cell>
          <cell r="P33">
            <v>19.452857142857148</v>
          </cell>
          <cell r="Q33">
            <v>19.452857142857148</v>
          </cell>
          <cell r="R33">
            <v>19.452857142857148</v>
          </cell>
          <cell r="S33">
            <v>19.452857142857148</v>
          </cell>
          <cell r="T33">
            <v>19.452857142857148</v>
          </cell>
          <cell r="U33">
            <v>19.452857142857148</v>
          </cell>
          <cell r="V33">
            <v>19.452857142857148</v>
          </cell>
          <cell r="W33">
            <v>19.452857142857148</v>
          </cell>
          <cell r="X33">
            <v>19.452857142857148</v>
          </cell>
          <cell r="Y33">
            <v>19.452857142857148</v>
          </cell>
          <cell r="Z33">
            <v>19.452857142857148</v>
          </cell>
          <cell r="AA33">
            <v>19.452857142857148</v>
          </cell>
          <cell r="AB33">
            <v>19.452857142857148</v>
          </cell>
          <cell r="AC33">
            <v>19.452857142857148</v>
          </cell>
        </row>
        <row r="34">
          <cell r="J34">
            <v>2.8171428571428581</v>
          </cell>
          <cell r="K34">
            <v>2.8171428571428581</v>
          </cell>
          <cell r="L34">
            <v>2.8171428571428581</v>
          </cell>
          <cell r="M34">
            <v>2.8171428571428581</v>
          </cell>
          <cell r="N34">
            <v>2.8171428571428581</v>
          </cell>
          <cell r="O34">
            <v>2.8171428571428581</v>
          </cell>
          <cell r="P34">
            <v>2.8171428571428581</v>
          </cell>
          <cell r="Q34">
            <v>2.8171428571428581</v>
          </cell>
          <cell r="R34">
            <v>2.8171428571428581</v>
          </cell>
          <cell r="S34">
            <v>2.8171428571428581</v>
          </cell>
          <cell r="T34">
            <v>2.8171428571428581</v>
          </cell>
          <cell r="U34">
            <v>2.8171428571428581</v>
          </cell>
          <cell r="V34">
            <v>2.8171428571428581</v>
          </cell>
          <cell r="W34">
            <v>2.8171428571428581</v>
          </cell>
          <cell r="X34">
            <v>2.8171428571428581</v>
          </cell>
          <cell r="Y34">
            <v>2.8171428571428581</v>
          </cell>
          <cell r="Z34">
            <v>2.8171428571428581</v>
          </cell>
          <cell r="AA34">
            <v>2.8171428571428581</v>
          </cell>
          <cell r="AB34">
            <v>2.8171428571428581</v>
          </cell>
          <cell r="AC34">
            <v>2.8171428571428581</v>
          </cell>
        </row>
        <row r="35">
          <cell r="J35">
            <v>1.4280000000000004</v>
          </cell>
          <cell r="K35">
            <v>1.4280000000000004</v>
          </cell>
          <cell r="L35">
            <v>1.4280000000000004</v>
          </cell>
          <cell r="M35">
            <v>1.4280000000000004</v>
          </cell>
          <cell r="N35">
            <v>1.4280000000000004</v>
          </cell>
          <cell r="O35">
            <v>1.4280000000000004</v>
          </cell>
          <cell r="P35">
            <v>1.4280000000000004</v>
          </cell>
          <cell r="Q35">
            <v>1.4280000000000004</v>
          </cell>
          <cell r="R35">
            <v>1.4280000000000004</v>
          </cell>
          <cell r="S35">
            <v>1.4280000000000004</v>
          </cell>
          <cell r="T35">
            <v>1.4280000000000004</v>
          </cell>
          <cell r="U35">
            <v>1.4280000000000004</v>
          </cell>
          <cell r="V35">
            <v>1.4280000000000004</v>
          </cell>
          <cell r="W35">
            <v>1.4280000000000004</v>
          </cell>
          <cell r="X35">
            <v>1.4280000000000004</v>
          </cell>
          <cell r="Y35">
            <v>1.4280000000000004</v>
          </cell>
          <cell r="Z35">
            <v>1.4280000000000004</v>
          </cell>
          <cell r="AA35">
            <v>1.4280000000000004</v>
          </cell>
          <cell r="AB35">
            <v>1.4280000000000004</v>
          </cell>
          <cell r="AC35">
            <v>1.4280000000000004</v>
          </cell>
        </row>
        <row r="36">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row>
        <row r="37">
          <cell r="J37">
            <v>0.17000000000000007</v>
          </cell>
          <cell r="K37">
            <v>0.17000000000000007</v>
          </cell>
          <cell r="L37">
            <v>0.17000000000000007</v>
          </cell>
          <cell r="M37">
            <v>0.17000000000000007</v>
          </cell>
          <cell r="N37">
            <v>0.17000000000000007</v>
          </cell>
          <cell r="O37">
            <v>0.17000000000000007</v>
          </cell>
          <cell r="P37">
            <v>0.17000000000000007</v>
          </cell>
          <cell r="Q37">
            <v>0.17000000000000007</v>
          </cell>
          <cell r="R37">
            <v>0.17000000000000007</v>
          </cell>
          <cell r="S37">
            <v>0.17000000000000007</v>
          </cell>
          <cell r="T37">
            <v>0.17000000000000007</v>
          </cell>
          <cell r="U37">
            <v>0.17000000000000007</v>
          </cell>
          <cell r="V37">
            <v>0.17000000000000007</v>
          </cell>
          <cell r="W37">
            <v>0.17000000000000007</v>
          </cell>
          <cell r="X37">
            <v>0.17000000000000007</v>
          </cell>
          <cell r="Y37">
            <v>0.17000000000000007</v>
          </cell>
          <cell r="Z37">
            <v>0.17000000000000007</v>
          </cell>
          <cell r="AA37">
            <v>0.17000000000000007</v>
          </cell>
          <cell r="AB37">
            <v>0.17000000000000007</v>
          </cell>
          <cell r="AC37">
            <v>0.17000000000000007</v>
          </cell>
        </row>
        <row r="38">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row>
        <row r="39">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row>
        <row r="40">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row>
        <row r="41">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row>
        <row r="42">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row>
        <row r="43">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row>
        <row r="44">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row>
        <row r="45">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row>
        <row r="46">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row>
        <row r="47">
          <cell r="J47">
            <v>0.3</v>
          </cell>
          <cell r="K47">
            <v>0.3</v>
          </cell>
          <cell r="L47">
            <v>0.3</v>
          </cell>
          <cell r="M47">
            <v>0.3</v>
          </cell>
          <cell r="N47">
            <v>0.3</v>
          </cell>
          <cell r="O47">
            <v>0.3</v>
          </cell>
          <cell r="P47">
            <v>0.3</v>
          </cell>
          <cell r="Q47">
            <v>0.3</v>
          </cell>
          <cell r="R47">
            <v>0.3</v>
          </cell>
          <cell r="S47">
            <v>0.3</v>
          </cell>
          <cell r="T47">
            <v>0.3</v>
          </cell>
          <cell r="U47">
            <v>0.3</v>
          </cell>
          <cell r="V47">
            <v>0.3</v>
          </cell>
          <cell r="W47">
            <v>0.3</v>
          </cell>
          <cell r="X47">
            <v>0.3</v>
          </cell>
          <cell r="Y47">
            <v>0.3</v>
          </cell>
          <cell r="Z47">
            <v>0.3</v>
          </cell>
          <cell r="AA47">
            <v>0.3</v>
          </cell>
          <cell r="AB47">
            <v>0.3</v>
          </cell>
          <cell r="AC47">
            <v>0.3</v>
          </cell>
        </row>
        <row r="48">
          <cell r="J48">
            <v>0.8</v>
          </cell>
          <cell r="K48">
            <v>0.8</v>
          </cell>
          <cell r="L48">
            <v>0.8</v>
          </cell>
          <cell r="M48">
            <v>0.8</v>
          </cell>
          <cell r="N48">
            <v>0.8</v>
          </cell>
          <cell r="O48">
            <v>0.8</v>
          </cell>
          <cell r="P48">
            <v>0.8</v>
          </cell>
          <cell r="Q48">
            <v>0.8</v>
          </cell>
          <cell r="R48">
            <v>0.8</v>
          </cell>
          <cell r="S48">
            <v>0.8</v>
          </cell>
          <cell r="T48">
            <v>0.8</v>
          </cell>
          <cell r="U48">
            <v>0.8</v>
          </cell>
          <cell r="V48">
            <v>0.8</v>
          </cell>
          <cell r="W48">
            <v>0.8</v>
          </cell>
          <cell r="X48">
            <v>0.8</v>
          </cell>
          <cell r="Y48">
            <v>0.8</v>
          </cell>
          <cell r="Z48">
            <v>0.8</v>
          </cell>
          <cell r="AA48">
            <v>0.8</v>
          </cell>
          <cell r="AB48">
            <v>0.8</v>
          </cell>
          <cell r="AC48">
            <v>0.8</v>
          </cell>
        </row>
        <row r="49">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row>
        <row r="50">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row>
        <row r="51">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row>
        <row r="52">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row>
        <row r="53">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row>
        <row r="54">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row>
        <row r="55">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row r="56">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row>
        <row r="57">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row>
        <row r="58">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row>
        <row r="59">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row>
        <row r="60">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row>
        <row r="61">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row>
        <row r="62">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row>
        <row r="63">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row>
        <row r="64">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row>
        <row r="65">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row>
        <row r="66">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row>
        <row r="67">
          <cell r="J67">
            <v>0.34</v>
          </cell>
          <cell r="K67">
            <v>0.34</v>
          </cell>
          <cell r="L67">
            <v>0.34</v>
          </cell>
          <cell r="M67">
            <v>0.34</v>
          </cell>
          <cell r="N67">
            <v>0.34</v>
          </cell>
          <cell r="O67">
            <v>0.34</v>
          </cell>
          <cell r="P67">
            <v>0.34</v>
          </cell>
          <cell r="Q67">
            <v>0.34</v>
          </cell>
          <cell r="R67">
            <v>0.34</v>
          </cell>
          <cell r="S67">
            <v>0.34</v>
          </cell>
          <cell r="T67">
            <v>0.34</v>
          </cell>
          <cell r="U67">
            <v>0.34</v>
          </cell>
          <cell r="V67">
            <v>0.34</v>
          </cell>
          <cell r="W67">
            <v>0.34</v>
          </cell>
          <cell r="X67">
            <v>0.34</v>
          </cell>
          <cell r="Y67">
            <v>0.34</v>
          </cell>
          <cell r="Z67">
            <v>0.34</v>
          </cell>
          <cell r="AA67">
            <v>0.34</v>
          </cell>
          <cell r="AB67">
            <v>0.34</v>
          </cell>
          <cell r="AC67">
            <v>0.34</v>
          </cell>
        </row>
        <row r="68">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row>
        <row r="69">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row>
        <row r="70">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row>
        <row r="71">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row>
        <row r="72">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row>
        <row r="73">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row>
        <row r="74">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row>
        <row r="75">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row>
        <row r="76">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row>
        <row r="77">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row>
        <row r="78">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row>
        <row r="79">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row>
        <row r="80">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row>
        <row r="81">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row>
        <row r="82">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row>
        <row r="83">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row>
        <row r="84">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row>
        <row r="85">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row>
        <row r="86">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row>
        <row r="87">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row>
        <row r="88">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row>
        <row r="89">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row>
        <row r="90">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row>
        <row r="91">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row>
        <row r="92">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row>
        <row r="93">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row>
        <row r="94">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row>
        <row r="95">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row>
        <row r="96">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row>
        <row r="97">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row>
        <row r="98">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row>
        <row r="99">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row>
        <row r="100">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row>
        <row r="101">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row>
        <row r="102">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row>
        <row r="103">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row>
        <row r="104">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row>
        <row r="105">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row>
        <row r="106">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row>
        <row r="107">
          <cell r="J107">
            <v>3.7495090725114917</v>
          </cell>
          <cell r="K107">
            <v>3.7495090725114917</v>
          </cell>
          <cell r="L107">
            <v>3.7495090725114917</v>
          </cell>
          <cell r="M107">
            <v>3.7495090725114917</v>
          </cell>
          <cell r="N107">
            <v>3.7495090725114917</v>
          </cell>
          <cell r="O107">
            <v>3.7495090725114917</v>
          </cell>
          <cell r="P107">
            <v>3.7495090725114917</v>
          </cell>
          <cell r="Q107">
            <v>3.7495090725114917</v>
          </cell>
          <cell r="R107">
            <v>3.7495090725114917</v>
          </cell>
          <cell r="S107">
            <v>3.7495090725114917</v>
          </cell>
          <cell r="T107">
            <v>3.7495090725114917</v>
          </cell>
          <cell r="U107">
            <v>3.7495090725114917</v>
          </cell>
          <cell r="V107">
            <v>3.7495090725114917</v>
          </cell>
          <cell r="W107">
            <v>3.7495090725114917</v>
          </cell>
          <cell r="X107">
            <v>3.7495090725114917</v>
          </cell>
          <cell r="Y107">
            <v>3.7495090725114917</v>
          </cell>
          <cell r="Z107">
            <v>3.7495090725114917</v>
          </cell>
          <cell r="AA107">
            <v>3.7495090725114917</v>
          </cell>
          <cell r="AB107">
            <v>3.7495090725114917</v>
          </cell>
          <cell r="AC107">
            <v>3.7495090725114917</v>
          </cell>
        </row>
        <row r="108">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row>
        <row r="122">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row>
        <row r="123">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row>
        <row r="124">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row>
        <row r="125">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row>
        <row r="126">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row>
        <row r="127">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row>
        <row r="128">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row>
        <row r="131">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row>
        <row r="132">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row>
        <row r="133">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row>
        <row r="134">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row>
        <row r="135">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row>
        <row r="136">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row>
        <row r="137">
          <cell r="J137">
            <v>0.1</v>
          </cell>
          <cell r="K137">
            <v>0.1</v>
          </cell>
          <cell r="L137">
            <v>0.1</v>
          </cell>
          <cell r="M137">
            <v>0.1</v>
          </cell>
          <cell r="N137">
            <v>0.1</v>
          </cell>
          <cell r="O137">
            <v>0.1</v>
          </cell>
          <cell r="P137">
            <v>0.1</v>
          </cell>
          <cell r="Q137">
            <v>0.1</v>
          </cell>
          <cell r="R137">
            <v>0.1</v>
          </cell>
          <cell r="S137">
            <v>0.1</v>
          </cell>
          <cell r="T137">
            <v>0.1</v>
          </cell>
          <cell r="U137">
            <v>0.1</v>
          </cell>
          <cell r="V137">
            <v>0.1</v>
          </cell>
          <cell r="W137">
            <v>0.1</v>
          </cell>
          <cell r="X137">
            <v>0.1</v>
          </cell>
          <cell r="Y137">
            <v>0.1</v>
          </cell>
          <cell r="Z137">
            <v>0.1</v>
          </cell>
          <cell r="AA137">
            <v>0.1</v>
          </cell>
          <cell r="AB137">
            <v>0.1</v>
          </cell>
          <cell r="AC137">
            <v>0.1</v>
          </cell>
        </row>
        <row r="138">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row>
        <row r="139">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row>
        <row r="140">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row>
        <row r="141">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row>
        <row r="142">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row>
        <row r="143">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row>
        <row r="144">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row>
        <row r="145">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row>
        <row r="146">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row>
        <row r="147">
          <cell r="J147">
            <v>0.01</v>
          </cell>
          <cell r="K147">
            <v>0.01</v>
          </cell>
          <cell r="L147">
            <v>0.01</v>
          </cell>
          <cell r="M147">
            <v>0.01</v>
          </cell>
          <cell r="N147">
            <v>0.01</v>
          </cell>
          <cell r="O147">
            <v>0.01</v>
          </cell>
          <cell r="P147">
            <v>0.01</v>
          </cell>
          <cell r="Q147">
            <v>0.01</v>
          </cell>
          <cell r="R147">
            <v>0.01</v>
          </cell>
          <cell r="S147">
            <v>0.01</v>
          </cell>
          <cell r="T147">
            <v>0.01</v>
          </cell>
          <cell r="U147">
            <v>0.01</v>
          </cell>
          <cell r="V147">
            <v>0.01</v>
          </cell>
          <cell r="W147">
            <v>0.01</v>
          </cell>
          <cell r="X147">
            <v>0.01</v>
          </cell>
          <cell r="Y147">
            <v>0.01</v>
          </cell>
          <cell r="Z147">
            <v>0.01</v>
          </cell>
          <cell r="AA147">
            <v>0.01</v>
          </cell>
          <cell r="AB147">
            <v>0.01</v>
          </cell>
          <cell r="AC147">
            <v>0.01</v>
          </cell>
        </row>
        <row r="148">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row>
        <row r="149">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row>
        <row r="150">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row>
        <row r="151">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row>
        <row r="152">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row>
        <row r="153">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row>
        <row r="154">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row>
        <row r="155">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row>
        <row r="156">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row>
        <row r="157">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row>
        <row r="158">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row>
        <row r="159">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row>
        <row r="160">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row>
        <row r="161">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row>
        <row r="162">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row>
        <row r="163">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row>
        <row r="164">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row>
        <row r="165">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row>
        <row r="166">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row>
        <row r="167">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row>
        <row r="168">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row>
        <row r="169">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row>
        <row r="170">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row>
        <row r="171">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row>
        <row r="172">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row>
        <row r="173">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row>
        <row r="174">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row>
        <row r="175">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row>
        <row r="176">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row>
        <row r="177">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row>
        <row r="178">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row>
        <row r="179">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row>
        <row r="180">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row>
        <row r="181">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row>
        <row r="182">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row>
        <row r="183">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row>
        <row r="184">
          <cell r="J184">
            <v>29.749999999999993</v>
          </cell>
          <cell r="K184">
            <v>29.749999999999993</v>
          </cell>
          <cell r="L184">
            <v>29.749999999999993</v>
          </cell>
          <cell r="M184">
            <v>29.749999999999993</v>
          </cell>
          <cell r="N184">
            <v>29.749999999999993</v>
          </cell>
          <cell r="O184">
            <v>29.749999999999993</v>
          </cell>
          <cell r="P184">
            <v>29.749999999999993</v>
          </cell>
          <cell r="Q184">
            <v>29.749999999999993</v>
          </cell>
          <cell r="R184">
            <v>29.749999999999993</v>
          </cell>
          <cell r="S184">
            <v>29.749999999999993</v>
          </cell>
          <cell r="T184">
            <v>29.749999999999993</v>
          </cell>
          <cell r="U184">
            <v>29.749999999999993</v>
          </cell>
          <cell r="V184">
            <v>29.749999999999993</v>
          </cell>
          <cell r="W184">
            <v>29.749999999999993</v>
          </cell>
          <cell r="X184">
            <v>29.749999999999993</v>
          </cell>
          <cell r="Y184">
            <v>29.749999999999993</v>
          </cell>
          <cell r="Z184">
            <v>29.749999999999993</v>
          </cell>
          <cell r="AA184">
            <v>29.749999999999993</v>
          </cell>
          <cell r="AB184">
            <v>29.749999999999993</v>
          </cell>
          <cell r="AC184">
            <v>29.749999999999993</v>
          </cell>
        </row>
        <row r="185">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row>
        <row r="186">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row>
        <row r="187">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row>
        <row r="188">
          <cell r="J188">
            <v>4.8960000000000008</v>
          </cell>
          <cell r="K188">
            <v>4.8960000000000008</v>
          </cell>
          <cell r="L188">
            <v>4.8960000000000008</v>
          </cell>
          <cell r="M188">
            <v>4.8960000000000008</v>
          </cell>
          <cell r="N188">
            <v>4.8960000000000008</v>
          </cell>
          <cell r="O188">
            <v>4.8960000000000008</v>
          </cell>
          <cell r="P188">
            <v>4.8960000000000008</v>
          </cell>
          <cell r="Q188">
            <v>4.8960000000000008</v>
          </cell>
          <cell r="R188">
            <v>4.8960000000000008</v>
          </cell>
          <cell r="S188">
            <v>4.8960000000000008</v>
          </cell>
          <cell r="T188">
            <v>4.8960000000000008</v>
          </cell>
          <cell r="U188">
            <v>4.8960000000000008</v>
          </cell>
          <cell r="V188">
            <v>4.8960000000000008</v>
          </cell>
          <cell r="W188">
            <v>4.8960000000000008</v>
          </cell>
          <cell r="X188">
            <v>4.8960000000000008</v>
          </cell>
          <cell r="Y188">
            <v>4.8960000000000008</v>
          </cell>
          <cell r="Z188">
            <v>4.8960000000000008</v>
          </cell>
          <cell r="AA188">
            <v>4.8960000000000008</v>
          </cell>
          <cell r="AB188">
            <v>4.8960000000000008</v>
          </cell>
          <cell r="AC188">
            <v>4.8960000000000008</v>
          </cell>
        </row>
        <row r="189">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row>
        <row r="190">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row>
        <row r="191">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row>
        <row r="192">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row>
        <row r="193">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row>
        <row r="194">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row>
        <row r="195">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row>
        <row r="196">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row>
        <row r="197">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row>
        <row r="198">
          <cell r="J198">
            <v>0.1</v>
          </cell>
          <cell r="K198">
            <v>0.1</v>
          </cell>
          <cell r="L198">
            <v>0.1</v>
          </cell>
          <cell r="M198">
            <v>0.1</v>
          </cell>
          <cell r="N198">
            <v>0.1</v>
          </cell>
          <cell r="O198">
            <v>0.1</v>
          </cell>
          <cell r="P198">
            <v>0.1</v>
          </cell>
          <cell r="Q198">
            <v>0.1</v>
          </cell>
          <cell r="R198">
            <v>0.1</v>
          </cell>
          <cell r="S198">
            <v>0.1</v>
          </cell>
          <cell r="T198">
            <v>0.1</v>
          </cell>
          <cell r="U198">
            <v>0.1</v>
          </cell>
          <cell r="V198">
            <v>0.1</v>
          </cell>
          <cell r="W198">
            <v>0.1</v>
          </cell>
          <cell r="X198">
            <v>0.1</v>
          </cell>
          <cell r="Y198">
            <v>0.1</v>
          </cell>
          <cell r="Z198">
            <v>0.1</v>
          </cell>
          <cell r="AA198">
            <v>0.1</v>
          </cell>
          <cell r="AB198">
            <v>0.1</v>
          </cell>
          <cell r="AC198">
            <v>0.1</v>
          </cell>
        </row>
        <row r="199">
          <cell r="J199">
            <v>0.4</v>
          </cell>
          <cell r="K199">
            <v>0.4</v>
          </cell>
          <cell r="L199">
            <v>0.4</v>
          </cell>
          <cell r="M199">
            <v>0.4</v>
          </cell>
          <cell r="N199">
            <v>0.4</v>
          </cell>
          <cell r="O199">
            <v>0.4</v>
          </cell>
          <cell r="P199">
            <v>0.4</v>
          </cell>
          <cell r="Q199">
            <v>0.4</v>
          </cell>
          <cell r="R199">
            <v>0.4</v>
          </cell>
          <cell r="S199">
            <v>0.4</v>
          </cell>
          <cell r="T199">
            <v>0.4</v>
          </cell>
          <cell r="U199">
            <v>0.4</v>
          </cell>
          <cell r="V199">
            <v>0.4</v>
          </cell>
          <cell r="W199">
            <v>0.4</v>
          </cell>
          <cell r="X199">
            <v>0.4</v>
          </cell>
          <cell r="Y199">
            <v>0.4</v>
          </cell>
          <cell r="Z199">
            <v>0.4</v>
          </cell>
          <cell r="AA199">
            <v>0.4</v>
          </cell>
          <cell r="AB199">
            <v>0.4</v>
          </cell>
          <cell r="AC199">
            <v>0.4</v>
          </cell>
        </row>
        <row r="200">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row>
        <row r="201">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row>
        <row r="202">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row>
        <row r="203">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row>
        <row r="204">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row>
        <row r="205">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row>
        <row r="206">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row>
        <row r="207">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row>
        <row r="208">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row>
        <row r="209">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row>
        <row r="210">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row>
        <row r="211">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row>
        <row r="212">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row>
        <row r="213">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row>
        <row r="214">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row>
        <row r="215">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row>
        <row r="216">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row>
        <row r="217">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row>
        <row r="218">
          <cell r="J218">
            <v>1.4</v>
          </cell>
          <cell r="K218">
            <v>1.4</v>
          </cell>
          <cell r="L218">
            <v>1.4</v>
          </cell>
          <cell r="M218">
            <v>1.4</v>
          </cell>
          <cell r="N218">
            <v>1.4</v>
          </cell>
          <cell r="O218">
            <v>1.4</v>
          </cell>
          <cell r="P218">
            <v>1.4</v>
          </cell>
          <cell r="Q218">
            <v>1.4</v>
          </cell>
          <cell r="R218">
            <v>1.4</v>
          </cell>
          <cell r="S218">
            <v>1.4</v>
          </cell>
          <cell r="T218">
            <v>1.4</v>
          </cell>
          <cell r="U218">
            <v>1.4</v>
          </cell>
          <cell r="V218">
            <v>1.4</v>
          </cell>
          <cell r="W218">
            <v>1.4</v>
          </cell>
          <cell r="X218">
            <v>1.4</v>
          </cell>
          <cell r="Y218">
            <v>1.4</v>
          </cell>
          <cell r="Z218">
            <v>1.4</v>
          </cell>
          <cell r="AA218">
            <v>1.4</v>
          </cell>
          <cell r="AB218">
            <v>1.4</v>
          </cell>
          <cell r="AC218">
            <v>1.4</v>
          </cell>
        </row>
        <row r="219">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row>
        <row r="220">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row>
        <row r="221">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row>
        <row r="222">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row>
        <row r="223">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row>
        <row r="224">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row>
        <row r="225">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row>
        <row r="226">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row>
        <row r="227">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row>
        <row r="228">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row>
        <row r="229">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row>
        <row r="230">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row>
        <row r="231">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row>
        <row r="232">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row>
        <row r="233">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row>
        <row r="234">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row>
        <row r="235">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row>
        <row r="236">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row>
        <row r="237">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row>
        <row r="238">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row>
        <row r="239">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row>
        <row r="240">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row>
        <row r="241">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row>
        <row r="242">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row>
        <row r="243">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row>
        <row r="244">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row>
        <row r="245">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row>
        <row r="246">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row>
        <row r="247">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row>
        <row r="248">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row>
        <row r="249">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row>
        <row r="250">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row>
        <row r="251">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row>
        <row r="252">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row>
        <row r="253">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row>
        <row r="254">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row>
        <row r="255">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row>
        <row r="256">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row>
        <row r="257">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row>
        <row r="258">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row>
        <row r="259">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row>
        <row r="260">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row>
        <row r="261">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row>
        <row r="262">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row>
        <row r="263">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row>
        <row r="264">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row>
        <row r="265">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row>
        <row r="266">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row>
        <row r="267">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row>
        <row r="268">
          <cell r="J268">
            <v>3.9872439030664752</v>
          </cell>
          <cell r="K268">
            <v>3.9872439030664752</v>
          </cell>
          <cell r="L268">
            <v>3.9872439030664752</v>
          </cell>
          <cell r="M268">
            <v>3.9872439030664752</v>
          </cell>
          <cell r="N268">
            <v>3.9872439030664752</v>
          </cell>
          <cell r="O268">
            <v>3.9872439030664752</v>
          </cell>
          <cell r="P268">
            <v>3.9872439030664752</v>
          </cell>
          <cell r="Q268">
            <v>3.9872439030664752</v>
          </cell>
          <cell r="R268">
            <v>3.9872439030664752</v>
          </cell>
          <cell r="S268">
            <v>3.9872439030664752</v>
          </cell>
          <cell r="T268">
            <v>3.9872439030664752</v>
          </cell>
          <cell r="U268">
            <v>3.9872439030664752</v>
          </cell>
          <cell r="V268">
            <v>3.9872439030664752</v>
          </cell>
          <cell r="W268">
            <v>3.9872439030664752</v>
          </cell>
          <cell r="X268">
            <v>3.9872439030664752</v>
          </cell>
          <cell r="Y268">
            <v>3.9872439030664752</v>
          </cell>
          <cell r="Z268">
            <v>3.9872439030664752</v>
          </cell>
          <cell r="AA268">
            <v>3.9872439030664752</v>
          </cell>
          <cell r="AB268">
            <v>3.9872439030664752</v>
          </cell>
          <cell r="AC268">
            <v>3.9872439030664752</v>
          </cell>
        </row>
        <row r="269">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row>
        <row r="270">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row>
        <row r="271">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row>
        <row r="272">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row>
        <row r="273">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row>
        <row r="274">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row>
        <row r="275">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row>
        <row r="276">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row>
        <row r="277">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row>
        <row r="278">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row>
        <row r="279">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row>
        <row r="280">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row>
        <row r="281">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row>
        <row r="282">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row>
        <row r="283">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row>
        <row r="284">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row>
        <row r="285">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row>
        <row r="286">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row>
        <row r="287">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row>
        <row r="288">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row>
        <row r="289">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row>
        <row r="290">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row>
        <row r="291">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row>
        <row r="292">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row>
        <row r="293">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row>
        <row r="294">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row>
        <row r="295">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row>
        <row r="296">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row>
        <row r="297">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row>
        <row r="298">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row>
        <row r="299">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row>
        <row r="300">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row>
        <row r="301">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row>
        <row r="302">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row>
        <row r="303">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row>
        <row r="304">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row>
        <row r="305">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row>
        <row r="306">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row>
        <row r="307">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row>
        <row r="308">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row>
        <row r="309">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row>
        <row r="310">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row>
        <row r="311">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row>
        <row r="312">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row>
        <row r="313">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row>
        <row r="314">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row>
        <row r="315">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row>
        <row r="316">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row>
        <row r="317">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row>
        <row r="318">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row>
        <row r="319">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row>
        <row r="320">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row>
        <row r="321">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row>
        <row r="322">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row>
        <row r="323">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row>
        <row r="324">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row>
        <row r="325">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row>
        <row r="326">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row>
        <row r="327">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row>
        <row r="328">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row>
        <row r="329">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row>
        <row r="330">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row>
        <row r="331">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row>
        <row r="332">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row>
        <row r="333">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row>
        <row r="334">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row>
        <row r="335">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row>
        <row r="336">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row>
        <row r="337">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row>
        <row r="338">
          <cell r="J338">
            <v>4.08</v>
          </cell>
          <cell r="K338">
            <v>4.08</v>
          </cell>
          <cell r="L338">
            <v>4.08</v>
          </cell>
          <cell r="M338">
            <v>4.08</v>
          </cell>
          <cell r="N338">
            <v>4.08</v>
          </cell>
          <cell r="O338">
            <v>4.08</v>
          </cell>
          <cell r="P338">
            <v>4.08</v>
          </cell>
          <cell r="Q338">
            <v>4.08</v>
          </cell>
          <cell r="R338">
            <v>4.08</v>
          </cell>
          <cell r="S338">
            <v>4.08</v>
          </cell>
          <cell r="T338">
            <v>4.08</v>
          </cell>
          <cell r="U338">
            <v>4.08</v>
          </cell>
          <cell r="V338">
            <v>4.08</v>
          </cell>
          <cell r="W338">
            <v>4.08</v>
          </cell>
          <cell r="X338">
            <v>4.08</v>
          </cell>
          <cell r="Y338">
            <v>4.08</v>
          </cell>
          <cell r="Z338">
            <v>4.08</v>
          </cell>
          <cell r="AA338">
            <v>4.08</v>
          </cell>
          <cell r="AB338">
            <v>4.08</v>
          </cell>
          <cell r="AC338">
            <v>4.08</v>
          </cell>
        </row>
        <row r="339">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row>
        <row r="340">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row>
        <row r="341">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row>
        <row r="342">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row>
        <row r="343">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row>
        <row r="344">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row>
        <row r="345">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row>
        <row r="346">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row>
        <row r="347">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row>
        <row r="348">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row>
        <row r="349">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row>
        <row r="350">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row>
        <row r="351">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row>
        <row r="353">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row>
        <row r="354">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row>
        <row r="355">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row>
        <row r="356">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row>
        <row r="357">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row>
        <row r="358">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row>
        <row r="359">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row>
        <row r="361">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row>
        <row r="362">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row>
        <row r="363">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row>
        <row r="364">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row>
        <row r="365">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row>
        <row r="366">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row>
        <row r="367">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row>
        <row r="368">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0</v>
          </cell>
        </row>
        <row r="369">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row>
        <row r="370">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row>
        <row r="371">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row>
        <row r="372">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row>
        <row r="374">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row r="376">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row>
        <row r="377">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row>
        <row r="378">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row>
        <row r="379">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row>
        <row r="380">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row>
        <row r="381">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row>
        <row r="382">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row>
        <row r="383">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row>
        <row r="384">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row>
        <row r="385">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row>
        <row r="386">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row>
        <row r="387">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row>
        <row r="388">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row>
        <row r="389">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row>
        <row r="390">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row>
        <row r="391">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row>
        <row r="392">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row>
        <row r="393">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row>
        <row r="394">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row>
        <row r="395">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row>
        <row r="396">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row>
        <row r="397">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row>
        <row r="398">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row>
        <row r="399">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row>
        <row r="400">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row>
        <row r="401">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row>
        <row r="402">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row>
        <row r="403">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row>
        <row r="404">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row>
        <row r="405">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row>
        <row r="406">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row>
        <row r="407">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row>
        <row r="408">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row>
        <row r="409">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row>
        <row r="410">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row>
        <row r="411">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row>
        <row r="412">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row>
        <row r="413">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row>
        <row r="414">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row>
        <row r="415">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row>
        <row r="416">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row>
        <row r="417">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row>
        <row r="418">
          <cell r="J418">
            <v>4.4112632469175797</v>
          </cell>
          <cell r="K418">
            <v>4.4112632469175797</v>
          </cell>
          <cell r="L418">
            <v>4.4112632469175797</v>
          </cell>
          <cell r="M418">
            <v>4.4112632469175797</v>
          </cell>
          <cell r="N418">
            <v>4.4112632469175797</v>
          </cell>
          <cell r="O418">
            <v>4.4112632469175797</v>
          </cell>
          <cell r="P418">
            <v>4.4112632469175797</v>
          </cell>
          <cell r="Q418">
            <v>4.4112632469175797</v>
          </cell>
          <cell r="R418">
            <v>4.4112632469175797</v>
          </cell>
          <cell r="S418">
            <v>4.4112632469175797</v>
          </cell>
          <cell r="T418">
            <v>4.4112632469175797</v>
          </cell>
          <cell r="U418">
            <v>4.4112632469175797</v>
          </cell>
          <cell r="V418">
            <v>4.4112632469175797</v>
          </cell>
          <cell r="W418">
            <v>4.4112632469175797</v>
          </cell>
          <cell r="X418">
            <v>4.4112632469175797</v>
          </cell>
          <cell r="Y418">
            <v>4.4112632469175797</v>
          </cell>
          <cell r="Z418">
            <v>4.4112632469175797</v>
          </cell>
          <cell r="AA418">
            <v>4.4112632469175797</v>
          </cell>
          <cell r="AB418">
            <v>4.4112632469175797</v>
          </cell>
          <cell r="AC418">
            <v>4.4112632469175797</v>
          </cell>
        </row>
        <row r="419">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row>
        <row r="420">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row>
        <row r="421">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row>
        <row r="422">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row>
        <row r="423">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row>
        <row r="424">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row>
        <row r="425">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row>
        <row r="426">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row>
        <row r="427">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row>
        <row r="428">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row>
        <row r="429">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row>
        <row r="430">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row>
        <row r="431">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row>
        <row r="432">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row>
        <row r="433">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row>
        <row r="434">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row>
        <row r="435">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row>
        <row r="436">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row>
        <row r="437">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row>
        <row r="438">
          <cell r="J438">
            <v>3.0000000000000001E-3</v>
          </cell>
          <cell r="K438">
            <v>3.0000000000000001E-3</v>
          </cell>
          <cell r="L438">
            <v>3.0000000000000001E-3</v>
          </cell>
          <cell r="M438">
            <v>3.0000000000000001E-3</v>
          </cell>
          <cell r="N438">
            <v>3.0000000000000001E-3</v>
          </cell>
          <cell r="O438">
            <v>3.0000000000000001E-3</v>
          </cell>
          <cell r="P438">
            <v>3.0000000000000001E-3</v>
          </cell>
          <cell r="Q438">
            <v>3.0000000000000001E-3</v>
          </cell>
          <cell r="R438">
            <v>3.0000000000000001E-3</v>
          </cell>
          <cell r="S438">
            <v>3.0000000000000001E-3</v>
          </cell>
          <cell r="T438">
            <v>3.0000000000000001E-3</v>
          </cell>
          <cell r="U438">
            <v>3.0000000000000001E-3</v>
          </cell>
          <cell r="V438">
            <v>3.0000000000000001E-3</v>
          </cell>
          <cell r="W438">
            <v>3.0000000000000001E-3</v>
          </cell>
          <cell r="X438">
            <v>3.0000000000000001E-3</v>
          </cell>
          <cell r="Y438">
            <v>3.0000000000000001E-3</v>
          </cell>
          <cell r="Z438">
            <v>3.0000000000000001E-3</v>
          </cell>
          <cell r="AA438">
            <v>3.0000000000000001E-3</v>
          </cell>
          <cell r="AB438">
            <v>3.0000000000000001E-3</v>
          </cell>
          <cell r="AC438">
            <v>3.0000000000000001E-3</v>
          </cell>
        </row>
        <row r="439">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row>
        <row r="440">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row>
        <row r="441">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row>
        <row r="442">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row>
        <row r="443">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row>
        <row r="444">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row>
        <row r="445">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row>
        <row r="446">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row>
        <row r="447">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row>
        <row r="448">
          <cell r="J448">
            <v>2E-3</v>
          </cell>
          <cell r="K448">
            <v>2E-3</v>
          </cell>
          <cell r="L448">
            <v>2E-3</v>
          </cell>
          <cell r="M448">
            <v>2E-3</v>
          </cell>
          <cell r="N448">
            <v>2E-3</v>
          </cell>
          <cell r="O448">
            <v>2E-3</v>
          </cell>
          <cell r="P448">
            <v>2E-3</v>
          </cell>
          <cell r="Q448">
            <v>2E-3</v>
          </cell>
          <cell r="R448">
            <v>2E-3</v>
          </cell>
          <cell r="S448">
            <v>2E-3</v>
          </cell>
          <cell r="T448">
            <v>2E-3</v>
          </cell>
          <cell r="U448">
            <v>2E-3</v>
          </cell>
          <cell r="V448">
            <v>2E-3</v>
          </cell>
          <cell r="W448">
            <v>2E-3</v>
          </cell>
          <cell r="X448">
            <v>2E-3</v>
          </cell>
          <cell r="Y448">
            <v>2E-3</v>
          </cell>
          <cell r="Z448">
            <v>2E-3</v>
          </cell>
          <cell r="AA448">
            <v>2E-3</v>
          </cell>
          <cell r="AB448">
            <v>2E-3</v>
          </cell>
          <cell r="AC448">
            <v>2E-3</v>
          </cell>
        </row>
        <row r="449">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row>
        <row r="450">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row>
        <row r="451">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row>
        <row r="452">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row>
        <row r="453">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row>
        <row r="454">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row>
        <row r="455">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row>
        <row r="456">
          <cell r="J456">
            <v>0.2</v>
          </cell>
          <cell r="K456">
            <v>0.2</v>
          </cell>
          <cell r="L456">
            <v>0.2</v>
          </cell>
          <cell r="M456">
            <v>0.2</v>
          </cell>
          <cell r="N456">
            <v>0.2</v>
          </cell>
          <cell r="O456">
            <v>0.2</v>
          </cell>
          <cell r="P456">
            <v>0.2</v>
          </cell>
          <cell r="Q456">
            <v>0.2</v>
          </cell>
          <cell r="R456">
            <v>0.2</v>
          </cell>
          <cell r="S456">
            <v>0.2</v>
          </cell>
          <cell r="T456">
            <v>0.2</v>
          </cell>
          <cell r="U456">
            <v>0.2</v>
          </cell>
          <cell r="V456">
            <v>0.2</v>
          </cell>
          <cell r="W456">
            <v>0.2</v>
          </cell>
          <cell r="X456">
            <v>0.2</v>
          </cell>
          <cell r="Y456">
            <v>0.2</v>
          </cell>
          <cell r="Z456">
            <v>0.2</v>
          </cell>
          <cell r="AA456">
            <v>0.2</v>
          </cell>
          <cell r="AB456">
            <v>0.2</v>
          </cell>
          <cell r="AC456">
            <v>0.2</v>
          </cell>
        </row>
        <row r="457">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row>
        <row r="458">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row>
        <row r="459">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row>
        <row r="460">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row>
        <row r="461">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row>
        <row r="462">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row>
        <row r="463">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row>
        <row r="464">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row>
        <row r="465">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row>
        <row r="466">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row>
        <row r="467">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row>
        <row r="468">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row>
        <row r="469">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row>
        <row r="470">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row>
        <row r="471">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row>
        <row r="472">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row>
        <row r="473">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row>
        <row r="474">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row>
        <row r="475">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row>
        <row r="476">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row>
        <row r="477">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row>
        <row r="478">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row>
        <row r="479">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row>
        <row r="480">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row>
        <row r="481">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row>
        <row r="482">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row>
        <row r="483">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row>
        <row r="484">
          <cell r="J484">
            <v>21.857142857142858</v>
          </cell>
          <cell r="K484">
            <v>21.857142857142858</v>
          </cell>
          <cell r="L484">
            <v>21.857142857142858</v>
          </cell>
          <cell r="M484">
            <v>21.857142857142858</v>
          </cell>
          <cell r="N484">
            <v>21.857142857142858</v>
          </cell>
          <cell r="O484">
            <v>21.857142857142858</v>
          </cell>
          <cell r="P484">
            <v>21.857142857142858</v>
          </cell>
          <cell r="Q484">
            <v>21.857142857142858</v>
          </cell>
          <cell r="R484">
            <v>21.857142857142858</v>
          </cell>
          <cell r="S484">
            <v>21.857142857142858</v>
          </cell>
          <cell r="T484">
            <v>21.857142857142858</v>
          </cell>
          <cell r="U484">
            <v>21.857142857142858</v>
          </cell>
          <cell r="V484">
            <v>21.857142857142858</v>
          </cell>
          <cell r="W484">
            <v>21.857142857142858</v>
          </cell>
          <cell r="X484">
            <v>21.857142857142858</v>
          </cell>
          <cell r="Y484">
            <v>21.857142857142858</v>
          </cell>
          <cell r="Z484">
            <v>21.857142857142858</v>
          </cell>
          <cell r="AA484">
            <v>21.857142857142858</v>
          </cell>
          <cell r="AB484">
            <v>21.857142857142858</v>
          </cell>
          <cell r="AC484">
            <v>21.857142857142858</v>
          </cell>
        </row>
        <row r="485">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row>
        <row r="486">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row>
        <row r="487">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row>
        <row r="488">
          <cell r="J488">
            <v>4.895999999999999</v>
          </cell>
          <cell r="K488">
            <v>4.895999999999999</v>
          </cell>
          <cell r="L488">
            <v>4.895999999999999</v>
          </cell>
          <cell r="M488">
            <v>4.895999999999999</v>
          </cell>
          <cell r="N488">
            <v>4.895999999999999</v>
          </cell>
          <cell r="O488">
            <v>4.895999999999999</v>
          </cell>
          <cell r="P488">
            <v>4.895999999999999</v>
          </cell>
          <cell r="Q488">
            <v>4.895999999999999</v>
          </cell>
          <cell r="R488">
            <v>4.895999999999999</v>
          </cell>
          <cell r="S488">
            <v>4.895999999999999</v>
          </cell>
          <cell r="T488">
            <v>4.895999999999999</v>
          </cell>
          <cell r="U488">
            <v>4.895999999999999</v>
          </cell>
          <cell r="V488">
            <v>4.895999999999999</v>
          </cell>
          <cell r="W488">
            <v>4.895999999999999</v>
          </cell>
          <cell r="X488">
            <v>4.895999999999999</v>
          </cell>
          <cell r="Y488">
            <v>4.895999999999999</v>
          </cell>
          <cell r="Z488">
            <v>4.895999999999999</v>
          </cell>
          <cell r="AA488">
            <v>4.895999999999999</v>
          </cell>
          <cell r="AB488">
            <v>4.895999999999999</v>
          </cell>
          <cell r="AC488">
            <v>4.895999999999999</v>
          </cell>
        </row>
        <row r="489">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row>
        <row r="490">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row>
        <row r="491">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row>
        <row r="492">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row>
        <row r="493">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row>
        <row r="494">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row>
        <row r="495">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row>
        <row r="496">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row>
        <row r="497">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row>
        <row r="498">
          <cell r="J498">
            <v>0.4</v>
          </cell>
          <cell r="K498">
            <v>0.4</v>
          </cell>
          <cell r="L498">
            <v>0.4</v>
          </cell>
          <cell r="M498">
            <v>0.4</v>
          </cell>
          <cell r="N498">
            <v>0.4</v>
          </cell>
          <cell r="O498">
            <v>0.4</v>
          </cell>
          <cell r="P498">
            <v>0.4</v>
          </cell>
          <cell r="Q498">
            <v>0.4</v>
          </cell>
          <cell r="R498">
            <v>0.4</v>
          </cell>
          <cell r="S498">
            <v>0.4</v>
          </cell>
          <cell r="T498">
            <v>0.4</v>
          </cell>
          <cell r="U498">
            <v>0.4</v>
          </cell>
          <cell r="V498">
            <v>0.4</v>
          </cell>
          <cell r="W498">
            <v>0.4</v>
          </cell>
          <cell r="X498">
            <v>0.4</v>
          </cell>
          <cell r="Y498">
            <v>0.4</v>
          </cell>
          <cell r="Z498">
            <v>0.4</v>
          </cell>
          <cell r="AA498">
            <v>0.4</v>
          </cell>
          <cell r="AB498">
            <v>0.4</v>
          </cell>
          <cell r="AC498">
            <v>0.4</v>
          </cell>
        </row>
        <row r="499">
          <cell r="J499">
            <v>0.1</v>
          </cell>
          <cell r="K499">
            <v>0.1</v>
          </cell>
          <cell r="L499">
            <v>0.1</v>
          </cell>
          <cell r="M499">
            <v>0.1</v>
          </cell>
          <cell r="N499">
            <v>0.1</v>
          </cell>
          <cell r="O499">
            <v>0.1</v>
          </cell>
          <cell r="P499">
            <v>0.1</v>
          </cell>
          <cell r="Q499">
            <v>0.1</v>
          </cell>
          <cell r="R499">
            <v>0.1</v>
          </cell>
          <cell r="S499">
            <v>0.1</v>
          </cell>
          <cell r="T499">
            <v>0.1</v>
          </cell>
          <cell r="U499">
            <v>0.1</v>
          </cell>
          <cell r="V499">
            <v>0.1</v>
          </cell>
          <cell r="W499">
            <v>0.1</v>
          </cell>
          <cell r="X499">
            <v>0.1</v>
          </cell>
          <cell r="Y499">
            <v>0.1</v>
          </cell>
          <cell r="Z499">
            <v>0.1</v>
          </cell>
          <cell r="AA499">
            <v>0.1</v>
          </cell>
          <cell r="AB499">
            <v>0.1</v>
          </cell>
          <cell r="AC499">
            <v>0.1</v>
          </cell>
        </row>
        <row r="500">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row>
        <row r="501">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row>
        <row r="502">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row>
        <row r="503">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row>
        <row r="504">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row>
        <row r="505">
          <cell r="J505">
            <v>3.6428571428571432</v>
          </cell>
          <cell r="K505">
            <v>3.6428571428571432</v>
          </cell>
          <cell r="L505">
            <v>3.6428571428571432</v>
          </cell>
          <cell r="M505">
            <v>3.6428571428571432</v>
          </cell>
          <cell r="N505">
            <v>3.6428571428571432</v>
          </cell>
          <cell r="O505">
            <v>3.6428571428571432</v>
          </cell>
          <cell r="P505">
            <v>3.6428571428571432</v>
          </cell>
          <cell r="Q505">
            <v>3.6428571428571432</v>
          </cell>
          <cell r="R505">
            <v>3.6428571428571432</v>
          </cell>
          <cell r="S505">
            <v>3.6428571428571432</v>
          </cell>
          <cell r="T505">
            <v>3.6428571428571432</v>
          </cell>
          <cell r="U505">
            <v>3.6428571428571432</v>
          </cell>
          <cell r="V505">
            <v>3.6428571428571432</v>
          </cell>
          <cell r="W505">
            <v>3.6428571428571432</v>
          </cell>
          <cell r="X505">
            <v>3.6428571428571432</v>
          </cell>
          <cell r="Y505">
            <v>3.6428571428571432</v>
          </cell>
          <cell r="Z505">
            <v>3.6428571428571432</v>
          </cell>
          <cell r="AA505">
            <v>3.6428571428571432</v>
          </cell>
          <cell r="AB505">
            <v>3.6428571428571432</v>
          </cell>
          <cell r="AC505">
            <v>3.6428571428571432</v>
          </cell>
        </row>
        <row r="506">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row>
        <row r="507">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row>
        <row r="508">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row>
        <row r="509">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row>
        <row r="510">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row>
        <row r="511">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row>
        <row r="512">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row>
        <row r="513">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row>
        <row r="514">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row>
        <row r="515">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row>
        <row r="516">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row>
        <row r="517">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row>
        <row r="518">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row>
        <row r="519">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row>
        <row r="520">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row>
        <row r="521">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row>
        <row r="522">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row>
        <row r="523">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row>
        <row r="524">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row>
        <row r="525">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row>
        <row r="526">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row>
        <row r="527">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row>
        <row r="528">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row>
        <row r="529">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row>
        <row r="530">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row>
        <row r="531">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row>
        <row r="532">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row>
        <row r="533">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row>
        <row r="534">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row>
        <row r="535">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row>
        <row r="536">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row>
        <row r="537">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row>
        <row r="538">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row>
        <row r="539">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row>
        <row r="540">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row>
        <row r="541">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row>
        <row r="542">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row>
        <row r="543">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row>
        <row r="544">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row>
        <row r="545">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row>
        <row r="546">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row>
        <row r="547">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row>
        <row r="548">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row>
        <row r="549">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row>
        <row r="550">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row>
        <row r="551">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row>
        <row r="552">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row>
        <row r="553">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row>
        <row r="554">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row>
        <row r="555">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row>
        <row r="556">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row>
        <row r="557">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row>
        <row r="558">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row>
        <row r="559">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row>
        <row r="560">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row>
        <row r="561">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row>
        <row r="562">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row>
        <row r="563">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row>
        <row r="564">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row>
        <row r="565">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row>
        <row r="566">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row>
        <row r="567">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row>
        <row r="568">
          <cell r="J568">
            <v>0.32548929820950812</v>
          </cell>
          <cell r="K568">
            <v>0.32548929820950812</v>
          </cell>
          <cell r="L568">
            <v>0.32548929820950812</v>
          </cell>
          <cell r="M568">
            <v>0.32548929820950812</v>
          </cell>
          <cell r="N568">
            <v>0.32548929820950812</v>
          </cell>
          <cell r="O568">
            <v>0.32548929820950812</v>
          </cell>
          <cell r="P568">
            <v>0.32548929820950812</v>
          </cell>
          <cell r="Q568">
            <v>0.32548929820950812</v>
          </cell>
          <cell r="R568">
            <v>0.32548929820950812</v>
          </cell>
          <cell r="S568">
            <v>0.32548929820950812</v>
          </cell>
          <cell r="T568">
            <v>0.32548929820950812</v>
          </cell>
          <cell r="U568">
            <v>0.32548929820950812</v>
          </cell>
          <cell r="V568">
            <v>0.32548929820950812</v>
          </cell>
          <cell r="W568">
            <v>0.32548929820950812</v>
          </cell>
          <cell r="X568">
            <v>0.32548929820950812</v>
          </cell>
          <cell r="Y568">
            <v>0.32548929820950812</v>
          </cell>
          <cell r="Z568">
            <v>0.32548929820950812</v>
          </cell>
          <cell r="AA568">
            <v>0.32548929820950812</v>
          </cell>
          <cell r="AB568">
            <v>0.32548929820950812</v>
          </cell>
          <cell r="AC568">
            <v>0.32548929820950812</v>
          </cell>
        </row>
        <row r="569">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row>
        <row r="570">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row>
        <row r="571">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row>
        <row r="572">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row>
        <row r="573">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row>
        <row r="574">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row>
        <row r="575">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row>
        <row r="576">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row>
        <row r="577">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row>
        <row r="578">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row>
        <row r="579">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row>
        <row r="580">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row>
        <row r="581">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row>
        <row r="582">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row>
        <row r="583">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row>
        <row r="584">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row>
        <row r="585">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row>
        <row r="586">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row>
        <row r="587">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row>
        <row r="588">
          <cell r="J588">
            <v>3.0000000000000001E-3</v>
          </cell>
          <cell r="K588">
            <v>3.0000000000000001E-3</v>
          </cell>
          <cell r="L588">
            <v>3.0000000000000001E-3</v>
          </cell>
          <cell r="M588">
            <v>3.0000000000000001E-3</v>
          </cell>
          <cell r="N588">
            <v>3.0000000000000001E-3</v>
          </cell>
          <cell r="O588">
            <v>3.0000000000000001E-3</v>
          </cell>
          <cell r="P588">
            <v>3.0000000000000001E-3</v>
          </cell>
          <cell r="Q588">
            <v>3.0000000000000001E-3</v>
          </cell>
          <cell r="R588">
            <v>3.0000000000000001E-3</v>
          </cell>
          <cell r="S588">
            <v>3.0000000000000001E-3</v>
          </cell>
          <cell r="T588">
            <v>3.0000000000000001E-3</v>
          </cell>
          <cell r="U588">
            <v>3.0000000000000001E-3</v>
          </cell>
          <cell r="V588">
            <v>3.0000000000000001E-3</v>
          </cell>
          <cell r="W588">
            <v>3.0000000000000001E-3</v>
          </cell>
          <cell r="X588">
            <v>3.0000000000000001E-3</v>
          </cell>
          <cell r="Y588">
            <v>3.0000000000000001E-3</v>
          </cell>
          <cell r="Z588">
            <v>3.0000000000000001E-3</v>
          </cell>
          <cell r="AA588">
            <v>3.0000000000000001E-3</v>
          </cell>
          <cell r="AB588">
            <v>3.0000000000000001E-3</v>
          </cell>
          <cell r="AC588">
            <v>3.0000000000000001E-3</v>
          </cell>
        </row>
        <row r="589">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row>
        <row r="590">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row>
        <row r="591">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row>
        <row r="592">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row>
        <row r="593">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row>
        <row r="594">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row>
        <row r="595">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row>
        <row r="596">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row>
        <row r="597">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row>
        <row r="598">
          <cell r="J598">
            <v>2E-3</v>
          </cell>
          <cell r="K598">
            <v>2E-3</v>
          </cell>
          <cell r="L598">
            <v>2E-3</v>
          </cell>
          <cell r="M598">
            <v>2E-3</v>
          </cell>
          <cell r="N598">
            <v>2E-3</v>
          </cell>
          <cell r="O598">
            <v>2E-3</v>
          </cell>
          <cell r="P598">
            <v>2E-3</v>
          </cell>
          <cell r="Q598">
            <v>2E-3</v>
          </cell>
          <cell r="R598">
            <v>2E-3</v>
          </cell>
          <cell r="S598">
            <v>2E-3</v>
          </cell>
          <cell r="T598">
            <v>2E-3</v>
          </cell>
          <cell r="U598">
            <v>2E-3</v>
          </cell>
          <cell r="V598">
            <v>2E-3</v>
          </cell>
          <cell r="W598">
            <v>2E-3</v>
          </cell>
          <cell r="X598">
            <v>2E-3</v>
          </cell>
          <cell r="Y598">
            <v>2E-3</v>
          </cell>
          <cell r="Z598">
            <v>2E-3</v>
          </cell>
          <cell r="AA598">
            <v>2E-3</v>
          </cell>
          <cell r="AB598">
            <v>2E-3</v>
          </cell>
          <cell r="AC598">
            <v>2E-3</v>
          </cell>
        </row>
        <row r="599">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row>
        <row r="600">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row>
        <row r="601">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row>
        <row r="602">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row>
        <row r="603">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row>
        <row r="604">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row>
        <row r="605">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row>
        <row r="606">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row>
        <row r="607">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row>
        <row r="608">
          <cell r="J608">
            <v>0.2</v>
          </cell>
          <cell r="K608">
            <v>0.2</v>
          </cell>
          <cell r="L608">
            <v>0.2</v>
          </cell>
          <cell r="M608">
            <v>0.2</v>
          </cell>
          <cell r="N608">
            <v>0.2</v>
          </cell>
          <cell r="O608">
            <v>0.2</v>
          </cell>
          <cell r="P608">
            <v>0.2</v>
          </cell>
          <cell r="Q608">
            <v>0.2</v>
          </cell>
          <cell r="R608">
            <v>0.2</v>
          </cell>
          <cell r="S608">
            <v>0.2</v>
          </cell>
          <cell r="T608">
            <v>0.2</v>
          </cell>
          <cell r="U608">
            <v>0.2</v>
          </cell>
          <cell r="V608">
            <v>0.2</v>
          </cell>
          <cell r="W608">
            <v>0.2</v>
          </cell>
          <cell r="X608">
            <v>0.2</v>
          </cell>
          <cell r="Y608">
            <v>0.2</v>
          </cell>
          <cell r="Z608">
            <v>0.2</v>
          </cell>
          <cell r="AA608">
            <v>0.2</v>
          </cell>
          <cell r="AB608">
            <v>0.2</v>
          </cell>
          <cell r="AC608">
            <v>0.2</v>
          </cell>
        </row>
        <row r="609">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row>
        <row r="610">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row>
        <row r="611">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row>
        <row r="612">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row>
        <row r="613">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row>
        <row r="614">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row>
        <row r="615">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row>
        <row r="616">
          <cell r="J616">
            <v>0</v>
          </cell>
          <cell r="K616">
            <v>0</v>
          </cell>
          <cell r="L616">
            <v>0</v>
          </cell>
          <cell r="M616">
            <v>0</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row>
        <row r="617">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cell r="Z617">
            <v>0</v>
          </cell>
          <cell r="AA617">
            <v>0</v>
          </cell>
          <cell r="AB617">
            <v>0</v>
          </cell>
          <cell r="AC617">
            <v>0</v>
          </cell>
        </row>
        <row r="618">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row>
        <row r="619">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row>
        <row r="620">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row>
        <row r="621">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row>
        <row r="622">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cell r="Z622">
            <v>0</v>
          </cell>
          <cell r="AA622">
            <v>0</v>
          </cell>
          <cell r="AB622">
            <v>0</v>
          </cell>
          <cell r="AC622">
            <v>0</v>
          </cell>
        </row>
        <row r="623">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row>
        <row r="624">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row>
        <row r="625">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row>
        <row r="626">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row>
        <row r="627">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row>
        <row r="628">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row>
        <row r="629">
          <cell r="J629">
            <v>0</v>
          </cell>
          <cell r="K629">
            <v>0</v>
          </cell>
          <cell r="L629">
            <v>0</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row>
        <row r="630">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row>
        <row r="631">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row>
        <row r="632">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row>
        <row r="633">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row>
        <row r="634">
          <cell r="J634">
            <v>21.857142857142858</v>
          </cell>
          <cell r="K634">
            <v>21.857142857142858</v>
          </cell>
          <cell r="L634">
            <v>21.857142857142858</v>
          </cell>
          <cell r="M634">
            <v>21.857142857142858</v>
          </cell>
          <cell r="N634">
            <v>21.857142857142858</v>
          </cell>
          <cell r="O634">
            <v>21.857142857142858</v>
          </cell>
          <cell r="P634">
            <v>21.857142857142858</v>
          </cell>
          <cell r="Q634">
            <v>21.857142857142858</v>
          </cell>
          <cell r="R634">
            <v>21.857142857142858</v>
          </cell>
          <cell r="S634">
            <v>21.857142857142858</v>
          </cell>
          <cell r="T634">
            <v>21.857142857142858</v>
          </cell>
          <cell r="U634">
            <v>21.857142857142858</v>
          </cell>
          <cell r="V634">
            <v>21.857142857142858</v>
          </cell>
          <cell r="W634">
            <v>21.857142857142858</v>
          </cell>
          <cell r="X634">
            <v>21.857142857142858</v>
          </cell>
          <cell r="Y634">
            <v>21.857142857142858</v>
          </cell>
          <cell r="Z634">
            <v>21.857142857142858</v>
          </cell>
          <cell r="AA634">
            <v>21.857142857142858</v>
          </cell>
          <cell r="AB634">
            <v>21.857142857142858</v>
          </cell>
          <cell r="AC634">
            <v>21.857142857142858</v>
          </cell>
        </row>
        <row r="635">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row>
        <row r="636">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row>
        <row r="637">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row>
        <row r="638">
          <cell r="J638">
            <v>6.0451999999999995</v>
          </cell>
          <cell r="K638">
            <v>6.0451999999999995</v>
          </cell>
          <cell r="L638">
            <v>6.0451999999999995</v>
          </cell>
          <cell r="M638">
            <v>6.0451999999999995</v>
          </cell>
          <cell r="N638">
            <v>6.0451999999999995</v>
          </cell>
          <cell r="O638">
            <v>6.0451999999999995</v>
          </cell>
          <cell r="P638">
            <v>6.0451999999999995</v>
          </cell>
          <cell r="Q638">
            <v>6.0451999999999995</v>
          </cell>
          <cell r="R638">
            <v>6.0451999999999995</v>
          </cell>
          <cell r="S638">
            <v>6.0451999999999995</v>
          </cell>
          <cell r="T638">
            <v>6.0451999999999995</v>
          </cell>
          <cell r="U638">
            <v>6.0451999999999995</v>
          </cell>
          <cell r="V638">
            <v>6.0451999999999995</v>
          </cell>
          <cell r="W638">
            <v>6.0451999999999995</v>
          </cell>
          <cell r="X638">
            <v>6.0451999999999995</v>
          </cell>
          <cell r="Y638">
            <v>6.0451999999999995</v>
          </cell>
          <cell r="Z638">
            <v>6.0451999999999995</v>
          </cell>
          <cell r="AA638">
            <v>6.0451999999999995</v>
          </cell>
          <cell r="AB638">
            <v>6.0451999999999995</v>
          </cell>
          <cell r="AC638">
            <v>6.0451999999999995</v>
          </cell>
        </row>
        <row r="639">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row>
        <row r="640">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row>
        <row r="641">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row>
        <row r="642">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row>
        <row r="643">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row>
        <row r="644">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row>
        <row r="645">
          <cell r="J645">
            <v>0</v>
          </cell>
          <cell r="K645">
            <v>0</v>
          </cell>
          <cell r="L645">
            <v>0</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row>
        <row r="646">
          <cell r="J646">
            <v>0</v>
          </cell>
          <cell r="K646">
            <v>0</v>
          </cell>
          <cell r="L646">
            <v>0</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row>
        <row r="647">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row>
        <row r="648">
          <cell r="J648">
            <v>0</v>
          </cell>
          <cell r="K648">
            <v>0</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row>
        <row r="649">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row>
        <row r="650">
          <cell r="J650">
            <v>0</v>
          </cell>
          <cell r="K650">
            <v>0</v>
          </cell>
          <cell r="L650">
            <v>0</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row>
        <row r="651">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row>
        <row r="652">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row>
        <row r="653">
          <cell r="J653">
            <v>0</v>
          </cell>
          <cell r="K653">
            <v>0</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0</v>
          </cell>
          <cell r="AB653">
            <v>0</v>
          </cell>
          <cell r="AC653">
            <v>0</v>
          </cell>
        </row>
        <row r="654">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row>
        <row r="655">
          <cell r="J655">
            <v>3.6428571428571428</v>
          </cell>
          <cell r="K655">
            <v>3.6428571428571428</v>
          </cell>
          <cell r="L655">
            <v>3.6428571428571428</v>
          </cell>
          <cell r="M655">
            <v>3.6428571428571428</v>
          </cell>
          <cell r="N655">
            <v>3.6428571428571428</v>
          </cell>
          <cell r="O655">
            <v>3.6428571428571428</v>
          </cell>
          <cell r="P655">
            <v>3.6428571428571428</v>
          </cell>
          <cell r="Q655">
            <v>3.6428571428571428</v>
          </cell>
          <cell r="R655">
            <v>3.6428571428571428</v>
          </cell>
          <cell r="S655">
            <v>3.6428571428571428</v>
          </cell>
          <cell r="T655">
            <v>3.6428571428571428</v>
          </cell>
          <cell r="U655">
            <v>3.6428571428571428</v>
          </cell>
          <cell r="V655">
            <v>3.6428571428571428</v>
          </cell>
          <cell r="W655">
            <v>3.6428571428571428</v>
          </cell>
          <cell r="X655">
            <v>3.6428571428571428</v>
          </cell>
          <cell r="Y655">
            <v>3.6428571428571428</v>
          </cell>
          <cell r="Z655">
            <v>3.6428571428571428</v>
          </cell>
          <cell r="AA655">
            <v>3.6428571428571428</v>
          </cell>
          <cell r="AB655">
            <v>3.6428571428571428</v>
          </cell>
          <cell r="AC655">
            <v>3.6428571428571428</v>
          </cell>
        </row>
        <row r="656">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row>
        <row r="657">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row>
        <row r="658">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row>
        <row r="659">
          <cell r="J659">
            <v>0</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row>
        <row r="660">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row>
        <row r="661">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row>
        <row r="662">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row>
        <row r="663">
          <cell r="J663">
            <v>0</v>
          </cell>
          <cell r="K663">
            <v>0</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row>
        <row r="664">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row>
        <row r="665">
          <cell r="J665">
            <v>0</v>
          </cell>
          <cell r="K665">
            <v>0</v>
          </cell>
          <cell r="L665">
            <v>0</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row>
        <row r="666">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row>
        <row r="667">
          <cell r="J667">
            <v>0</v>
          </cell>
          <cell r="K667">
            <v>0</v>
          </cell>
          <cell r="L667">
            <v>0</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row>
        <row r="668">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row>
        <row r="669">
          <cell r="J669">
            <v>0</v>
          </cell>
          <cell r="K669">
            <v>0</v>
          </cell>
          <cell r="L669">
            <v>0</v>
          </cell>
          <cell r="M669">
            <v>0</v>
          </cell>
          <cell r="N669">
            <v>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row>
        <row r="670">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row>
        <row r="671">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row>
        <row r="672">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row>
        <row r="673">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row>
        <row r="674">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row>
        <row r="675">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row>
        <row r="676">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row>
        <row r="677">
          <cell r="J677">
            <v>0</v>
          </cell>
          <cell r="K677">
            <v>0</v>
          </cell>
          <cell r="L677">
            <v>0</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row>
        <row r="678">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row>
        <row r="679">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row>
        <row r="680">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row>
        <row r="681">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row>
        <row r="682">
          <cell r="J682">
            <v>0</v>
          </cell>
          <cell r="K682">
            <v>0</v>
          </cell>
          <cell r="L682">
            <v>0</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row>
        <row r="683">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row>
        <row r="684">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row>
        <row r="685">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row>
        <row r="686">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row>
        <row r="687">
          <cell r="J687">
            <v>0</v>
          </cell>
          <cell r="K687">
            <v>0</v>
          </cell>
          <cell r="L687">
            <v>0</v>
          </cell>
          <cell r="M687">
            <v>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row>
        <row r="688">
          <cell r="J688">
            <v>0</v>
          </cell>
          <cell r="K688">
            <v>0</v>
          </cell>
          <cell r="L688">
            <v>0</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row>
        <row r="689">
          <cell r="J689">
            <v>0</v>
          </cell>
          <cell r="K689">
            <v>0</v>
          </cell>
          <cell r="L689">
            <v>0</v>
          </cell>
          <cell r="M689">
            <v>0</v>
          </cell>
          <cell r="N689">
            <v>0</v>
          </cell>
          <cell r="O689">
            <v>0</v>
          </cell>
          <cell r="P689">
            <v>0</v>
          </cell>
          <cell r="Q689">
            <v>0</v>
          </cell>
          <cell r="R689">
            <v>0</v>
          </cell>
          <cell r="S689">
            <v>0</v>
          </cell>
          <cell r="T689">
            <v>0</v>
          </cell>
          <cell r="U689">
            <v>0</v>
          </cell>
          <cell r="V689">
            <v>0</v>
          </cell>
          <cell r="W689">
            <v>0</v>
          </cell>
          <cell r="X689">
            <v>0</v>
          </cell>
          <cell r="Y689">
            <v>0</v>
          </cell>
          <cell r="Z689">
            <v>0</v>
          </cell>
          <cell r="AA689">
            <v>0</v>
          </cell>
          <cell r="AB689">
            <v>0</v>
          </cell>
          <cell r="AC689">
            <v>0</v>
          </cell>
        </row>
        <row r="690">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row>
        <row r="691">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row>
        <row r="692">
          <cell r="J692">
            <v>0</v>
          </cell>
          <cell r="K692">
            <v>0</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row>
        <row r="693">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row>
        <row r="694">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row>
        <row r="695">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row>
        <row r="696">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row>
        <row r="697">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row>
        <row r="698">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row>
        <row r="699">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row>
        <row r="700">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row>
        <row r="701">
          <cell r="J701">
            <v>0</v>
          </cell>
          <cell r="K701">
            <v>0</v>
          </cell>
          <cell r="L701">
            <v>0</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row>
        <row r="702">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row>
        <row r="703">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row>
        <row r="704">
          <cell r="J704">
            <v>0</v>
          </cell>
          <cell r="K704">
            <v>0</v>
          </cell>
          <cell r="L704">
            <v>0</v>
          </cell>
          <cell r="M704">
            <v>0</v>
          </cell>
          <cell r="N704">
            <v>0</v>
          </cell>
          <cell r="O704">
            <v>0</v>
          </cell>
          <cell r="P704">
            <v>0</v>
          </cell>
          <cell r="Q704">
            <v>0</v>
          </cell>
          <cell r="R704">
            <v>0</v>
          </cell>
          <cell r="S704">
            <v>0</v>
          </cell>
          <cell r="T704">
            <v>0</v>
          </cell>
          <cell r="U704">
            <v>0</v>
          </cell>
          <cell r="V704">
            <v>0</v>
          </cell>
          <cell r="W704">
            <v>0</v>
          </cell>
          <cell r="X704">
            <v>0</v>
          </cell>
          <cell r="Y704">
            <v>0</v>
          </cell>
          <cell r="Z704">
            <v>0</v>
          </cell>
          <cell r="AA704">
            <v>0</v>
          </cell>
          <cell r="AB704">
            <v>0</v>
          </cell>
          <cell r="AC704">
            <v>0</v>
          </cell>
        </row>
        <row r="705">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row>
        <row r="706">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row>
        <row r="707">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row>
        <row r="708">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row>
        <row r="709">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row>
        <row r="710">
          <cell r="J710">
            <v>0</v>
          </cell>
          <cell r="K710">
            <v>0</v>
          </cell>
          <cell r="L710">
            <v>0</v>
          </cell>
          <cell r="M710">
            <v>0</v>
          </cell>
          <cell r="N710">
            <v>0</v>
          </cell>
          <cell r="O710">
            <v>0</v>
          </cell>
          <cell r="P710">
            <v>0</v>
          </cell>
          <cell r="Q710">
            <v>0</v>
          </cell>
          <cell r="R710">
            <v>0</v>
          </cell>
          <cell r="S710">
            <v>0</v>
          </cell>
          <cell r="T710">
            <v>0</v>
          </cell>
          <cell r="U710">
            <v>0</v>
          </cell>
          <cell r="V710">
            <v>0</v>
          </cell>
          <cell r="W710">
            <v>0</v>
          </cell>
          <cell r="X710">
            <v>0</v>
          </cell>
          <cell r="Y710">
            <v>0</v>
          </cell>
          <cell r="Z710">
            <v>0</v>
          </cell>
          <cell r="AA710">
            <v>0</v>
          </cell>
          <cell r="AB710">
            <v>0</v>
          </cell>
          <cell r="AC710">
            <v>0</v>
          </cell>
        </row>
        <row r="711">
          <cell r="J711">
            <v>0</v>
          </cell>
          <cell r="K711">
            <v>0</v>
          </cell>
          <cell r="L711">
            <v>0</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row>
        <row r="712">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row>
        <row r="713">
          <cell r="J713">
            <v>0</v>
          </cell>
          <cell r="K713">
            <v>0</v>
          </cell>
          <cell r="L713">
            <v>0</v>
          </cell>
          <cell r="M713">
            <v>0</v>
          </cell>
          <cell r="N713">
            <v>0</v>
          </cell>
          <cell r="O713">
            <v>0</v>
          </cell>
          <cell r="P713">
            <v>0</v>
          </cell>
          <cell r="Q713">
            <v>0</v>
          </cell>
          <cell r="R713">
            <v>0</v>
          </cell>
          <cell r="S713">
            <v>0</v>
          </cell>
          <cell r="T713">
            <v>0</v>
          </cell>
          <cell r="U713">
            <v>0</v>
          </cell>
          <cell r="V713">
            <v>0</v>
          </cell>
          <cell r="W713">
            <v>0</v>
          </cell>
          <cell r="X713">
            <v>0</v>
          </cell>
          <cell r="Y713">
            <v>0</v>
          </cell>
          <cell r="Z713">
            <v>0</v>
          </cell>
          <cell r="AA713">
            <v>0</v>
          </cell>
          <cell r="AB713">
            <v>0</v>
          </cell>
          <cell r="AC713">
            <v>0</v>
          </cell>
        </row>
        <row r="714">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row>
        <row r="715">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row>
        <row r="716">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row>
        <row r="717">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row>
        <row r="718">
          <cell r="J718">
            <v>3.0514621707141392</v>
          </cell>
          <cell r="K718">
            <v>3.0514621707141392</v>
          </cell>
          <cell r="L718">
            <v>3.0514621707141392</v>
          </cell>
          <cell r="M718">
            <v>3.0514621707141392</v>
          </cell>
          <cell r="N718">
            <v>3.0514621707141392</v>
          </cell>
          <cell r="O718">
            <v>3.0514621707141392</v>
          </cell>
          <cell r="P718">
            <v>3.0514621707141392</v>
          </cell>
          <cell r="Q718">
            <v>3.0514621707141392</v>
          </cell>
          <cell r="R718">
            <v>3.0514621707141392</v>
          </cell>
          <cell r="S718">
            <v>3.0514621707141392</v>
          </cell>
          <cell r="T718">
            <v>3.0514621707141392</v>
          </cell>
          <cell r="U718">
            <v>3.0514621707141392</v>
          </cell>
          <cell r="V718">
            <v>3.0514621707141392</v>
          </cell>
          <cell r="W718">
            <v>3.0514621707141392</v>
          </cell>
          <cell r="X718">
            <v>3.0514621707141392</v>
          </cell>
          <cell r="Y718">
            <v>3.0514621707141392</v>
          </cell>
          <cell r="Z718">
            <v>3.0514621707141392</v>
          </cell>
          <cell r="AA718">
            <v>3.0514621707141392</v>
          </cell>
          <cell r="AB718">
            <v>3.0514621707141392</v>
          </cell>
          <cell r="AC718">
            <v>3.0514621707141392</v>
          </cell>
        </row>
        <row r="719">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row>
        <row r="720">
          <cell r="J720">
            <v>0</v>
          </cell>
          <cell r="K720">
            <v>0</v>
          </cell>
          <cell r="L720">
            <v>0</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row>
        <row r="721">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row>
        <row r="722">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row>
        <row r="723">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row>
        <row r="724">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row>
        <row r="725">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row>
        <row r="726">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row>
        <row r="727">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row>
        <row r="728">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row>
        <row r="729">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row>
        <row r="730">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row>
        <row r="731">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row>
        <row r="732">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row>
        <row r="733">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row>
        <row r="734">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row>
        <row r="735">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row>
        <row r="736">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row>
        <row r="737">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row>
        <row r="738">
          <cell r="J738">
            <v>3.0000000000000001E-3</v>
          </cell>
          <cell r="K738">
            <v>3.0000000000000001E-3</v>
          </cell>
          <cell r="L738">
            <v>3.0000000000000001E-3</v>
          </cell>
          <cell r="M738">
            <v>3.0000000000000001E-3</v>
          </cell>
          <cell r="N738">
            <v>3.0000000000000001E-3</v>
          </cell>
          <cell r="O738">
            <v>3.0000000000000001E-3</v>
          </cell>
          <cell r="P738">
            <v>3.0000000000000001E-3</v>
          </cell>
          <cell r="Q738">
            <v>3.0000000000000001E-3</v>
          </cell>
          <cell r="R738">
            <v>3.0000000000000001E-3</v>
          </cell>
          <cell r="S738">
            <v>3.0000000000000001E-3</v>
          </cell>
          <cell r="T738">
            <v>3.0000000000000001E-3</v>
          </cell>
          <cell r="U738">
            <v>3.0000000000000001E-3</v>
          </cell>
          <cell r="V738">
            <v>3.0000000000000001E-3</v>
          </cell>
          <cell r="W738">
            <v>3.0000000000000001E-3</v>
          </cell>
          <cell r="X738">
            <v>3.0000000000000001E-3</v>
          </cell>
          <cell r="Y738">
            <v>3.0000000000000001E-3</v>
          </cell>
          <cell r="Z738">
            <v>3.0000000000000001E-3</v>
          </cell>
          <cell r="AA738">
            <v>3.0000000000000001E-3</v>
          </cell>
          <cell r="AB738">
            <v>3.0000000000000001E-3</v>
          </cell>
          <cell r="AC738">
            <v>3.0000000000000001E-3</v>
          </cell>
        </row>
        <row r="739">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row>
        <row r="740">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row>
        <row r="741">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row>
        <row r="742">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row>
        <row r="743">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row>
        <row r="744">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row>
        <row r="745">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row>
        <row r="746">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row>
        <row r="747">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row>
        <row r="748">
          <cell r="J748">
            <v>2E-3</v>
          </cell>
          <cell r="K748">
            <v>2E-3</v>
          </cell>
          <cell r="L748">
            <v>2E-3</v>
          </cell>
          <cell r="M748">
            <v>2E-3</v>
          </cell>
          <cell r="N748">
            <v>2E-3</v>
          </cell>
          <cell r="O748">
            <v>2E-3</v>
          </cell>
          <cell r="P748">
            <v>2E-3</v>
          </cell>
          <cell r="Q748">
            <v>2E-3</v>
          </cell>
          <cell r="R748">
            <v>2E-3</v>
          </cell>
          <cell r="S748">
            <v>2E-3</v>
          </cell>
          <cell r="T748">
            <v>2E-3</v>
          </cell>
          <cell r="U748">
            <v>2E-3</v>
          </cell>
          <cell r="V748">
            <v>2E-3</v>
          </cell>
          <cell r="W748">
            <v>2E-3</v>
          </cell>
          <cell r="X748">
            <v>2E-3</v>
          </cell>
          <cell r="Y748">
            <v>2E-3</v>
          </cell>
          <cell r="Z748">
            <v>2E-3</v>
          </cell>
          <cell r="AA748">
            <v>2E-3</v>
          </cell>
          <cell r="AB748">
            <v>2E-3</v>
          </cell>
          <cell r="AC748">
            <v>2E-3</v>
          </cell>
        </row>
        <row r="749">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row>
        <row r="750">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row>
        <row r="751">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row>
        <row r="752">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row>
        <row r="753">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row>
        <row r="754">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row>
        <row r="755">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row>
        <row r="756">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row>
        <row r="757">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row>
        <row r="758">
          <cell r="J758">
            <v>0.2</v>
          </cell>
          <cell r="K758">
            <v>0.2</v>
          </cell>
          <cell r="L758">
            <v>0.2</v>
          </cell>
          <cell r="M758">
            <v>0.2</v>
          </cell>
          <cell r="N758">
            <v>0.2</v>
          </cell>
          <cell r="O758">
            <v>0.2</v>
          </cell>
          <cell r="P758">
            <v>0.2</v>
          </cell>
          <cell r="Q758">
            <v>0.2</v>
          </cell>
          <cell r="R758">
            <v>0.2</v>
          </cell>
          <cell r="S758">
            <v>0.2</v>
          </cell>
          <cell r="T758">
            <v>0.2</v>
          </cell>
          <cell r="U758">
            <v>0.2</v>
          </cell>
          <cell r="V758">
            <v>0.2</v>
          </cell>
          <cell r="W758">
            <v>0.2</v>
          </cell>
          <cell r="X758">
            <v>0.2</v>
          </cell>
          <cell r="Y758">
            <v>0.2</v>
          </cell>
          <cell r="Z758">
            <v>0.2</v>
          </cell>
          <cell r="AA758">
            <v>0.2</v>
          </cell>
          <cell r="AB758">
            <v>0.2</v>
          </cell>
          <cell r="AC758">
            <v>0.2</v>
          </cell>
        </row>
        <row r="759">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row>
        <row r="760">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row>
        <row r="761">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row>
        <row r="762">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row>
        <row r="763">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row>
        <row r="764">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row>
        <row r="765">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row>
        <row r="766">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row>
        <row r="767">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row>
        <row r="768">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row>
        <row r="769">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row>
        <row r="770">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row>
        <row r="771">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row>
        <row r="772">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row>
        <row r="773">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row>
        <row r="774">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row>
        <row r="775">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row>
        <row r="776">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row>
        <row r="777">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row>
        <row r="778">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row>
        <row r="779">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row>
        <row r="780">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row>
        <row r="781">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row>
        <row r="782">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row>
        <row r="798">
          <cell r="J798">
            <v>19.452857142857148</v>
          </cell>
          <cell r="K798">
            <v>19.452857142857148</v>
          </cell>
          <cell r="L798">
            <v>19.452857142857148</v>
          </cell>
          <cell r="M798">
            <v>19.452857142857148</v>
          </cell>
          <cell r="N798">
            <v>19.452857142857148</v>
          </cell>
          <cell r="O798">
            <v>19.452857142857148</v>
          </cell>
          <cell r="P798">
            <v>19.452857142857148</v>
          </cell>
          <cell r="Q798">
            <v>19.452857142857148</v>
          </cell>
          <cell r="R798">
            <v>19.452857142857148</v>
          </cell>
          <cell r="S798">
            <v>19.452857142857148</v>
          </cell>
          <cell r="T798">
            <v>19.452857142857148</v>
          </cell>
          <cell r="U798">
            <v>19.452857142857148</v>
          </cell>
          <cell r="V798">
            <v>19.452857142857148</v>
          </cell>
          <cell r="W798">
            <v>19.452857142857148</v>
          </cell>
          <cell r="X798">
            <v>19.452857142857148</v>
          </cell>
          <cell r="Y798">
            <v>19.452857142857148</v>
          </cell>
          <cell r="Z798">
            <v>19.452857142857148</v>
          </cell>
          <cell r="AA798">
            <v>19.452857142857148</v>
          </cell>
          <cell r="AB798">
            <v>19.452857142857148</v>
          </cell>
          <cell r="AC798">
            <v>19.452857142857148</v>
          </cell>
        </row>
        <row r="799">
          <cell r="J799">
            <v>2.8171428571428581</v>
          </cell>
          <cell r="K799">
            <v>2.8171428571428581</v>
          </cell>
          <cell r="L799">
            <v>2.8171428571428581</v>
          </cell>
          <cell r="M799">
            <v>2.8171428571428581</v>
          </cell>
          <cell r="N799">
            <v>2.8171428571428581</v>
          </cell>
          <cell r="O799">
            <v>2.8171428571428581</v>
          </cell>
          <cell r="P799">
            <v>2.8171428571428581</v>
          </cell>
          <cell r="Q799">
            <v>2.8171428571428581</v>
          </cell>
          <cell r="R799">
            <v>2.8171428571428581</v>
          </cell>
          <cell r="S799">
            <v>2.8171428571428581</v>
          </cell>
          <cell r="T799">
            <v>2.8171428571428581</v>
          </cell>
          <cell r="U799">
            <v>2.8171428571428581</v>
          </cell>
          <cell r="V799">
            <v>2.8171428571428581</v>
          </cell>
          <cell r="W799">
            <v>2.8171428571428581</v>
          </cell>
          <cell r="X799">
            <v>2.8171428571428581</v>
          </cell>
          <cell r="Y799">
            <v>2.8171428571428581</v>
          </cell>
          <cell r="Z799">
            <v>2.8171428571428581</v>
          </cell>
          <cell r="AA799">
            <v>2.8171428571428581</v>
          </cell>
          <cell r="AB799">
            <v>2.8171428571428581</v>
          </cell>
          <cell r="AC799">
            <v>2.8171428571428581</v>
          </cell>
        </row>
        <row r="800">
          <cell r="J800">
            <v>1.4280000000000004</v>
          </cell>
          <cell r="K800">
            <v>1.4280000000000004</v>
          </cell>
          <cell r="L800">
            <v>1.4280000000000004</v>
          </cell>
          <cell r="M800">
            <v>1.4280000000000004</v>
          </cell>
          <cell r="N800">
            <v>1.4280000000000004</v>
          </cell>
          <cell r="O800">
            <v>1.4280000000000004</v>
          </cell>
          <cell r="P800">
            <v>1.4280000000000004</v>
          </cell>
          <cell r="Q800">
            <v>1.4280000000000004</v>
          </cell>
          <cell r="R800">
            <v>1.4280000000000004</v>
          </cell>
          <cell r="S800">
            <v>1.4280000000000004</v>
          </cell>
          <cell r="T800">
            <v>1.4280000000000004</v>
          </cell>
          <cell r="U800">
            <v>1.4280000000000004</v>
          </cell>
          <cell r="V800">
            <v>1.4280000000000004</v>
          </cell>
          <cell r="W800">
            <v>1.4280000000000004</v>
          </cell>
          <cell r="X800">
            <v>1.4280000000000004</v>
          </cell>
          <cell r="Y800">
            <v>1.4280000000000004</v>
          </cell>
          <cell r="Z800">
            <v>1.4280000000000004</v>
          </cell>
          <cell r="AA800">
            <v>1.4280000000000004</v>
          </cell>
          <cell r="AB800">
            <v>1.4280000000000004</v>
          </cell>
          <cell r="AC800">
            <v>1.4280000000000004</v>
          </cell>
        </row>
        <row r="801">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row>
        <row r="802">
          <cell r="J802">
            <v>0.17000000000000007</v>
          </cell>
          <cell r="K802">
            <v>0.17000000000000007</v>
          </cell>
          <cell r="L802">
            <v>0.17000000000000007</v>
          </cell>
          <cell r="M802">
            <v>0.17000000000000007</v>
          </cell>
          <cell r="N802">
            <v>0.17000000000000007</v>
          </cell>
          <cell r="O802">
            <v>0.17000000000000007</v>
          </cell>
          <cell r="P802">
            <v>0.17000000000000007</v>
          </cell>
          <cell r="Q802">
            <v>0.17000000000000007</v>
          </cell>
          <cell r="R802">
            <v>0.17000000000000007</v>
          </cell>
          <cell r="S802">
            <v>0.17000000000000007</v>
          </cell>
          <cell r="T802">
            <v>0.17000000000000007</v>
          </cell>
          <cell r="U802">
            <v>0.17000000000000007</v>
          </cell>
          <cell r="V802">
            <v>0.17000000000000007</v>
          </cell>
          <cell r="W802">
            <v>0.17000000000000007</v>
          </cell>
          <cell r="X802">
            <v>0.17000000000000007</v>
          </cell>
          <cell r="Y802">
            <v>0.17000000000000007</v>
          </cell>
          <cell r="Z802">
            <v>0.17000000000000007</v>
          </cell>
          <cell r="AA802">
            <v>0.17000000000000007</v>
          </cell>
          <cell r="AB802">
            <v>0.17000000000000007</v>
          </cell>
          <cell r="AC802">
            <v>0.17000000000000007</v>
          </cell>
        </row>
        <row r="803">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row>
        <row r="804">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row>
        <row r="805">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row>
        <row r="806">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row>
        <row r="807">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row>
        <row r="808">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row>
        <row r="809">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row>
        <row r="810">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row>
        <row r="811">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row>
        <row r="812">
          <cell r="J812">
            <v>0.3</v>
          </cell>
          <cell r="K812">
            <v>0.3</v>
          </cell>
          <cell r="L812">
            <v>0.3</v>
          </cell>
          <cell r="M812">
            <v>0.3</v>
          </cell>
          <cell r="N812">
            <v>0.3</v>
          </cell>
          <cell r="O812">
            <v>0.3</v>
          </cell>
          <cell r="P812">
            <v>0.3</v>
          </cell>
          <cell r="Q812">
            <v>0.3</v>
          </cell>
          <cell r="R812">
            <v>0.3</v>
          </cell>
          <cell r="S812">
            <v>0.3</v>
          </cell>
          <cell r="T812">
            <v>0.3</v>
          </cell>
          <cell r="U812">
            <v>0.3</v>
          </cell>
          <cell r="V812">
            <v>0.3</v>
          </cell>
          <cell r="W812">
            <v>0.3</v>
          </cell>
          <cell r="X812">
            <v>0.3</v>
          </cell>
          <cell r="Y812">
            <v>0.3</v>
          </cell>
          <cell r="Z812">
            <v>0.3</v>
          </cell>
          <cell r="AA812">
            <v>0.3</v>
          </cell>
          <cell r="AB812">
            <v>0.3</v>
          </cell>
          <cell r="AC812">
            <v>0.3</v>
          </cell>
        </row>
        <row r="813">
          <cell r="J813">
            <v>0.8</v>
          </cell>
          <cell r="K813">
            <v>0.8</v>
          </cell>
          <cell r="L813">
            <v>0.8</v>
          </cell>
          <cell r="M813">
            <v>0.8</v>
          </cell>
          <cell r="N813">
            <v>0.8</v>
          </cell>
          <cell r="O813">
            <v>0.8</v>
          </cell>
          <cell r="P813">
            <v>0.8</v>
          </cell>
          <cell r="Q813">
            <v>0.8</v>
          </cell>
          <cell r="R813">
            <v>0.8</v>
          </cell>
          <cell r="S813">
            <v>0.8</v>
          </cell>
          <cell r="T813">
            <v>0.8</v>
          </cell>
          <cell r="U813">
            <v>0.8</v>
          </cell>
          <cell r="V813">
            <v>0.8</v>
          </cell>
          <cell r="W813">
            <v>0.8</v>
          </cell>
          <cell r="X813">
            <v>0.8</v>
          </cell>
          <cell r="Y813">
            <v>0.8</v>
          </cell>
          <cell r="Z813">
            <v>0.8</v>
          </cell>
          <cell r="AA813">
            <v>0.8</v>
          </cell>
          <cell r="AB813">
            <v>0.8</v>
          </cell>
          <cell r="AC813">
            <v>0.8</v>
          </cell>
        </row>
        <row r="814">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row>
        <row r="815">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row>
        <row r="816">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row>
        <row r="817">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row>
        <row r="818">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row>
        <row r="819">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row>
        <row r="820">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row>
        <row r="821">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row>
        <row r="822">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row>
        <row r="823">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row>
        <row r="824">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row>
        <row r="825">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row>
        <row r="826">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row>
        <row r="827">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row>
        <row r="828">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row>
        <row r="829">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row>
        <row r="830">
          <cell r="J830">
            <v>0</v>
          </cell>
          <cell r="K830">
            <v>0</v>
          </cell>
          <cell r="L830">
            <v>0</v>
          </cell>
          <cell r="M830">
            <v>0</v>
          </cell>
          <cell r="N830">
            <v>0</v>
          </cell>
          <cell r="O830">
            <v>0</v>
          </cell>
          <cell r="P830">
            <v>0</v>
          </cell>
          <cell r="Q830">
            <v>0</v>
          </cell>
          <cell r="R830">
            <v>0</v>
          </cell>
          <cell r="S830">
            <v>0</v>
          </cell>
          <cell r="T830">
            <v>0</v>
          </cell>
          <cell r="U830">
            <v>0</v>
          </cell>
          <cell r="V830">
            <v>0</v>
          </cell>
          <cell r="W830">
            <v>0</v>
          </cell>
          <cell r="X830">
            <v>0</v>
          </cell>
          <cell r="Y830">
            <v>0</v>
          </cell>
          <cell r="Z830">
            <v>0</v>
          </cell>
          <cell r="AA830">
            <v>0</v>
          </cell>
          <cell r="AB830">
            <v>0</v>
          </cell>
          <cell r="AC830">
            <v>0</v>
          </cell>
        </row>
        <row r="831">
          <cell r="J831">
            <v>0</v>
          </cell>
          <cell r="K831">
            <v>0</v>
          </cell>
          <cell r="L831">
            <v>0</v>
          </cell>
          <cell r="M831">
            <v>0</v>
          </cell>
          <cell r="N831">
            <v>0</v>
          </cell>
          <cell r="O831">
            <v>0</v>
          </cell>
          <cell r="P831">
            <v>0</v>
          </cell>
          <cell r="Q831">
            <v>0</v>
          </cell>
          <cell r="R831">
            <v>0</v>
          </cell>
          <cell r="S831">
            <v>0</v>
          </cell>
          <cell r="T831">
            <v>0</v>
          </cell>
          <cell r="U831">
            <v>0</v>
          </cell>
          <cell r="V831">
            <v>0</v>
          </cell>
          <cell r="W831">
            <v>0</v>
          </cell>
          <cell r="X831">
            <v>0</v>
          </cell>
          <cell r="Y831">
            <v>0</v>
          </cell>
          <cell r="Z831">
            <v>0</v>
          </cell>
          <cell r="AA831">
            <v>0</v>
          </cell>
          <cell r="AB831">
            <v>0</v>
          </cell>
          <cell r="AC831">
            <v>0</v>
          </cell>
        </row>
        <row r="832">
          <cell r="J832">
            <v>0.34</v>
          </cell>
          <cell r="K832">
            <v>0.34</v>
          </cell>
          <cell r="L832">
            <v>0.34</v>
          </cell>
          <cell r="M832">
            <v>0.34</v>
          </cell>
          <cell r="N832">
            <v>0.34</v>
          </cell>
          <cell r="O832">
            <v>0.34</v>
          </cell>
          <cell r="P832">
            <v>0.34</v>
          </cell>
          <cell r="Q832">
            <v>0.34</v>
          </cell>
          <cell r="R832">
            <v>0.34</v>
          </cell>
          <cell r="S832">
            <v>0.34</v>
          </cell>
          <cell r="T832">
            <v>0.34</v>
          </cell>
          <cell r="U832">
            <v>0.34</v>
          </cell>
          <cell r="V832">
            <v>0.34</v>
          </cell>
          <cell r="W832">
            <v>0.34</v>
          </cell>
          <cell r="X832">
            <v>0.34</v>
          </cell>
          <cell r="Y832">
            <v>0.34</v>
          </cell>
          <cell r="Z832">
            <v>0.34</v>
          </cell>
          <cell r="AA832">
            <v>0.34</v>
          </cell>
          <cell r="AB832">
            <v>0.34</v>
          </cell>
          <cell r="AC832">
            <v>0.34</v>
          </cell>
        </row>
        <row r="833">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row>
        <row r="834">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row>
        <row r="835">
          <cell r="J835">
            <v>0</v>
          </cell>
          <cell r="K835">
            <v>0</v>
          </cell>
          <cell r="L835">
            <v>0</v>
          </cell>
          <cell r="M835">
            <v>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row>
        <row r="836">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row>
        <row r="837">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row>
        <row r="838">
          <cell r="J838">
            <v>0</v>
          </cell>
          <cell r="K838">
            <v>0</v>
          </cell>
          <cell r="L838">
            <v>0</v>
          </cell>
          <cell r="M838">
            <v>0</v>
          </cell>
          <cell r="N838">
            <v>0</v>
          </cell>
          <cell r="O838">
            <v>0</v>
          </cell>
          <cell r="P838">
            <v>0</v>
          </cell>
          <cell r="Q838">
            <v>0</v>
          </cell>
          <cell r="R838">
            <v>0</v>
          </cell>
          <cell r="S838">
            <v>0</v>
          </cell>
          <cell r="T838">
            <v>0</v>
          </cell>
          <cell r="U838">
            <v>0</v>
          </cell>
          <cell r="V838">
            <v>0</v>
          </cell>
          <cell r="W838">
            <v>0</v>
          </cell>
          <cell r="X838">
            <v>0</v>
          </cell>
          <cell r="Y838">
            <v>0</v>
          </cell>
          <cell r="Z838">
            <v>0</v>
          </cell>
          <cell r="AA838">
            <v>0</v>
          </cell>
          <cell r="AB838">
            <v>0</v>
          </cell>
          <cell r="AC838">
            <v>0</v>
          </cell>
        </row>
        <row r="839">
          <cell r="J839">
            <v>0</v>
          </cell>
          <cell r="K839">
            <v>0</v>
          </cell>
          <cell r="L839">
            <v>0</v>
          </cell>
          <cell r="M839">
            <v>0</v>
          </cell>
          <cell r="N839">
            <v>0</v>
          </cell>
          <cell r="O839">
            <v>0</v>
          </cell>
          <cell r="P839">
            <v>0</v>
          </cell>
          <cell r="Q839">
            <v>0</v>
          </cell>
          <cell r="R839">
            <v>0</v>
          </cell>
          <cell r="S839">
            <v>0</v>
          </cell>
          <cell r="T839">
            <v>0</v>
          </cell>
          <cell r="U839">
            <v>0</v>
          </cell>
          <cell r="V839">
            <v>0</v>
          </cell>
          <cell r="W839">
            <v>0</v>
          </cell>
          <cell r="X839">
            <v>0</v>
          </cell>
          <cell r="Y839">
            <v>0</v>
          </cell>
          <cell r="Z839">
            <v>0</v>
          </cell>
          <cell r="AA839">
            <v>0</v>
          </cell>
          <cell r="AB839">
            <v>0</v>
          </cell>
          <cell r="AC839">
            <v>0</v>
          </cell>
        </row>
        <row r="840">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row>
        <row r="841">
          <cell r="J841">
            <v>0</v>
          </cell>
          <cell r="K841">
            <v>0</v>
          </cell>
          <cell r="L841">
            <v>0</v>
          </cell>
          <cell r="M841">
            <v>0</v>
          </cell>
          <cell r="N841">
            <v>0</v>
          </cell>
          <cell r="O841">
            <v>0</v>
          </cell>
          <cell r="P841">
            <v>0</v>
          </cell>
          <cell r="Q841">
            <v>0</v>
          </cell>
          <cell r="R841">
            <v>0</v>
          </cell>
          <cell r="S841">
            <v>0</v>
          </cell>
          <cell r="T841">
            <v>0</v>
          </cell>
          <cell r="U841">
            <v>0</v>
          </cell>
          <cell r="V841">
            <v>0</v>
          </cell>
          <cell r="W841">
            <v>0</v>
          </cell>
          <cell r="X841">
            <v>0</v>
          </cell>
          <cell r="Y841">
            <v>0</v>
          </cell>
          <cell r="Z841">
            <v>0</v>
          </cell>
          <cell r="AA841">
            <v>0</v>
          </cell>
          <cell r="AB841">
            <v>0</v>
          </cell>
          <cell r="AC841">
            <v>0</v>
          </cell>
        </row>
        <row r="842">
          <cell r="J842">
            <v>0</v>
          </cell>
          <cell r="K842">
            <v>0</v>
          </cell>
          <cell r="L842">
            <v>0</v>
          </cell>
          <cell r="M842">
            <v>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row>
        <row r="843">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row>
        <row r="844">
          <cell r="J844">
            <v>0</v>
          </cell>
          <cell r="K844">
            <v>0</v>
          </cell>
          <cell r="L844">
            <v>0</v>
          </cell>
          <cell r="M844">
            <v>0</v>
          </cell>
          <cell r="N844">
            <v>0</v>
          </cell>
          <cell r="O844">
            <v>0</v>
          </cell>
          <cell r="P844">
            <v>0</v>
          </cell>
          <cell r="Q844">
            <v>0</v>
          </cell>
          <cell r="R844">
            <v>0</v>
          </cell>
          <cell r="S844">
            <v>0</v>
          </cell>
          <cell r="T844">
            <v>0</v>
          </cell>
          <cell r="U844">
            <v>0</v>
          </cell>
          <cell r="V844">
            <v>0</v>
          </cell>
          <cell r="W844">
            <v>0</v>
          </cell>
          <cell r="X844">
            <v>0</v>
          </cell>
          <cell r="Y844">
            <v>0</v>
          </cell>
          <cell r="Z844">
            <v>0</v>
          </cell>
          <cell r="AA844">
            <v>0</v>
          </cell>
          <cell r="AB844">
            <v>0</v>
          </cell>
          <cell r="AC844">
            <v>0</v>
          </cell>
        </row>
        <row r="845">
          <cell r="J845">
            <v>0</v>
          </cell>
          <cell r="K845">
            <v>0</v>
          </cell>
          <cell r="L845">
            <v>0</v>
          </cell>
          <cell r="M845">
            <v>0</v>
          </cell>
          <cell r="N845">
            <v>0</v>
          </cell>
          <cell r="O845">
            <v>0</v>
          </cell>
          <cell r="P845">
            <v>0</v>
          </cell>
          <cell r="Q845">
            <v>0</v>
          </cell>
          <cell r="R845">
            <v>0</v>
          </cell>
          <cell r="S845">
            <v>0</v>
          </cell>
          <cell r="T845">
            <v>0</v>
          </cell>
          <cell r="U845">
            <v>0</v>
          </cell>
          <cell r="V845">
            <v>0</v>
          </cell>
          <cell r="W845">
            <v>0</v>
          </cell>
          <cell r="X845">
            <v>0</v>
          </cell>
          <cell r="Y845">
            <v>0</v>
          </cell>
          <cell r="Z845">
            <v>0</v>
          </cell>
          <cell r="AA845">
            <v>0</v>
          </cell>
          <cell r="AB845">
            <v>0</v>
          </cell>
          <cell r="AC845">
            <v>0</v>
          </cell>
        </row>
        <row r="846">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row>
        <row r="847">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row>
        <row r="848">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row>
        <row r="849">
          <cell r="J849">
            <v>0</v>
          </cell>
          <cell r="K849">
            <v>0</v>
          </cell>
          <cell r="L849">
            <v>0</v>
          </cell>
          <cell r="M849">
            <v>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row>
        <row r="850">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row>
        <row r="851">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row>
        <row r="852">
          <cell r="J852">
            <v>0</v>
          </cell>
          <cell r="K852">
            <v>0</v>
          </cell>
          <cell r="L852">
            <v>0</v>
          </cell>
          <cell r="M852">
            <v>0</v>
          </cell>
          <cell r="N852">
            <v>0</v>
          </cell>
          <cell r="O852">
            <v>0</v>
          </cell>
          <cell r="P852">
            <v>0</v>
          </cell>
          <cell r="Q852">
            <v>0</v>
          </cell>
          <cell r="R852">
            <v>0</v>
          </cell>
          <cell r="S852">
            <v>0</v>
          </cell>
          <cell r="T852">
            <v>0</v>
          </cell>
          <cell r="U852">
            <v>0</v>
          </cell>
          <cell r="V852">
            <v>0</v>
          </cell>
          <cell r="W852">
            <v>0</v>
          </cell>
          <cell r="X852">
            <v>0</v>
          </cell>
          <cell r="Y852">
            <v>0</v>
          </cell>
          <cell r="Z852">
            <v>0</v>
          </cell>
          <cell r="AA852">
            <v>0</v>
          </cell>
          <cell r="AB852">
            <v>0</v>
          </cell>
          <cell r="AC852">
            <v>0</v>
          </cell>
        </row>
        <row r="853">
          <cell r="J853">
            <v>0</v>
          </cell>
          <cell r="K853">
            <v>0</v>
          </cell>
          <cell r="L853">
            <v>0</v>
          </cell>
          <cell r="M853">
            <v>0</v>
          </cell>
          <cell r="N853">
            <v>0</v>
          </cell>
          <cell r="O853">
            <v>0</v>
          </cell>
          <cell r="P853">
            <v>0</v>
          </cell>
          <cell r="Q853">
            <v>0</v>
          </cell>
          <cell r="R853">
            <v>0</v>
          </cell>
          <cell r="S853">
            <v>0</v>
          </cell>
          <cell r="T853">
            <v>0</v>
          </cell>
          <cell r="U853">
            <v>0</v>
          </cell>
          <cell r="V853">
            <v>0</v>
          </cell>
          <cell r="W853">
            <v>0</v>
          </cell>
          <cell r="X853">
            <v>0</v>
          </cell>
          <cell r="Y853">
            <v>0</v>
          </cell>
          <cell r="Z853">
            <v>0</v>
          </cell>
          <cell r="AA853">
            <v>0</v>
          </cell>
          <cell r="AB853">
            <v>0</v>
          </cell>
          <cell r="AC853">
            <v>0</v>
          </cell>
        </row>
        <row r="854">
          <cell r="J854">
            <v>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0</v>
          </cell>
          <cell r="AB854">
            <v>0</v>
          </cell>
          <cell r="AC854">
            <v>0</v>
          </cell>
        </row>
        <row r="855">
          <cell r="J855">
            <v>0</v>
          </cell>
          <cell r="K855">
            <v>0</v>
          </cell>
          <cell r="L855">
            <v>0</v>
          </cell>
          <cell r="M855">
            <v>0</v>
          </cell>
          <cell r="N855">
            <v>0</v>
          </cell>
          <cell r="O855">
            <v>0</v>
          </cell>
          <cell r="P855">
            <v>0</v>
          </cell>
          <cell r="Q855">
            <v>0</v>
          </cell>
          <cell r="R855">
            <v>0</v>
          </cell>
          <cell r="S855">
            <v>0</v>
          </cell>
          <cell r="T855">
            <v>0</v>
          </cell>
          <cell r="U855">
            <v>0</v>
          </cell>
          <cell r="V855">
            <v>0</v>
          </cell>
          <cell r="W855">
            <v>0</v>
          </cell>
          <cell r="X855">
            <v>0</v>
          </cell>
          <cell r="Y855">
            <v>0</v>
          </cell>
          <cell r="Z855">
            <v>0</v>
          </cell>
          <cell r="AA855">
            <v>0</v>
          </cell>
          <cell r="AB855">
            <v>0</v>
          </cell>
          <cell r="AC855">
            <v>0</v>
          </cell>
        </row>
        <row r="856">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row>
        <row r="857">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row>
        <row r="858">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row>
        <row r="859">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row>
        <row r="860">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row>
        <row r="861">
          <cell r="J861">
            <v>0</v>
          </cell>
          <cell r="K861">
            <v>0</v>
          </cell>
          <cell r="L861">
            <v>0</v>
          </cell>
          <cell r="M861">
            <v>0</v>
          </cell>
          <cell r="N861">
            <v>0</v>
          </cell>
          <cell r="O861">
            <v>0</v>
          </cell>
          <cell r="P861">
            <v>0</v>
          </cell>
          <cell r="Q861">
            <v>0</v>
          </cell>
          <cell r="R861">
            <v>0</v>
          </cell>
          <cell r="S861">
            <v>0</v>
          </cell>
          <cell r="T861">
            <v>0</v>
          </cell>
          <cell r="U861">
            <v>0</v>
          </cell>
          <cell r="V861">
            <v>0</v>
          </cell>
          <cell r="W861">
            <v>0</v>
          </cell>
          <cell r="X861">
            <v>0</v>
          </cell>
          <cell r="Y861">
            <v>0</v>
          </cell>
          <cell r="Z861">
            <v>0</v>
          </cell>
          <cell r="AA861">
            <v>0</v>
          </cell>
          <cell r="AB861">
            <v>0</v>
          </cell>
          <cell r="AC861">
            <v>0</v>
          </cell>
        </row>
        <row r="862">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row>
        <row r="863">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row>
        <row r="864">
          <cell r="J864">
            <v>0</v>
          </cell>
          <cell r="K864">
            <v>0</v>
          </cell>
          <cell r="L864">
            <v>0</v>
          </cell>
          <cell r="M864">
            <v>0</v>
          </cell>
          <cell r="N864">
            <v>0</v>
          </cell>
          <cell r="O864">
            <v>0</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row>
        <row r="865">
          <cell r="J865">
            <v>0</v>
          </cell>
          <cell r="K865">
            <v>0</v>
          </cell>
          <cell r="L865">
            <v>0</v>
          </cell>
          <cell r="M865">
            <v>0</v>
          </cell>
          <cell r="N865">
            <v>0</v>
          </cell>
          <cell r="O865">
            <v>0</v>
          </cell>
          <cell r="P865">
            <v>0</v>
          </cell>
          <cell r="Q865">
            <v>0</v>
          </cell>
          <cell r="R865">
            <v>0</v>
          </cell>
          <cell r="S865">
            <v>0</v>
          </cell>
          <cell r="T865">
            <v>0</v>
          </cell>
          <cell r="U865">
            <v>0</v>
          </cell>
          <cell r="V865">
            <v>0</v>
          </cell>
          <cell r="W865">
            <v>0</v>
          </cell>
          <cell r="X865">
            <v>0</v>
          </cell>
          <cell r="Y865">
            <v>0</v>
          </cell>
          <cell r="Z865">
            <v>0</v>
          </cell>
          <cell r="AA865">
            <v>0</v>
          </cell>
          <cell r="AB865">
            <v>0</v>
          </cell>
          <cell r="AC865">
            <v>0</v>
          </cell>
        </row>
        <row r="866">
          <cell r="J866">
            <v>0</v>
          </cell>
          <cell r="K866">
            <v>0</v>
          </cell>
          <cell r="L866">
            <v>0</v>
          </cell>
          <cell r="M866">
            <v>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row>
        <row r="867">
          <cell r="J867">
            <v>0</v>
          </cell>
          <cell r="K867">
            <v>0</v>
          </cell>
          <cell r="L867">
            <v>0</v>
          </cell>
          <cell r="M867">
            <v>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row>
        <row r="868">
          <cell r="J868">
            <v>0</v>
          </cell>
          <cell r="K868">
            <v>0</v>
          </cell>
          <cell r="L868">
            <v>0</v>
          </cell>
          <cell r="M868">
            <v>0</v>
          </cell>
          <cell r="N868">
            <v>0</v>
          </cell>
          <cell r="O868">
            <v>0</v>
          </cell>
          <cell r="P868">
            <v>0</v>
          </cell>
          <cell r="Q868">
            <v>0</v>
          </cell>
          <cell r="R868">
            <v>0</v>
          </cell>
          <cell r="S868">
            <v>0</v>
          </cell>
          <cell r="T868">
            <v>0</v>
          </cell>
          <cell r="U868">
            <v>0</v>
          </cell>
          <cell r="V868">
            <v>0</v>
          </cell>
          <cell r="W868">
            <v>0</v>
          </cell>
          <cell r="X868">
            <v>0</v>
          </cell>
          <cell r="Y868">
            <v>0</v>
          </cell>
          <cell r="Z868">
            <v>0</v>
          </cell>
          <cell r="AA868">
            <v>0</v>
          </cell>
          <cell r="AB868">
            <v>0</v>
          </cell>
          <cell r="AC868">
            <v>0</v>
          </cell>
        </row>
        <row r="869">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row>
        <row r="870">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row>
        <row r="871">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row>
        <row r="872">
          <cell r="J872">
            <v>3.7495090725114917</v>
          </cell>
          <cell r="K872">
            <v>3.7495090725114917</v>
          </cell>
          <cell r="L872">
            <v>3.7495090725114917</v>
          </cell>
          <cell r="M872">
            <v>3.7495090725114917</v>
          </cell>
          <cell r="N872">
            <v>3.7495090725114917</v>
          </cell>
          <cell r="O872">
            <v>3.7495090725114917</v>
          </cell>
          <cell r="P872">
            <v>3.7495090725114917</v>
          </cell>
          <cell r="Q872">
            <v>3.7495090725114917</v>
          </cell>
          <cell r="R872">
            <v>3.7495090725114917</v>
          </cell>
          <cell r="S872">
            <v>3.7495090725114917</v>
          </cell>
          <cell r="T872">
            <v>3.7495090725114917</v>
          </cell>
          <cell r="U872">
            <v>3.7495090725114917</v>
          </cell>
          <cell r="V872">
            <v>3.7495090725114917</v>
          </cell>
          <cell r="W872">
            <v>3.7495090725114917</v>
          </cell>
          <cell r="X872">
            <v>3.7495090725114917</v>
          </cell>
          <cell r="Y872">
            <v>3.7495090725114917</v>
          </cell>
          <cell r="Z872">
            <v>3.7495090725114917</v>
          </cell>
          <cell r="AA872">
            <v>3.7495090725114917</v>
          </cell>
          <cell r="AB872">
            <v>3.7495090725114917</v>
          </cell>
          <cell r="AC872">
            <v>3.7495090725114917</v>
          </cell>
        </row>
        <row r="873">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row>
        <row r="874">
          <cell r="J874">
            <v>0</v>
          </cell>
          <cell r="K874">
            <v>0</v>
          </cell>
          <cell r="L874">
            <v>0</v>
          </cell>
          <cell r="M874">
            <v>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row>
        <row r="875">
          <cell r="J875">
            <v>0</v>
          </cell>
          <cell r="K875">
            <v>0</v>
          </cell>
          <cell r="L875">
            <v>0</v>
          </cell>
          <cell r="M875">
            <v>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0</v>
          </cell>
          <cell r="AC875">
            <v>0</v>
          </cell>
        </row>
        <row r="876">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row>
        <row r="877">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row>
        <row r="878">
          <cell r="J878">
            <v>0</v>
          </cell>
          <cell r="K878">
            <v>0</v>
          </cell>
          <cell r="L878">
            <v>0</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row>
        <row r="879">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row>
        <row r="880">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row>
        <row r="881">
          <cell r="J881">
            <v>0</v>
          </cell>
          <cell r="K881">
            <v>0</v>
          </cell>
          <cell r="L881">
            <v>0</v>
          </cell>
          <cell r="M881">
            <v>0</v>
          </cell>
          <cell r="N881">
            <v>0</v>
          </cell>
          <cell r="O881">
            <v>0</v>
          </cell>
          <cell r="P881">
            <v>0</v>
          </cell>
          <cell r="Q881">
            <v>0</v>
          </cell>
          <cell r="R881">
            <v>0</v>
          </cell>
          <cell r="S881">
            <v>0</v>
          </cell>
          <cell r="T881">
            <v>0</v>
          </cell>
          <cell r="U881">
            <v>0</v>
          </cell>
          <cell r="V881">
            <v>0</v>
          </cell>
          <cell r="W881">
            <v>0</v>
          </cell>
          <cell r="X881">
            <v>0</v>
          </cell>
          <cell r="Y881">
            <v>0</v>
          </cell>
          <cell r="Z881">
            <v>0</v>
          </cell>
          <cell r="AA881">
            <v>0</v>
          </cell>
          <cell r="AB881">
            <v>0</v>
          </cell>
          <cell r="AC881">
            <v>0</v>
          </cell>
        </row>
        <row r="882">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row>
        <row r="883">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row>
        <row r="884">
          <cell r="J884">
            <v>0</v>
          </cell>
          <cell r="K884">
            <v>0</v>
          </cell>
          <cell r="L884">
            <v>0</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row>
        <row r="885">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row>
        <row r="886">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row>
        <row r="887">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row>
        <row r="888">
          <cell r="J888">
            <v>0</v>
          </cell>
          <cell r="K888">
            <v>0</v>
          </cell>
          <cell r="L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row>
        <row r="889">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row>
        <row r="890">
          <cell r="J890">
            <v>0</v>
          </cell>
          <cell r="K890">
            <v>0</v>
          </cell>
          <cell r="L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row>
        <row r="891">
          <cell r="J891">
            <v>0</v>
          </cell>
          <cell r="K891">
            <v>0</v>
          </cell>
          <cell r="L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row>
        <row r="892">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row>
        <row r="893">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row>
        <row r="894">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row>
        <row r="895">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row>
        <row r="896">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row>
        <row r="897">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row>
        <row r="898">
          <cell r="J898">
            <v>0</v>
          </cell>
          <cell r="K898">
            <v>0</v>
          </cell>
          <cell r="L898">
            <v>0</v>
          </cell>
          <cell r="M898">
            <v>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row>
        <row r="899">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row>
        <row r="900">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row>
        <row r="901">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row>
        <row r="902">
          <cell r="J902">
            <v>0.1</v>
          </cell>
          <cell r="K902">
            <v>0.1</v>
          </cell>
          <cell r="L902">
            <v>0.1</v>
          </cell>
          <cell r="M902">
            <v>0.1</v>
          </cell>
          <cell r="N902">
            <v>0.1</v>
          </cell>
          <cell r="O902">
            <v>0.1</v>
          </cell>
          <cell r="P902">
            <v>0.1</v>
          </cell>
          <cell r="Q902">
            <v>0.1</v>
          </cell>
          <cell r="R902">
            <v>0.1</v>
          </cell>
          <cell r="S902">
            <v>0.1</v>
          </cell>
          <cell r="T902">
            <v>0.1</v>
          </cell>
          <cell r="U902">
            <v>0.1</v>
          </cell>
          <cell r="V902">
            <v>0.1</v>
          </cell>
          <cell r="W902">
            <v>0.1</v>
          </cell>
          <cell r="X902">
            <v>0.1</v>
          </cell>
          <cell r="Y902">
            <v>0.1</v>
          </cell>
          <cell r="Z902">
            <v>0.1</v>
          </cell>
          <cell r="AA902">
            <v>0.1</v>
          </cell>
          <cell r="AB902">
            <v>0.1</v>
          </cell>
          <cell r="AC902">
            <v>0.1</v>
          </cell>
        </row>
        <row r="903">
          <cell r="J903">
            <v>0</v>
          </cell>
          <cell r="K903">
            <v>0</v>
          </cell>
          <cell r="L903">
            <v>0</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row>
        <row r="904">
          <cell r="J904">
            <v>0</v>
          </cell>
          <cell r="K904">
            <v>0</v>
          </cell>
          <cell r="L904">
            <v>0</v>
          </cell>
          <cell r="M904">
            <v>0</v>
          </cell>
          <cell r="N904">
            <v>0</v>
          </cell>
          <cell r="O904">
            <v>0</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row>
        <row r="905">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row>
        <row r="906">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row>
        <row r="907">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row>
        <row r="908">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row>
        <row r="909">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row>
        <row r="910">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row>
        <row r="911">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row>
        <row r="912">
          <cell r="J912">
            <v>0.01</v>
          </cell>
          <cell r="K912">
            <v>0.01</v>
          </cell>
          <cell r="L912">
            <v>0.01</v>
          </cell>
          <cell r="M912">
            <v>0.01</v>
          </cell>
          <cell r="N912">
            <v>0.01</v>
          </cell>
          <cell r="O912">
            <v>0.01</v>
          </cell>
          <cell r="P912">
            <v>0.01</v>
          </cell>
          <cell r="Q912">
            <v>0.01</v>
          </cell>
          <cell r="R912">
            <v>0.01</v>
          </cell>
          <cell r="S912">
            <v>0.01</v>
          </cell>
          <cell r="T912">
            <v>0.01</v>
          </cell>
          <cell r="U912">
            <v>0.01</v>
          </cell>
          <cell r="V912">
            <v>0.01</v>
          </cell>
          <cell r="W912">
            <v>0.01</v>
          </cell>
          <cell r="X912">
            <v>0.01</v>
          </cell>
          <cell r="Y912">
            <v>0.01</v>
          </cell>
          <cell r="Z912">
            <v>0.01</v>
          </cell>
          <cell r="AA912">
            <v>0.01</v>
          </cell>
          <cell r="AB912">
            <v>0.01</v>
          </cell>
          <cell r="AC912">
            <v>0.01</v>
          </cell>
        </row>
        <row r="913">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row>
        <row r="914">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row>
        <row r="915">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row>
        <row r="916">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row>
        <row r="917">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row>
        <row r="918">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row>
        <row r="919">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row>
        <row r="920">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row>
        <row r="921">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row>
        <row r="922">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row>
        <row r="923">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row>
        <row r="924">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row>
        <row r="925">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row>
        <row r="926">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row>
        <row r="927">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row>
        <row r="928">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row>
        <row r="929">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row>
        <row r="930">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row>
        <row r="931">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row>
        <row r="932">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row>
        <row r="933">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row>
        <row r="934">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row>
        <row r="935">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row>
        <row r="936">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row>
        <row r="937">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row>
        <row r="938">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row>
        <row r="939">
          <cell r="J939">
            <v>0</v>
          </cell>
          <cell r="K939">
            <v>0</v>
          </cell>
          <cell r="L939">
            <v>0</v>
          </cell>
          <cell r="M939">
            <v>0</v>
          </cell>
          <cell r="N939">
            <v>0</v>
          </cell>
          <cell r="O939">
            <v>0</v>
          </cell>
          <cell r="P939">
            <v>0</v>
          </cell>
          <cell r="Q939">
            <v>0</v>
          </cell>
          <cell r="R939">
            <v>0</v>
          </cell>
          <cell r="S939">
            <v>0</v>
          </cell>
          <cell r="T939">
            <v>0</v>
          </cell>
          <cell r="U939">
            <v>0</v>
          </cell>
          <cell r="V939">
            <v>0</v>
          </cell>
          <cell r="W939">
            <v>0</v>
          </cell>
          <cell r="X939">
            <v>0</v>
          </cell>
          <cell r="Y939">
            <v>0</v>
          </cell>
          <cell r="Z939">
            <v>0</v>
          </cell>
          <cell r="AA939">
            <v>0</v>
          </cell>
          <cell r="AB939">
            <v>0</v>
          </cell>
          <cell r="AC939">
            <v>0</v>
          </cell>
        </row>
        <row r="940">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row>
        <row r="941">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row>
        <row r="942">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row>
        <row r="943">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row>
        <row r="944">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row>
        <row r="945">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row>
        <row r="946">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row>
        <row r="947">
          <cell r="J947">
            <v>0</v>
          </cell>
          <cell r="K947">
            <v>0</v>
          </cell>
          <cell r="L947">
            <v>0</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row>
        <row r="948">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row>
        <row r="949">
          <cell r="J949">
            <v>29.749999999999993</v>
          </cell>
          <cell r="K949">
            <v>29.749999999999993</v>
          </cell>
          <cell r="L949">
            <v>29.749999999999993</v>
          </cell>
          <cell r="M949">
            <v>29.749999999999993</v>
          </cell>
          <cell r="N949">
            <v>29.749999999999993</v>
          </cell>
          <cell r="O949">
            <v>29.749999999999993</v>
          </cell>
          <cell r="P949">
            <v>29.749999999999993</v>
          </cell>
          <cell r="Q949">
            <v>29.749999999999993</v>
          </cell>
          <cell r="R949">
            <v>29.749999999999993</v>
          </cell>
          <cell r="S949">
            <v>29.749999999999993</v>
          </cell>
          <cell r="T949">
            <v>29.749999999999993</v>
          </cell>
          <cell r="U949">
            <v>29.749999999999993</v>
          </cell>
          <cell r="V949">
            <v>29.749999999999993</v>
          </cell>
          <cell r="W949">
            <v>29.749999999999993</v>
          </cell>
          <cell r="X949">
            <v>29.749999999999993</v>
          </cell>
          <cell r="Y949">
            <v>29.749999999999993</v>
          </cell>
          <cell r="Z949">
            <v>29.749999999999993</v>
          </cell>
          <cell r="AA949">
            <v>29.749999999999993</v>
          </cell>
          <cell r="AB949">
            <v>29.749999999999993</v>
          </cell>
          <cell r="AC949">
            <v>29.749999999999993</v>
          </cell>
        </row>
        <row r="950">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row>
        <row r="951">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row>
        <row r="952">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row>
        <row r="953">
          <cell r="J953">
            <v>4.8960000000000008</v>
          </cell>
          <cell r="K953">
            <v>4.8960000000000008</v>
          </cell>
          <cell r="L953">
            <v>4.8960000000000008</v>
          </cell>
          <cell r="M953">
            <v>4.8960000000000008</v>
          </cell>
          <cell r="N953">
            <v>4.8960000000000008</v>
          </cell>
          <cell r="O953">
            <v>4.8960000000000008</v>
          </cell>
          <cell r="P953">
            <v>4.8960000000000008</v>
          </cell>
          <cell r="Q953">
            <v>4.8960000000000008</v>
          </cell>
          <cell r="R953">
            <v>4.8960000000000008</v>
          </cell>
          <cell r="S953">
            <v>4.8960000000000008</v>
          </cell>
          <cell r="T953">
            <v>4.8960000000000008</v>
          </cell>
          <cell r="U953">
            <v>4.8960000000000008</v>
          </cell>
          <cell r="V953">
            <v>4.8960000000000008</v>
          </cell>
          <cell r="W953">
            <v>4.8960000000000008</v>
          </cell>
          <cell r="X953">
            <v>4.8960000000000008</v>
          </cell>
          <cell r="Y953">
            <v>4.8960000000000008</v>
          </cell>
          <cell r="Z953">
            <v>4.8960000000000008</v>
          </cell>
          <cell r="AA953">
            <v>4.8960000000000008</v>
          </cell>
          <cell r="AB953">
            <v>4.8960000000000008</v>
          </cell>
          <cell r="AC953">
            <v>4.8960000000000008</v>
          </cell>
        </row>
        <row r="954">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row>
        <row r="955">
          <cell r="J955">
            <v>0</v>
          </cell>
          <cell r="K955">
            <v>0</v>
          </cell>
          <cell r="L955">
            <v>0</v>
          </cell>
          <cell r="M955">
            <v>0</v>
          </cell>
          <cell r="N955">
            <v>0</v>
          </cell>
          <cell r="O955">
            <v>0</v>
          </cell>
          <cell r="P955">
            <v>0</v>
          </cell>
          <cell r="Q955">
            <v>0</v>
          </cell>
          <cell r="R955">
            <v>0</v>
          </cell>
          <cell r="S955">
            <v>0</v>
          </cell>
          <cell r="T955">
            <v>0</v>
          </cell>
          <cell r="U955">
            <v>0</v>
          </cell>
          <cell r="V955">
            <v>0</v>
          </cell>
          <cell r="W955">
            <v>0</v>
          </cell>
          <cell r="X955">
            <v>0</v>
          </cell>
          <cell r="Y955">
            <v>0</v>
          </cell>
          <cell r="Z955">
            <v>0</v>
          </cell>
          <cell r="AA955">
            <v>0</v>
          </cell>
          <cell r="AB955">
            <v>0</v>
          </cell>
          <cell r="AC955">
            <v>0</v>
          </cell>
        </row>
        <row r="956">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row>
        <row r="957">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row>
        <row r="958">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row>
        <row r="959">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row>
        <row r="960">
          <cell r="J960">
            <v>0</v>
          </cell>
          <cell r="K960">
            <v>0</v>
          </cell>
          <cell r="L960">
            <v>0</v>
          </cell>
          <cell r="M960">
            <v>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0</v>
          </cell>
          <cell r="AC960">
            <v>0</v>
          </cell>
        </row>
        <row r="961">
          <cell r="J961">
            <v>0</v>
          </cell>
          <cell r="K961">
            <v>0</v>
          </cell>
          <cell r="L961">
            <v>0</v>
          </cell>
          <cell r="M961">
            <v>0</v>
          </cell>
          <cell r="N961">
            <v>0</v>
          </cell>
          <cell r="O961">
            <v>0</v>
          </cell>
          <cell r="P961">
            <v>0</v>
          </cell>
          <cell r="Q961">
            <v>0</v>
          </cell>
          <cell r="R961">
            <v>0</v>
          </cell>
          <cell r="S961">
            <v>0</v>
          </cell>
          <cell r="T961">
            <v>0</v>
          </cell>
          <cell r="U961">
            <v>0</v>
          </cell>
          <cell r="V961">
            <v>0</v>
          </cell>
          <cell r="W961">
            <v>0</v>
          </cell>
          <cell r="X961">
            <v>0</v>
          </cell>
          <cell r="Y961">
            <v>0</v>
          </cell>
          <cell r="Z961">
            <v>0</v>
          </cell>
          <cell r="AA961">
            <v>0</v>
          </cell>
          <cell r="AB961">
            <v>0</v>
          </cell>
          <cell r="AC961">
            <v>0</v>
          </cell>
        </row>
        <row r="962">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row>
        <row r="963">
          <cell r="J963">
            <v>0.1</v>
          </cell>
          <cell r="K963">
            <v>0.1</v>
          </cell>
          <cell r="L963">
            <v>0.1</v>
          </cell>
          <cell r="M963">
            <v>0.1</v>
          </cell>
          <cell r="N963">
            <v>0.1</v>
          </cell>
          <cell r="O963">
            <v>0.1</v>
          </cell>
          <cell r="P963">
            <v>0.1</v>
          </cell>
          <cell r="Q963">
            <v>0.1</v>
          </cell>
          <cell r="R963">
            <v>0.1</v>
          </cell>
          <cell r="S963">
            <v>0.1</v>
          </cell>
          <cell r="T963">
            <v>0.1</v>
          </cell>
          <cell r="U963">
            <v>0.1</v>
          </cell>
          <cell r="V963">
            <v>0.1</v>
          </cell>
          <cell r="W963">
            <v>0.1</v>
          </cell>
          <cell r="X963">
            <v>0.1</v>
          </cell>
          <cell r="Y963">
            <v>0.1</v>
          </cell>
          <cell r="Z963">
            <v>0.1</v>
          </cell>
          <cell r="AA963">
            <v>0.1</v>
          </cell>
          <cell r="AB963">
            <v>0.1</v>
          </cell>
          <cell r="AC963">
            <v>0.1</v>
          </cell>
        </row>
        <row r="964">
          <cell r="J964">
            <v>0.4</v>
          </cell>
          <cell r="K964">
            <v>0.4</v>
          </cell>
          <cell r="L964">
            <v>0.4</v>
          </cell>
          <cell r="M964">
            <v>0.4</v>
          </cell>
          <cell r="N964">
            <v>0.4</v>
          </cell>
          <cell r="O964">
            <v>0.4</v>
          </cell>
          <cell r="P964">
            <v>0.4</v>
          </cell>
          <cell r="Q964">
            <v>0.4</v>
          </cell>
          <cell r="R964">
            <v>0.4</v>
          </cell>
          <cell r="S964">
            <v>0.4</v>
          </cell>
          <cell r="T964">
            <v>0.4</v>
          </cell>
          <cell r="U964">
            <v>0.4</v>
          </cell>
          <cell r="V964">
            <v>0.4</v>
          </cell>
          <cell r="W964">
            <v>0.4</v>
          </cell>
          <cell r="X964">
            <v>0.4</v>
          </cell>
          <cell r="Y964">
            <v>0.4</v>
          </cell>
          <cell r="Z964">
            <v>0.4</v>
          </cell>
          <cell r="AA964">
            <v>0.4</v>
          </cell>
          <cell r="AB964">
            <v>0.4</v>
          </cell>
          <cell r="AC964">
            <v>0.4</v>
          </cell>
        </row>
        <row r="965">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row>
        <row r="966">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row>
        <row r="967">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row>
        <row r="968">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row>
        <row r="969">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row>
        <row r="970">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row>
        <row r="971">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row>
        <row r="972">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row>
        <row r="973">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row>
        <row r="974">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row>
        <row r="975">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row>
        <row r="976">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row>
        <row r="977">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row>
        <row r="978">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row>
        <row r="979">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row>
        <row r="980">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row>
        <row r="981">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row>
        <row r="982">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row>
        <row r="983">
          <cell r="J983">
            <v>1.4</v>
          </cell>
          <cell r="K983">
            <v>1.4</v>
          </cell>
          <cell r="L983">
            <v>1.4</v>
          </cell>
          <cell r="M983">
            <v>1.4</v>
          </cell>
          <cell r="N983">
            <v>1.4</v>
          </cell>
          <cell r="O983">
            <v>1.4</v>
          </cell>
          <cell r="P983">
            <v>1.4</v>
          </cell>
          <cell r="Q983">
            <v>1.4</v>
          </cell>
          <cell r="R983">
            <v>1.4</v>
          </cell>
          <cell r="S983">
            <v>1.4</v>
          </cell>
          <cell r="T983">
            <v>1.4</v>
          </cell>
          <cell r="U983">
            <v>1.4</v>
          </cell>
          <cell r="V983">
            <v>1.4</v>
          </cell>
          <cell r="W983">
            <v>1.4</v>
          </cell>
          <cell r="X983">
            <v>1.4</v>
          </cell>
          <cell r="Y983">
            <v>1.4</v>
          </cell>
          <cell r="Z983">
            <v>1.4</v>
          </cell>
          <cell r="AA983">
            <v>1.4</v>
          </cell>
          <cell r="AB983">
            <v>1.4</v>
          </cell>
          <cell r="AC983">
            <v>1.4</v>
          </cell>
        </row>
        <row r="984">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row>
        <row r="985">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row>
        <row r="986">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row>
        <row r="987">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row>
        <row r="988">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row>
        <row r="989">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row>
        <row r="990">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row>
        <row r="991">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row>
        <row r="992">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row>
        <row r="993">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row>
        <row r="994">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row>
        <row r="995">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row>
        <row r="996">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row>
        <row r="997">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row>
        <row r="998">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row>
        <row r="999">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row>
        <row r="1000">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row>
        <row r="1001">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row>
        <row r="1002">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row>
        <row r="1003">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row>
        <row r="1004">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row>
        <row r="1005">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row>
        <row r="1006">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row>
        <row r="1007">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row>
        <row r="1008">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row>
        <row r="1009">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row>
        <row r="1010">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row>
        <row r="1011">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row>
        <row r="1012">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row>
        <row r="1013">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row>
        <row r="1014">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row>
        <row r="1015">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row>
        <row r="1016">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row>
        <row r="1017">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row>
        <row r="1018">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row>
        <row r="1019">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row>
        <row r="1020">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row>
        <row r="1021">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row>
        <row r="1022">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row>
        <row r="1023">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row>
        <row r="1024">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row>
        <row r="1025">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row>
        <row r="1026">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row>
        <row r="1027">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row>
        <row r="1028">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row>
        <row r="1029">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row>
        <row r="1030">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row>
        <row r="1031">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row>
        <row r="1032">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row>
        <row r="1033">
          <cell r="J1033">
            <v>3.9872439030664752</v>
          </cell>
          <cell r="K1033">
            <v>3.9872439030664752</v>
          </cell>
          <cell r="L1033">
            <v>3.9872439030664752</v>
          </cell>
          <cell r="M1033">
            <v>3.9872439030664752</v>
          </cell>
          <cell r="N1033">
            <v>3.9872439030664752</v>
          </cell>
          <cell r="O1033">
            <v>3.9872439030664752</v>
          </cell>
          <cell r="P1033">
            <v>3.9872439030664752</v>
          </cell>
          <cell r="Q1033">
            <v>3.9872439030664752</v>
          </cell>
          <cell r="R1033">
            <v>3.9872439030664752</v>
          </cell>
          <cell r="S1033">
            <v>3.9872439030664752</v>
          </cell>
          <cell r="T1033">
            <v>3.9872439030664752</v>
          </cell>
          <cell r="U1033">
            <v>3.9872439030664752</v>
          </cell>
          <cell r="V1033">
            <v>3.9872439030664752</v>
          </cell>
          <cell r="W1033">
            <v>3.9872439030664752</v>
          </cell>
          <cell r="X1033">
            <v>3.9872439030664752</v>
          </cell>
          <cell r="Y1033">
            <v>3.9872439030664752</v>
          </cell>
          <cell r="Z1033">
            <v>3.9872439030664752</v>
          </cell>
          <cell r="AA1033">
            <v>3.9872439030664752</v>
          </cell>
          <cell r="AB1033">
            <v>3.9872439030664752</v>
          </cell>
          <cell r="AC1033">
            <v>3.9872439030664752</v>
          </cell>
        </row>
        <row r="1034">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row>
        <row r="1035">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row>
        <row r="1036">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row>
        <row r="1037">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row>
        <row r="1038">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row>
        <row r="1039">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row>
        <row r="1040">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row>
        <row r="1041">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row>
        <row r="1042">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row>
        <row r="1043">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row>
        <row r="1044">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row>
        <row r="1045">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row>
        <row r="1046">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row>
        <row r="1047">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row>
        <row r="1048">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row>
        <row r="1049">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row>
        <row r="1050">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row>
        <row r="1051">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row>
        <row r="1052">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row>
        <row r="1053">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row>
        <row r="1054">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row>
        <row r="1055">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row>
        <row r="1056">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row>
        <row r="1057">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row>
        <row r="1058">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row>
        <row r="1059">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row>
        <row r="1060">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row>
        <row r="1061">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row>
        <row r="1062">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row>
        <row r="1063">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row>
        <row r="1064">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row>
        <row r="1065">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row>
        <row r="1066">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row>
        <row r="1067">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row>
        <row r="1068">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row>
        <row r="1069">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row>
        <row r="1070">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row>
        <row r="1071">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row>
        <row r="1072">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row>
        <row r="1073">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row>
        <row r="1074">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row>
        <row r="1075">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row>
        <row r="1076">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row>
        <row r="1077">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row>
        <row r="1078">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row>
        <row r="1079">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row>
        <row r="1080">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row>
        <row r="1081">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row>
        <row r="1082">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row>
        <row r="1083">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row>
        <row r="1084">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row>
        <row r="1085">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row>
        <row r="1086">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row>
        <row r="1087">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row>
        <row r="1088">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row>
        <row r="1089">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row>
        <row r="1090">
          <cell r="J1090">
            <v>0</v>
          </cell>
          <cell r="K1090">
            <v>0</v>
          </cell>
          <cell r="L1090">
            <v>0</v>
          </cell>
          <cell r="M1090">
            <v>0</v>
          </cell>
          <cell r="N1090">
            <v>0</v>
          </cell>
          <cell r="O1090">
            <v>0</v>
          </cell>
          <cell r="P1090">
            <v>0</v>
          </cell>
          <cell r="Q1090">
            <v>0</v>
          </cell>
          <cell r="R1090">
            <v>0</v>
          </cell>
          <cell r="S1090">
            <v>0</v>
          </cell>
          <cell r="T1090">
            <v>0</v>
          </cell>
          <cell r="U1090">
            <v>0</v>
          </cell>
          <cell r="V1090">
            <v>0</v>
          </cell>
          <cell r="W1090">
            <v>0</v>
          </cell>
          <cell r="X1090">
            <v>0</v>
          </cell>
          <cell r="Y1090">
            <v>0</v>
          </cell>
          <cell r="Z1090">
            <v>0</v>
          </cell>
          <cell r="AA1090">
            <v>0</v>
          </cell>
          <cell r="AB1090">
            <v>0</v>
          </cell>
          <cell r="AC1090">
            <v>0</v>
          </cell>
        </row>
        <row r="1091">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row>
        <row r="1092">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row>
        <row r="1093">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row>
        <row r="1094">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row>
        <row r="1095">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row>
        <row r="1096">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row>
        <row r="1097">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row>
        <row r="1098">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row>
        <row r="1099">
          <cell r="J1099">
            <v>29.749999999999993</v>
          </cell>
          <cell r="K1099">
            <v>29.749999999999993</v>
          </cell>
          <cell r="L1099">
            <v>29.749999999999993</v>
          </cell>
          <cell r="M1099">
            <v>29.749999999999993</v>
          </cell>
          <cell r="N1099">
            <v>29.749999999999993</v>
          </cell>
          <cell r="O1099">
            <v>29.749999999999993</v>
          </cell>
          <cell r="P1099">
            <v>29.749999999999993</v>
          </cell>
          <cell r="Q1099">
            <v>29.749999999999993</v>
          </cell>
          <cell r="R1099">
            <v>29.749999999999993</v>
          </cell>
          <cell r="S1099">
            <v>29.749999999999993</v>
          </cell>
          <cell r="T1099">
            <v>29.749999999999993</v>
          </cell>
          <cell r="U1099">
            <v>29.749999999999993</v>
          </cell>
          <cell r="V1099">
            <v>29.749999999999993</v>
          </cell>
          <cell r="W1099">
            <v>29.749999999999993</v>
          </cell>
          <cell r="X1099">
            <v>29.749999999999993</v>
          </cell>
          <cell r="Y1099">
            <v>29.749999999999993</v>
          </cell>
          <cell r="Z1099">
            <v>29.749999999999993</v>
          </cell>
          <cell r="AA1099">
            <v>29.749999999999993</v>
          </cell>
          <cell r="AB1099">
            <v>29.749999999999993</v>
          </cell>
          <cell r="AC1099">
            <v>29.749999999999993</v>
          </cell>
        </row>
        <row r="1100">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row>
        <row r="1101">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row>
        <row r="1102">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row>
        <row r="1103">
          <cell r="J1103">
            <v>4.8960000000000008</v>
          </cell>
          <cell r="K1103">
            <v>4.8960000000000008</v>
          </cell>
          <cell r="L1103">
            <v>4.8960000000000008</v>
          </cell>
          <cell r="M1103">
            <v>4.8960000000000008</v>
          </cell>
          <cell r="N1103">
            <v>4.8960000000000008</v>
          </cell>
          <cell r="O1103">
            <v>4.8960000000000008</v>
          </cell>
          <cell r="P1103">
            <v>4.8960000000000008</v>
          </cell>
          <cell r="Q1103">
            <v>4.8960000000000008</v>
          </cell>
          <cell r="R1103">
            <v>4.8960000000000008</v>
          </cell>
          <cell r="S1103">
            <v>4.8960000000000008</v>
          </cell>
          <cell r="T1103">
            <v>4.8960000000000008</v>
          </cell>
          <cell r="U1103">
            <v>4.8960000000000008</v>
          </cell>
          <cell r="V1103">
            <v>4.8960000000000008</v>
          </cell>
          <cell r="W1103">
            <v>4.8960000000000008</v>
          </cell>
          <cell r="X1103">
            <v>4.8960000000000008</v>
          </cell>
          <cell r="Y1103">
            <v>4.8960000000000008</v>
          </cell>
          <cell r="Z1103">
            <v>4.8960000000000008</v>
          </cell>
          <cell r="AA1103">
            <v>4.8960000000000008</v>
          </cell>
          <cell r="AB1103">
            <v>4.8960000000000008</v>
          </cell>
          <cell r="AC1103">
            <v>4.8960000000000008</v>
          </cell>
        </row>
        <row r="1104">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row>
        <row r="1105">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row>
        <row r="1106">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row>
        <row r="1107">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row>
        <row r="1108">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row>
        <row r="1109">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row>
        <row r="1110">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row>
        <row r="1111">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row>
        <row r="1112">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row>
        <row r="1113">
          <cell r="J1113">
            <v>0.1</v>
          </cell>
          <cell r="K1113">
            <v>0.1</v>
          </cell>
          <cell r="L1113">
            <v>0.1</v>
          </cell>
          <cell r="M1113">
            <v>0.1</v>
          </cell>
          <cell r="N1113">
            <v>0.1</v>
          </cell>
          <cell r="O1113">
            <v>0.1</v>
          </cell>
          <cell r="P1113">
            <v>0.1</v>
          </cell>
          <cell r="Q1113">
            <v>0.1</v>
          </cell>
          <cell r="R1113">
            <v>0.1</v>
          </cell>
          <cell r="S1113">
            <v>0.1</v>
          </cell>
          <cell r="T1113">
            <v>0.1</v>
          </cell>
          <cell r="U1113">
            <v>0.1</v>
          </cell>
          <cell r="V1113">
            <v>0.1</v>
          </cell>
          <cell r="W1113">
            <v>0.1</v>
          </cell>
          <cell r="X1113">
            <v>0.1</v>
          </cell>
          <cell r="Y1113">
            <v>0.1</v>
          </cell>
          <cell r="Z1113">
            <v>0.1</v>
          </cell>
          <cell r="AA1113">
            <v>0.1</v>
          </cell>
          <cell r="AB1113">
            <v>0.1</v>
          </cell>
          <cell r="AC1113">
            <v>0.1</v>
          </cell>
        </row>
        <row r="1114">
          <cell r="J1114">
            <v>0.4</v>
          </cell>
          <cell r="K1114">
            <v>0.4</v>
          </cell>
          <cell r="L1114">
            <v>0.4</v>
          </cell>
          <cell r="M1114">
            <v>0.4</v>
          </cell>
          <cell r="N1114">
            <v>0.4</v>
          </cell>
          <cell r="O1114">
            <v>0.4</v>
          </cell>
          <cell r="P1114">
            <v>0.4</v>
          </cell>
          <cell r="Q1114">
            <v>0.4</v>
          </cell>
          <cell r="R1114">
            <v>0.4</v>
          </cell>
          <cell r="S1114">
            <v>0.4</v>
          </cell>
          <cell r="T1114">
            <v>0.4</v>
          </cell>
          <cell r="U1114">
            <v>0.4</v>
          </cell>
          <cell r="V1114">
            <v>0.4</v>
          </cell>
          <cell r="W1114">
            <v>0.4</v>
          </cell>
          <cell r="X1114">
            <v>0.4</v>
          </cell>
          <cell r="Y1114">
            <v>0.4</v>
          </cell>
          <cell r="Z1114">
            <v>0.4</v>
          </cell>
          <cell r="AA1114">
            <v>0.4</v>
          </cell>
          <cell r="AB1114">
            <v>0.4</v>
          </cell>
          <cell r="AC1114">
            <v>0.4</v>
          </cell>
        </row>
        <row r="1115">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row>
        <row r="1116">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row>
        <row r="1117">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row>
        <row r="1118">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row>
        <row r="1119">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row>
        <row r="1120">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row>
        <row r="1121">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row>
        <row r="1122">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row>
        <row r="1123">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row>
        <row r="1124">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row>
        <row r="1125">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row>
        <row r="1126">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row>
        <row r="1127">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row>
        <row r="1128">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row>
        <row r="1129">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row>
        <row r="1130">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row>
        <row r="1131">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row>
        <row r="1132">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row>
        <row r="1133">
          <cell r="J1133">
            <v>1.4</v>
          </cell>
          <cell r="K1133">
            <v>1.4</v>
          </cell>
          <cell r="L1133">
            <v>1.4</v>
          </cell>
          <cell r="M1133">
            <v>1.4</v>
          </cell>
          <cell r="N1133">
            <v>1.4</v>
          </cell>
          <cell r="O1133">
            <v>1.4</v>
          </cell>
          <cell r="P1133">
            <v>1.4</v>
          </cell>
          <cell r="Q1133">
            <v>1.4</v>
          </cell>
          <cell r="R1133">
            <v>1.4</v>
          </cell>
          <cell r="S1133">
            <v>1.4</v>
          </cell>
          <cell r="T1133">
            <v>1.4</v>
          </cell>
          <cell r="U1133">
            <v>1.4</v>
          </cell>
          <cell r="V1133">
            <v>1.4</v>
          </cell>
          <cell r="W1133">
            <v>1.4</v>
          </cell>
          <cell r="X1133">
            <v>1.4</v>
          </cell>
          <cell r="Y1133">
            <v>1.4</v>
          </cell>
          <cell r="Z1133">
            <v>1.4</v>
          </cell>
          <cell r="AA1133">
            <v>1.4</v>
          </cell>
          <cell r="AB1133">
            <v>1.4</v>
          </cell>
          <cell r="AC1133">
            <v>1.4</v>
          </cell>
        </row>
        <row r="1134">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row>
        <row r="1135">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row>
        <row r="1136">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row>
        <row r="1137">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row>
        <row r="1138">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row>
        <row r="1139">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row>
        <row r="1140">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row>
        <row r="1141">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row>
        <row r="1142">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row>
        <row r="1143">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row>
        <row r="1144">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row>
        <row r="1145">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row>
        <row r="1146">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row>
        <row r="1147">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row>
        <row r="1148">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row>
        <row r="1149">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row>
        <row r="1150">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row>
        <row r="1151">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row>
        <row r="1152">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row>
        <row r="1153">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row>
        <row r="1154">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row>
        <row r="1155">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row>
        <row r="1156">
          <cell r="J1156">
            <v>0</v>
          </cell>
          <cell r="K1156">
            <v>0</v>
          </cell>
          <cell r="L1156">
            <v>0</v>
          </cell>
          <cell r="M1156">
            <v>0</v>
          </cell>
          <cell r="N1156">
            <v>0</v>
          </cell>
          <cell r="O1156">
            <v>0</v>
          </cell>
          <cell r="P1156">
            <v>0</v>
          </cell>
          <cell r="Q1156">
            <v>0</v>
          </cell>
          <cell r="R1156">
            <v>0</v>
          </cell>
          <cell r="S1156">
            <v>0</v>
          </cell>
          <cell r="T1156">
            <v>0</v>
          </cell>
          <cell r="U1156">
            <v>0</v>
          </cell>
          <cell r="V1156">
            <v>0</v>
          </cell>
          <cell r="W1156">
            <v>0</v>
          </cell>
          <cell r="X1156">
            <v>0</v>
          </cell>
          <cell r="Y1156">
            <v>0</v>
          </cell>
          <cell r="Z1156">
            <v>0</v>
          </cell>
          <cell r="AA1156">
            <v>0</v>
          </cell>
          <cell r="AB1156">
            <v>0</v>
          </cell>
          <cell r="AC1156">
            <v>0</v>
          </cell>
        </row>
        <row r="1157">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row>
        <row r="1158">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row>
        <row r="1159">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row>
        <row r="1160">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row>
        <row r="1161">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row>
        <row r="1162">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row>
        <row r="1163">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row>
        <row r="1164">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row>
        <row r="1165">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row>
        <row r="1166">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row>
        <row r="1167">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row>
        <row r="1168">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row>
        <row r="1169">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row>
        <row r="1170">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row>
        <row r="1171">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row>
        <row r="1172">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row>
        <row r="1173">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row>
        <row r="1174">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row>
        <row r="1175">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row>
        <row r="1176">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row>
        <row r="1177">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row>
        <row r="1178">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row>
        <row r="1179">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row>
        <row r="1180">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row>
        <row r="1181">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row>
        <row r="1182">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row>
        <row r="1183">
          <cell r="J1183">
            <v>3.9872439030664752</v>
          </cell>
          <cell r="K1183">
            <v>3.9872439030664752</v>
          </cell>
          <cell r="L1183">
            <v>3.9872439030664752</v>
          </cell>
          <cell r="M1183">
            <v>3.9872439030664752</v>
          </cell>
          <cell r="N1183">
            <v>3.9872439030664752</v>
          </cell>
          <cell r="O1183">
            <v>3.9872439030664752</v>
          </cell>
          <cell r="P1183">
            <v>3.9872439030664752</v>
          </cell>
          <cell r="Q1183">
            <v>3.9872439030664752</v>
          </cell>
          <cell r="R1183">
            <v>3.9872439030664752</v>
          </cell>
          <cell r="S1183">
            <v>3.9872439030664752</v>
          </cell>
          <cell r="T1183">
            <v>3.9872439030664752</v>
          </cell>
          <cell r="U1183">
            <v>3.9872439030664752</v>
          </cell>
          <cell r="V1183">
            <v>3.9872439030664752</v>
          </cell>
          <cell r="W1183">
            <v>3.9872439030664752</v>
          </cell>
          <cell r="X1183">
            <v>3.9872439030664752</v>
          </cell>
          <cell r="Y1183">
            <v>3.9872439030664752</v>
          </cell>
          <cell r="Z1183">
            <v>3.9872439030664752</v>
          </cell>
          <cell r="AA1183">
            <v>3.9872439030664752</v>
          </cell>
          <cell r="AB1183">
            <v>3.9872439030664752</v>
          </cell>
          <cell r="AC1183">
            <v>3.9872439030664752</v>
          </cell>
        </row>
        <row r="1184">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row>
        <row r="1185">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row>
        <row r="1186">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row>
        <row r="1187">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row>
        <row r="1188">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row>
        <row r="1189">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row>
        <row r="1190">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row>
        <row r="1191">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row>
        <row r="1192">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row>
        <row r="1193">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row>
        <row r="1194">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row>
        <row r="1195">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row>
        <row r="1196">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row>
        <row r="1197">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row>
        <row r="1198">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row>
        <row r="1199">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row>
        <row r="1200">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row>
        <row r="1201">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row>
        <row r="1202">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row>
        <row r="1203">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row>
        <row r="1204">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row>
        <row r="1205">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row>
        <row r="1206">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row>
        <row r="1207">
          <cell r="J1207">
            <v>0</v>
          </cell>
          <cell r="K1207">
            <v>0</v>
          </cell>
          <cell r="L1207">
            <v>0</v>
          </cell>
          <cell r="M1207">
            <v>0</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row>
        <row r="1208">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row>
        <row r="1209">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row>
        <row r="1210">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row>
        <row r="1211">
          <cell r="J1211">
            <v>0</v>
          </cell>
          <cell r="K1211">
            <v>0</v>
          </cell>
          <cell r="L1211">
            <v>0</v>
          </cell>
          <cell r="M1211">
            <v>0</v>
          </cell>
          <cell r="N1211">
            <v>0</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row>
        <row r="1212">
          <cell r="J1212">
            <v>0</v>
          </cell>
          <cell r="K1212">
            <v>0</v>
          </cell>
          <cell r="L1212">
            <v>0</v>
          </cell>
          <cell r="M1212">
            <v>0</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row>
        <row r="1213">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row>
        <row r="1214">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row>
        <row r="1215">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row>
        <row r="1216">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row>
        <row r="1217">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row>
        <row r="1218">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row>
        <row r="1219">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row>
        <row r="1220">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row>
        <row r="1221">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row>
        <row r="1222">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row>
        <row r="1223">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row>
        <row r="1224">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row>
        <row r="1225">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row>
        <row r="1226">
          <cell r="J1226">
            <v>0</v>
          </cell>
          <cell r="K1226">
            <v>0</v>
          </cell>
          <cell r="L1226">
            <v>0</v>
          </cell>
          <cell r="M1226">
            <v>0</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row>
        <row r="1227">
          <cell r="J1227">
            <v>0</v>
          </cell>
          <cell r="K1227">
            <v>0</v>
          </cell>
          <cell r="L1227">
            <v>0</v>
          </cell>
          <cell r="M1227">
            <v>0</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row>
        <row r="1228">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row>
        <row r="1229">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row>
        <row r="1230">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row>
        <row r="1231">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row>
        <row r="1232">
          <cell r="J1232">
            <v>0</v>
          </cell>
          <cell r="K1232">
            <v>0</v>
          </cell>
          <cell r="L1232">
            <v>0</v>
          </cell>
          <cell r="M1232">
            <v>0</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row>
        <row r="1233">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row>
        <row r="1234">
          <cell r="J1234">
            <v>0</v>
          </cell>
          <cell r="K1234">
            <v>0</v>
          </cell>
          <cell r="L1234">
            <v>0</v>
          </cell>
          <cell r="M1234">
            <v>0</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row>
        <row r="1235">
          <cell r="J1235">
            <v>0</v>
          </cell>
          <cell r="K1235">
            <v>0</v>
          </cell>
          <cell r="L1235">
            <v>0</v>
          </cell>
          <cell r="M1235">
            <v>0</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row>
        <row r="1236">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row>
        <row r="1237">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row>
        <row r="1238">
          <cell r="J1238">
            <v>0</v>
          </cell>
          <cell r="K1238">
            <v>0</v>
          </cell>
          <cell r="L1238">
            <v>0</v>
          </cell>
          <cell r="M1238">
            <v>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row>
        <row r="1239">
          <cell r="J1239">
            <v>0</v>
          </cell>
          <cell r="K1239">
            <v>0</v>
          </cell>
          <cell r="L1239">
            <v>0</v>
          </cell>
          <cell r="M1239">
            <v>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row>
        <row r="1240">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row>
        <row r="1241">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row>
        <row r="1242">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row>
        <row r="1243">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row>
        <row r="1244">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row>
        <row r="1245">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row>
        <row r="1246">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row>
        <row r="1247">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row>
        <row r="1248">
          <cell r="J1248">
            <v>0</v>
          </cell>
          <cell r="K1248">
            <v>0</v>
          </cell>
          <cell r="L1248">
            <v>0</v>
          </cell>
          <cell r="M1248">
            <v>0</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row>
        <row r="1249">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row>
        <row r="1250">
          <cell r="J1250">
            <v>0</v>
          </cell>
          <cell r="K1250">
            <v>0</v>
          </cell>
          <cell r="L1250">
            <v>0</v>
          </cell>
          <cell r="M1250">
            <v>0</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row>
        <row r="1251">
          <cell r="J1251">
            <v>0</v>
          </cell>
          <cell r="K1251">
            <v>0</v>
          </cell>
          <cell r="L1251">
            <v>0</v>
          </cell>
          <cell r="M1251">
            <v>0</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row>
        <row r="1252">
          <cell r="J1252">
            <v>0</v>
          </cell>
          <cell r="K1252">
            <v>0</v>
          </cell>
          <cell r="L1252">
            <v>0</v>
          </cell>
          <cell r="M1252">
            <v>0</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row>
        <row r="1253">
          <cell r="J1253">
            <v>4.08</v>
          </cell>
          <cell r="K1253">
            <v>4.08</v>
          </cell>
          <cell r="L1253">
            <v>4.08</v>
          </cell>
          <cell r="M1253">
            <v>4.08</v>
          </cell>
          <cell r="N1253">
            <v>4.08</v>
          </cell>
          <cell r="O1253">
            <v>4.08</v>
          </cell>
          <cell r="P1253">
            <v>4.08</v>
          </cell>
          <cell r="Q1253">
            <v>4.08</v>
          </cell>
          <cell r="R1253">
            <v>4.08</v>
          </cell>
          <cell r="S1253">
            <v>4.08</v>
          </cell>
          <cell r="T1253">
            <v>4.08</v>
          </cell>
          <cell r="U1253">
            <v>4.08</v>
          </cell>
          <cell r="V1253">
            <v>4.08</v>
          </cell>
          <cell r="W1253">
            <v>4.08</v>
          </cell>
          <cell r="X1253">
            <v>4.08</v>
          </cell>
          <cell r="Y1253">
            <v>4.08</v>
          </cell>
          <cell r="Z1253">
            <v>4.08</v>
          </cell>
          <cell r="AA1253">
            <v>4.08</v>
          </cell>
          <cell r="AB1253">
            <v>4.08</v>
          </cell>
          <cell r="AC1253">
            <v>4.08</v>
          </cell>
        </row>
        <row r="1254">
          <cell r="J1254">
            <v>0</v>
          </cell>
          <cell r="K1254">
            <v>0</v>
          </cell>
          <cell r="L1254">
            <v>0</v>
          </cell>
          <cell r="M1254">
            <v>0</v>
          </cell>
          <cell r="N1254">
            <v>0</v>
          </cell>
          <cell r="O1254">
            <v>0</v>
          </cell>
          <cell r="P1254">
            <v>0</v>
          </cell>
          <cell r="Q1254">
            <v>0</v>
          </cell>
          <cell r="R1254">
            <v>0</v>
          </cell>
          <cell r="S1254">
            <v>0</v>
          </cell>
          <cell r="T1254">
            <v>0</v>
          </cell>
          <cell r="U1254">
            <v>0</v>
          </cell>
          <cell r="V1254">
            <v>0</v>
          </cell>
          <cell r="W1254">
            <v>0</v>
          </cell>
          <cell r="X1254">
            <v>0</v>
          </cell>
          <cell r="Y1254">
            <v>0</v>
          </cell>
          <cell r="Z1254">
            <v>0</v>
          </cell>
          <cell r="AA1254">
            <v>0</v>
          </cell>
          <cell r="AB1254">
            <v>0</v>
          </cell>
          <cell r="AC1254">
            <v>0</v>
          </cell>
        </row>
        <row r="1255">
          <cell r="J1255">
            <v>0</v>
          </cell>
          <cell r="K1255">
            <v>0</v>
          </cell>
          <cell r="L1255">
            <v>0</v>
          </cell>
          <cell r="M1255">
            <v>0</v>
          </cell>
          <cell r="N1255">
            <v>0</v>
          </cell>
          <cell r="O1255">
            <v>0</v>
          </cell>
          <cell r="P1255">
            <v>0</v>
          </cell>
          <cell r="Q1255">
            <v>0</v>
          </cell>
          <cell r="R1255">
            <v>0</v>
          </cell>
          <cell r="S1255">
            <v>0</v>
          </cell>
          <cell r="T1255">
            <v>0</v>
          </cell>
          <cell r="U1255">
            <v>0</v>
          </cell>
          <cell r="V1255">
            <v>0</v>
          </cell>
          <cell r="W1255">
            <v>0</v>
          </cell>
          <cell r="X1255">
            <v>0</v>
          </cell>
          <cell r="Y1255">
            <v>0</v>
          </cell>
          <cell r="Z1255">
            <v>0</v>
          </cell>
          <cell r="AA1255">
            <v>0</v>
          </cell>
          <cell r="AB1255">
            <v>0</v>
          </cell>
          <cell r="AC1255">
            <v>0</v>
          </cell>
        </row>
        <row r="1256">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row>
        <row r="1257">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row>
        <row r="1258">
          <cell r="J1258">
            <v>0</v>
          </cell>
          <cell r="K1258">
            <v>0</v>
          </cell>
          <cell r="L1258">
            <v>0</v>
          </cell>
          <cell r="M1258">
            <v>0</v>
          </cell>
          <cell r="N1258">
            <v>0</v>
          </cell>
          <cell r="O1258">
            <v>0</v>
          </cell>
          <cell r="P1258">
            <v>0</v>
          </cell>
          <cell r="Q1258">
            <v>0</v>
          </cell>
          <cell r="R1258">
            <v>0</v>
          </cell>
          <cell r="S1258">
            <v>0</v>
          </cell>
          <cell r="T1258">
            <v>0</v>
          </cell>
          <cell r="U1258">
            <v>0</v>
          </cell>
          <cell r="V1258">
            <v>0</v>
          </cell>
          <cell r="W1258">
            <v>0</v>
          </cell>
          <cell r="X1258">
            <v>0</v>
          </cell>
          <cell r="Y1258">
            <v>0</v>
          </cell>
          <cell r="Z1258">
            <v>0</v>
          </cell>
          <cell r="AA1258">
            <v>0</v>
          </cell>
          <cell r="AB1258">
            <v>0</v>
          </cell>
          <cell r="AC1258">
            <v>0</v>
          </cell>
        </row>
        <row r="1259">
          <cell r="J1259">
            <v>0</v>
          </cell>
          <cell r="K1259">
            <v>0</v>
          </cell>
          <cell r="L1259">
            <v>0</v>
          </cell>
          <cell r="M1259">
            <v>0</v>
          </cell>
          <cell r="N1259">
            <v>0</v>
          </cell>
          <cell r="O1259">
            <v>0</v>
          </cell>
          <cell r="P1259">
            <v>0</v>
          </cell>
          <cell r="Q1259">
            <v>0</v>
          </cell>
          <cell r="R1259">
            <v>0</v>
          </cell>
          <cell r="S1259">
            <v>0</v>
          </cell>
          <cell r="T1259">
            <v>0</v>
          </cell>
          <cell r="U1259">
            <v>0</v>
          </cell>
          <cell r="V1259">
            <v>0</v>
          </cell>
          <cell r="W1259">
            <v>0</v>
          </cell>
          <cell r="X1259">
            <v>0</v>
          </cell>
          <cell r="Y1259">
            <v>0</v>
          </cell>
          <cell r="Z1259">
            <v>0</v>
          </cell>
          <cell r="AA1259">
            <v>0</v>
          </cell>
          <cell r="AB1259">
            <v>0</v>
          </cell>
          <cell r="AC1259">
            <v>0</v>
          </cell>
        </row>
        <row r="1260">
          <cell r="J1260">
            <v>0</v>
          </cell>
          <cell r="K1260">
            <v>0</v>
          </cell>
          <cell r="L1260">
            <v>0</v>
          </cell>
          <cell r="M1260">
            <v>0</v>
          </cell>
          <cell r="N1260">
            <v>0</v>
          </cell>
          <cell r="O1260">
            <v>0</v>
          </cell>
          <cell r="P1260">
            <v>0</v>
          </cell>
          <cell r="Q1260">
            <v>0</v>
          </cell>
          <cell r="R1260">
            <v>0</v>
          </cell>
          <cell r="S1260">
            <v>0</v>
          </cell>
          <cell r="T1260">
            <v>0</v>
          </cell>
          <cell r="U1260">
            <v>0</v>
          </cell>
          <cell r="V1260">
            <v>0</v>
          </cell>
          <cell r="W1260">
            <v>0</v>
          </cell>
          <cell r="X1260">
            <v>0</v>
          </cell>
          <cell r="Y1260">
            <v>0</v>
          </cell>
          <cell r="Z1260">
            <v>0</v>
          </cell>
          <cell r="AA1260">
            <v>0</v>
          </cell>
          <cell r="AB1260">
            <v>0</v>
          </cell>
          <cell r="AC1260">
            <v>0</v>
          </cell>
        </row>
        <row r="1261">
          <cell r="J1261">
            <v>0</v>
          </cell>
          <cell r="K1261">
            <v>0</v>
          </cell>
          <cell r="L1261">
            <v>0</v>
          </cell>
          <cell r="M1261">
            <v>0</v>
          </cell>
          <cell r="N1261">
            <v>0</v>
          </cell>
          <cell r="O1261">
            <v>0</v>
          </cell>
          <cell r="P1261">
            <v>0</v>
          </cell>
          <cell r="Q1261">
            <v>0</v>
          </cell>
          <cell r="R1261">
            <v>0</v>
          </cell>
          <cell r="S1261">
            <v>0</v>
          </cell>
          <cell r="T1261">
            <v>0</v>
          </cell>
          <cell r="U1261">
            <v>0</v>
          </cell>
          <cell r="V1261">
            <v>0</v>
          </cell>
          <cell r="W1261">
            <v>0</v>
          </cell>
          <cell r="X1261">
            <v>0</v>
          </cell>
          <cell r="Y1261">
            <v>0</v>
          </cell>
          <cell r="Z1261">
            <v>0</v>
          </cell>
          <cell r="AA1261">
            <v>0</v>
          </cell>
          <cell r="AB1261">
            <v>0</v>
          </cell>
          <cell r="AC1261">
            <v>0</v>
          </cell>
        </row>
        <row r="1262">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row>
        <row r="1263">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row>
        <row r="1264">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row>
        <row r="1265">
          <cell r="J1265">
            <v>0</v>
          </cell>
          <cell r="K1265">
            <v>0</v>
          </cell>
          <cell r="L1265">
            <v>0</v>
          </cell>
          <cell r="M1265">
            <v>0</v>
          </cell>
          <cell r="N1265">
            <v>0</v>
          </cell>
          <cell r="O1265">
            <v>0</v>
          </cell>
          <cell r="P1265">
            <v>0</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row>
        <row r="1266">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row>
        <row r="1267">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row>
        <row r="1268">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row>
        <row r="1269">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row>
        <row r="1270">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row>
        <row r="1271">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row>
        <row r="1272">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row>
        <row r="1273">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row>
        <row r="1274">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row>
        <row r="1275">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row>
        <row r="1276">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row>
        <row r="1277">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row>
        <row r="1278">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row>
        <row r="1279">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row>
        <row r="1280">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row>
        <row r="1281">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row>
        <row r="1282">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row>
        <row r="1283">
          <cell r="J1283">
            <v>0</v>
          </cell>
          <cell r="K1283">
            <v>0</v>
          </cell>
          <cell r="L1283">
            <v>0</v>
          </cell>
          <cell r="M1283">
            <v>0</v>
          </cell>
          <cell r="N1283">
            <v>0</v>
          </cell>
          <cell r="O1283">
            <v>0</v>
          </cell>
          <cell r="P1283">
            <v>0</v>
          </cell>
          <cell r="Q1283">
            <v>0</v>
          </cell>
          <cell r="R1283">
            <v>0</v>
          </cell>
          <cell r="S1283">
            <v>0</v>
          </cell>
          <cell r="T1283">
            <v>0</v>
          </cell>
          <cell r="U1283">
            <v>0</v>
          </cell>
          <cell r="V1283">
            <v>0</v>
          </cell>
          <cell r="W1283">
            <v>0</v>
          </cell>
          <cell r="X1283">
            <v>0</v>
          </cell>
          <cell r="Y1283">
            <v>0</v>
          </cell>
          <cell r="Z1283">
            <v>0</v>
          </cell>
          <cell r="AA1283">
            <v>0</v>
          </cell>
          <cell r="AB1283">
            <v>0</v>
          </cell>
          <cell r="AC1283">
            <v>0</v>
          </cell>
        </row>
        <row r="1284">
          <cell r="J1284">
            <v>0</v>
          </cell>
          <cell r="K1284">
            <v>0</v>
          </cell>
          <cell r="L1284">
            <v>0</v>
          </cell>
          <cell r="M1284">
            <v>0</v>
          </cell>
          <cell r="N1284">
            <v>0</v>
          </cell>
          <cell r="O1284">
            <v>0</v>
          </cell>
          <cell r="P1284">
            <v>0</v>
          </cell>
          <cell r="Q1284">
            <v>0</v>
          </cell>
          <cell r="R1284">
            <v>0</v>
          </cell>
          <cell r="S1284">
            <v>0</v>
          </cell>
          <cell r="T1284">
            <v>0</v>
          </cell>
          <cell r="U1284">
            <v>0</v>
          </cell>
          <cell r="V1284">
            <v>0</v>
          </cell>
          <cell r="W1284">
            <v>0</v>
          </cell>
          <cell r="X1284">
            <v>0</v>
          </cell>
          <cell r="Y1284">
            <v>0</v>
          </cell>
          <cell r="Z1284">
            <v>0</v>
          </cell>
          <cell r="AA1284">
            <v>0</v>
          </cell>
          <cell r="AB1284">
            <v>0</v>
          </cell>
          <cell r="AC1284">
            <v>0</v>
          </cell>
        </row>
        <row r="1285">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row>
        <row r="1286">
          <cell r="J1286">
            <v>0</v>
          </cell>
          <cell r="K1286">
            <v>0</v>
          </cell>
          <cell r="L1286">
            <v>0</v>
          </cell>
          <cell r="M1286">
            <v>0</v>
          </cell>
          <cell r="N1286">
            <v>0</v>
          </cell>
          <cell r="O1286">
            <v>0</v>
          </cell>
          <cell r="P1286">
            <v>0</v>
          </cell>
          <cell r="Q1286">
            <v>0</v>
          </cell>
          <cell r="R1286">
            <v>0</v>
          </cell>
          <cell r="S1286">
            <v>0</v>
          </cell>
          <cell r="T1286">
            <v>0</v>
          </cell>
          <cell r="U1286">
            <v>0</v>
          </cell>
          <cell r="V1286">
            <v>0</v>
          </cell>
          <cell r="W1286">
            <v>0</v>
          </cell>
          <cell r="X1286">
            <v>0</v>
          </cell>
          <cell r="Y1286">
            <v>0</v>
          </cell>
          <cell r="Z1286">
            <v>0</v>
          </cell>
          <cell r="AA1286">
            <v>0</v>
          </cell>
          <cell r="AB1286">
            <v>0</v>
          </cell>
          <cell r="AC1286">
            <v>0</v>
          </cell>
        </row>
        <row r="1287">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row>
        <row r="1288">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row>
        <row r="1289">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row>
        <row r="1290">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row>
        <row r="1291">
          <cell r="J1291">
            <v>0</v>
          </cell>
          <cell r="K1291">
            <v>0</v>
          </cell>
          <cell r="L1291">
            <v>0</v>
          </cell>
          <cell r="M1291">
            <v>0</v>
          </cell>
          <cell r="N1291">
            <v>0</v>
          </cell>
          <cell r="O1291">
            <v>0</v>
          </cell>
          <cell r="P1291">
            <v>0</v>
          </cell>
          <cell r="Q1291">
            <v>0</v>
          </cell>
          <cell r="R1291">
            <v>0</v>
          </cell>
          <cell r="S1291">
            <v>0</v>
          </cell>
          <cell r="T1291">
            <v>0</v>
          </cell>
          <cell r="U1291">
            <v>0</v>
          </cell>
          <cell r="V1291">
            <v>0</v>
          </cell>
          <cell r="W1291">
            <v>0</v>
          </cell>
          <cell r="X1291">
            <v>0</v>
          </cell>
          <cell r="Y1291">
            <v>0</v>
          </cell>
          <cell r="Z1291">
            <v>0</v>
          </cell>
          <cell r="AA1291">
            <v>0</v>
          </cell>
          <cell r="AB1291">
            <v>0</v>
          </cell>
          <cell r="AC1291">
            <v>0</v>
          </cell>
        </row>
        <row r="1292">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row>
        <row r="1293">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row>
        <row r="1294">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row>
        <row r="1295">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row>
        <row r="1296">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row>
        <row r="1297">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row>
        <row r="1298">
          <cell r="J1298">
            <v>0</v>
          </cell>
          <cell r="K1298">
            <v>0</v>
          </cell>
          <cell r="L1298">
            <v>0</v>
          </cell>
          <cell r="M1298">
            <v>0</v>
          </cell>
          <cell r="N1298">
            <v>0</v>
          </cell>
          <cell r="O1298">
            <v>0</v>
          </cell>
          <cell r="P1298">
            <v>0</v>
          </cell>
          <cell r="Q1298">
            <v>0</v>
          </cell>
          <cell r="R1298">
            <v>0</v>
          </cell>
          <cell r="S1298">
            <v>0</v>
          </cell>
          <cell r="T1298">
            <v>0</v>
          </cell>
          <cell r="U1298">
            <v>0</v>
          </cell>
          <cell r="V1298">
            <v>0</v>
          </cell>
          <cell r="W1298">
            <v>0</v>
          </cell>
          <cell r="X1298">
            <v>0</v>
          </cell>
          <cell r="Y1298">
            <v>0</v>
          </cell>
          <cell r="Z1298">
            <v>0</v>
          </cell>
          <cell r="AA1298">
            <v>0</v>
          </cell>
          <cell r="AB1298">
            <v>0</v>
          </cell>
          <cell r="AC1298">
            <v>0</v>
          </cell>
        </row>
        <row r="1299">
          <cell r="J1299">
            <v>0</v>
          </cell>
          <cell r="K1299">
            <v>0</v>
          </cell>
          <cell r="L1299">
            <v>0</v>
          </cell>
          <cell r="M1299">
            <v>0</v>
          </cell>
          <cell r="N1299">
            <v>0</v>
          </cell>
          <cell r="O1299">
            <v>0</v>
          </cell>
          <cell r="P1299">
            <v>0</v>
          </cell>
          <cell r="Q1299">
            <v>0</v>
          </cell>
          <cell r="R1299">
            <v>0</v>
          </cell>
          <cell r="S1299">
            <v>0</v>
          </cell>
          <cell r="T1299">
            <v>0</v>
          </cell>
          <cell r="U1299">
            <v>0</v>
          </cell>
          <cell r="V1299">
            <v>0</v>
          </cell>
          <cell r="W1299">
            <v>0</v>
          </cell>
          <cell r="X1299">
            <v>0</v>
          </cell>
          <cell r="Y1299">
            <v>0</v>
          </cell>
          <cell r="Z1299">
            <v>0</v>
          </cell>
          <cell r="AA1299">
            <v>0</v>
          </cell>
          <cell r="AB1299">
            <v>0</v>
          </cell>
          <cell r="AC1299">
            <v>0</v>
          </cell>
        </row>
        <row r="1300">
          <cell r="J1300">
            <v>0</v>
          </cell>
          <cell r="K1300">
            <v>0</v>
          </cell>
          <cell r="L1300">
            <v>0</v>
          </cell>
          <cell r="M1300">
            <v>0</v>
          </cell>
          <cell r="N1300">
            <v>0</v>
          </cell>
          <cell r="O1300">
            <v>0</v>
          </cell>
          <cell r="P1300">
            <v>0</v>
          </cell>
          <cell r="Q1300">
            <v>0</v>
          </cell>
          <cell r="R1300">
            <v>0</v>
          </cell>
          <cell r="S1300">
            <v>0</v>
          </cell>
          <cell r="T1300">
            <v>0</v>
          </cell>
          <cell r="U1300">
            <v>0</v>
          </cell>
          <cell r="V1300">
            <v>0</v>
          </cell>
          <cell r="W1300">
            <v>0</v>
          </cell>
          <cell r="X1300">
            <v>0</v>
          </cell>
          <cell r="Y1300">
            <v>0</v>
          </cell>
          <cell r="Z1300">
            <v>0</v>
          </cell>
          <cell r="AA1300">
            <v>0</v>
          </cell>
          <cell r="AB1300">
            <v>0</v>
          </cell>
          <cell r="AC1300">
            <v>0</v>
          </cell>
        </row>
        <row r="1301">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0</v>
          </cell>
          <cell r="AA1301">
            <v>0</v>
          </cell>
          <cell r="AB1301">
            <v>0</v>
          </cell>
          <cell r="AC1301">
            <v>0</v>
          </cell>
        </row>
        <row r="1302">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row>
        <row r="1303">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row>
        <row r="1304">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row>
        <row r="1305">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row>
        <row r="1306">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row>
        <row r="1307">
          <cell r="J1307">
            <v>0</v>
          </cell>
          <cell r="K1307">
            <v>0</v>
          </cell>
          <cell r="L1307">
            <v>0</v>
          </cell>
          <cell r="M1307">
            <v>0</v>
          </cell>
          <cell r="N1307">
            <v>0</v>
          </cell>
          <cell r="O1307">
            <v>0</v>
          </cell>
          <cell r="P1307">
            <v>0</v>
          </cell>
          <cell r="Q1307">
            <v>0</v>
          </cell>
          <cell r="R1307">
            <v>0</v>
          </cell>
          <cell r="S1307">
            <v>0</v>
          </cell>
          <cell r="T1307">
            <v>0</v>
          </cell>
          <cell r="U1307">
            <v>0</v>
          </cell>
          <cell r="V1307">
            <v>0</v>
          </cell>
          <cell r="W1307">
            <v>0</v>
          </cell>
          <cell r="X1307">
            <v>0</v>
          </cell>
          <cell r="Y1307">
            <v>0</v>
          </cell>
          <cell r="Z1307">
            <v>0</v>
          </cell>
          <cell r="AA1307">
            <v>0</v>
          </cell>
          <cell r="AB1307">
            <v>0</v>
          </cell>
          <cell r="AC1307">
            <v>0</v>
          </cell>
        </row>
        <row r="1308">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row>
        <row r="1309">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row>
        <row r="1310">
          <cell r="J1310">
            <v>0</v>
          </cell>
          <cell r="K1310">
            <v>0</v>
          </cell>
          <cell r="L1310">
            <v>0</v>
          </cell>
          <cell r="M1310">
            <v>0</v>
          </cell>
          <cell r="N1310">
            <v>0</v>
          </cell>
          <cell r="O1310">
            <v>0</v>
          </cell>
          <cell r="P1310">
            <v>0</v>
          </cell>
          <cell r="Q1310">
            <v>0</v>
          </cell>
          <cell r="R1310">
            <v>0</v>
          </cell>
          <cell r="S1310">
            <v>0</v>
          </cell>
          <cell r="T1310">
            <v>0</v>
          </cell>
          <cell r="U1310">
            <v>0</v>
          </cell>
          <cell r="V1310">
            <v>0</v>
          </cell>
          <cell r="W1310">
            <v>0</v>
          </cell>
          <cell r="X1310">
            <v>0</v>
          </cell>
          <cell r="Y1310">
            <v>0</v>
          </cell>
          <cell r="Z1310">
            <v>0</v>
          </cell>
          <cell r="AA1310">
            <v>0</v>
          </cell>
          <cell r="AB1310">
            <v>0</v>
          </cell>
          <cell r="AC1310">
            <v>0</v>
          </cell>
        </row>
        <row r="1311">
          <cell r="J1311">
            <v>0</v>
          </cell>
          <cell r="K1311">
            <v>0</v>
          </cell>
          <cell r="L1311">
            <v>0</v>
          </cell>
          <cell r="M1311">
            <v>0</v>
          </cell>
          <cell r="N1311">
            <v>0</v>
          </cell>
          <cell r="O1311">
            <v>0</v>
          </cell>
          <cell r="P1311">
            <v>0</v>
          </cell>
          <cell r="Q1311">
            <v>0</v>
          </cell>
          <cell r="R1311">
            <v>0</v>
          </cell>
          <cell r="S1311">
            <v>0</v>
          </cell>
          <cell r="T1311">
            <v>0</v>
          </cell>
          <cell r="U1311">
            <v>0</v>
          </cell>
          <cell r="V1311">
            <v>0</v>
          </cell>
          <cell r="W1311">
            <v>0</v>
          </cell>
          <cell r="X1311">
            <v>0</v>
          </cell>
          <cell r="Y1311">
            <v>0</v>
          </cell>
          <cell r="Z1311">
            <v>0</v>
          </cell>
          <cell r="AA1311">
            <v>0</v>
          </cell>
          <cell r="AB1311">
            <v>0</v>
          </cell>
          <cell r="AC1311">
            <v>0</v>
          </cell>
        </row>
        <row r="1312">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row>
        <row r="1313">
          <cell r="J1313">
            <v>0</v>
          </cell>
          <cell r="K1313">
            <v>0</v>
          </cell>
          <cell r="L1313">
            <v>0</v>
          </cell>
          <cell r="M1313">
            <v>0</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row>
        <row r="1314">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row>
        <row r="1315">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row>
        <row r="1316">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row>
        <row r="1317">
          <cell r="J1317">
            <v>0</v>
          </cell>
          <cell r="K1317">
            <v>0</v>
          </cell>
          <cell r="L1317">
            <v>0</v>
          </cell>
          <cell r="M1317">
            <v>0</v>
          </cell>
          <cell r="N1317">
            <v>0</v>
          </cell>
          <cell r="O1317">
            <v>0</v>
          </cell>
          <cell r="P1317">
            <v>0</v>
          </cell>
          <cell r="Q1317">
            <v>0</v>
          </cell>
          <cell r="R1317">
            <v>0</v>
          </cell>
          <cell r="S1317">
            <v>0</v>
          </cell>
          <cell r="T1317">
            <v>0</v>
          </cell>
          <cell r="U1317">
            <v>0</v>
          </cell>
          <cell r="V1317">
            <v>0</v>
          </cell>
          <cell r="W1317">
            <v>0</v>
          </cell>
          <cell r="X1317">
            <v>0</v>
          </cell>
          <cell r="Y1317">
            <v>0</v>
          </cell>
          <cell r="Z1317">
            <v>0</v>
          </cell>
          <cell r="AA1317">
            <v>0</v>
          </cell>
          <cell r="AB1317">
            <v>0</v>
          </cell>
          <cell r="AC1317">
            <v>0</v>
          </cell>
        </row>
        <row r="1318">
          <cell r="J1318">
            <v>0</v>
          </cell>
          <cell r="K1318">
            <v>0</v>
          </cell>
          <cell r="L1318">
            <v>0</v>
          </cell>
          <cell r="M1318">
            <v>0</v>
          </cell>
          <cell r="N1318">
            <v>0</v>
          </cell>
          <cell r="O1318">
            <v>0</v>
          </cell>
          <cell r="P1318">
            <v>0</v>
          </cell>
          <cell r="Q1318">
            <v>0</v>
          </cell>
          <cell r="R1318">
            <v>0</v>
          </cell>
          <cell r="S1318">
            <v>0</v>
          </cell>
          <cell r="T1318">
            <v>0</v>
          </cell>
          <cell r="U1318">
            <v>0</v>
          </cell>
          <cell r="V1318">
            <v>0</v>
          </cell>
          <cell r="W1318">
            <v>0</v>
          </cell>
          <cell r="X1318">
            <v>0</v>
          </cell>
          <cell r="Y1318">
            <v>0</v>
          </cell>
          <cell r="Z1318">
            <v>0</v>
          </cell>
          <cell r="AA1318">
            <v>0</v>
          </cell>
          <cell r="AB1318">
            <v>0</v>
          </cell>
          <cell r="AC1318">
            <v>0</v>
          </cell>
        </row>
        <row r="1319">
          <cell r="J1319">
            <v>0</v>
          </cell>
          <cell r="K1319">
            <v>0</v>
          </cell>
          <cell r="L1319">
            <v>0</v>
          </cell>
          <cell r="M1319">
            <v>0</v>
          </cell>
          <cell r="N1319">
            <v>0</v>
          </cell>
          <cell r="O1319">
            <v>0</v>
          </cell>
          <cell r="P1319">
            <v>0</v>
          </cell>
          <cell r="Q1319">
            <v>0</v>
          </cell>
          <cell r="R1319">
            <v>0</v>
          </cell>
          <cell r="S1319">
            <v>0</v>
          </cell>
          <cell r="T1319">
            <v>0</v>
          </cell>
          <cell r="U1319">
            <v>0</v>
          </cell>
          <cell r="V1319">
            <v>0</v>
          </cell>
          <cell r="W1319">
            <v>0</v>
          </cell>
          <cell r="X1319">
            <v>0</v>
          </cell>
          <cell r="Y1319">
            <v>0</v>
          </cell>
          <cell r="Z1319">
            <v>0</v>
          </cell>
          <cell r="AA1319">
            <v>0</v>
          </cell>
          <cell r="AB1319">
            <v>0</v>
          </cell>
          <cell r="AC1319">
            <v>0</v>
          </cell>
        </row>
        <row r="1320">
          <cell r="J1320">
            <v>0</v>
          </cell>
          <cell r="K1320">
            <v>0</v>
          </cell>
          <cell r="L1320">
            <v>0</v>
          </cell>
          <cell r="M1320">
            <v>0</v>
          </cell>
          <cell r="N1320">
            <v>0</v>
          </cell>
          <cell r="O1320">
            <v>0</v>
          </cell>
          <cell r="P1320">
            <v>0</v>
          </cell>
          <cell r="Q1320">
            <v>0</v>
          </cell>
          <cell r="R1320">
            <v>0</v>
          </cell>
          <cell r="S1320">
            <v>0</v>
          </cell>
          <cell r="T1320">
            <v>0</v>
          </cell>
          <cell r="U1320">
            <v>0</v>
          </cell>
          <cell r="V1320">
            <v>0</v>
          </cell>
          <cell r="W1320">
            <v>0</v>
          </cell>
          <cell r="X1320">
            <v>0</v>
          </cell>
          <cell r="Y1320">
            <v>0</v>
          </cell>
          <cell r="Z1320">
            <v>0</v>
          </cell>
          <cell r="AA1320">
            <v>0</v>
          </cell>
          <cell r="AB1320">
            <v>0</v>
          </cell>
          <cell r="AC1320">
            <v>0</v>
          </cell>
        </row>
        <row r="1321">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row>
        <row r="1322">
          <cell r="J1322">
            <v>0</v>
          </cell>
          <cell r="K1322">
            <v>0</v>
          </cell>
          <cell r="L1322">
            <v>0</v>
          </cell>
          <cell r="M1322">
            <v>0</v>
          </cell>
          <cell r="N1322">
            <v>0</v>
          </cell>
          <cell r="O1322">
            <v>0</v>
          </cell>
          <cell r="P1322">
            <v>0</v>
          </cell>
          <cell r="Q1322">
            <v>0</v>
          </cell>
          <cell r="R1322">
            <v>0</v>
          </cell>
          <cell r="S1322">
            <v>0</v>
          </cell>
          <cell r="T1322">
            <v>0</v>
          </cell>
          <cell r="U1322">
            <v>0</v>
          </cell>
          <cell r="V1322">
            <v>0</v>
          </cell>
          <cell r="W1322">
            <v>0</v>
          </cell>
          <cell r="X1322">
            <v>0</v>
          </cell>
          <cell r="Y1322">
            <v>0</v>
          </cell>
          <cell r="Z1322">
            <v>0</v>
          </cell>
          <cell r="AA1322">
            <v>0</v>
          </cell>
          <cell r="AB1322">
            <v>0</v>
          </cell>
          <cell r="AC1322">
            <v>0</v>
          </cell>
        </row>
        <row r="1323">
          <cell r="J1323">
            <v>0</v>
          </cell>
          <cell r="K1323">
            <v>0</v>
          </cell>
          <cell r="L1323">
            <v>0</v>
          </cell>
          <cell r="M1323">
            <v>0</v>
          </cell>
          <cell r="N1323">
            <v>0</v>
          </cell>
          <cell r="O1323">
            <v>0</v>
          </cell>
          <cell r="P1323">
            <v>0</v>
          </cell>
          <cell r="Q1323">
            <v>0</v>
          </cell>
          <cell r="R1323">
            <v>0</v>
          </cell>
          <cell r="S1323">
            <v>0</v>
          </cell>
          <cell r="T1323">
            <v>0</v>
          </cell>
          <cell r="U1323">
            <v>0</v>
          </cell>
          <cell r="V1323">
            <v>0</v>
          </cell>
          <cell r="W1323">
            <v>0</v>
          </cell>
          <cell r="X1323">
            <v>0</v>
          </cell>
          <cell r="Y1323">
            <v>0</v>
          </cell>
          <cell r="Z1323">
            <v>0</v>
          </cell>
          <cell r="AA1323">
            <v>0</v>
          </cell>
          <cell r="AB1323">
            <v>0</v>
          </cell>
          <cell r="AC1323">
            <v>0</v>
          </cell>
        </row>
        <row r="1324">
          <cell r="J1324">
            <v>0</v>
          </cell>
          <cell r="K1324">
            <v>0</v>
          </cell>
          <cell r="L1324">
            <v>0</v>
          </cell>
          <cell r="M1324">
            <v>0</v>
          </cell>
          <cell r="N1324">
            <v>0</v>
          </cell>
          <cell r="O1324">
            <v>0</v>
          </cell>
          <cell r="P1324">
            <v>0</v>
          </cell>
          <cell r="Q1324">
            <v>0</v>
          </cell>
          <cell r="R1324">
            <v>0</v>
          </cell>
          <cell r="S1324">
            <v>0</v>
          </cell>
          <cell r="T1324">
            <v>0</v>
          </cell>
          <cell r="U1324">
            <v>0</v>
          </cell>
          <cell r="V1324">
            <v>0</v>
          </cell>
          <cell r="W1324">
            <v>0</v>
          </cell>
          <cell r="X1324">
            <v>0</v>
          </cell>
          <cell r="Y1324">
            <v>0</v>
          </cell>
          <cell r="Z1324">
            <v>0</v>
          </cell>
          <cell r="AA1324">
            <v>0</v>
          </cell>
          <cell r="AB1324">
            <v>0</v>
          </cell>
          <cell r="AC1324">
            <v>0</v>
          </cell>
        </row>
        <row r="1325">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row>
        <row r="1326">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row>
        <row r="1327">
          <cell r="J1327">
            <v>0</v>
          </cell>
          <cell r="K1327">
            <v>0</v>
          </cell>
          <cell r="L1327">
            <v>0</v>
          </cell>
          <cell r="M1327">
            <v>0</v>
          </cell>
          <cell r="N1327">
            <v>0</v>
          </cell>
          <cell r="O1327">
            <v>0</v>
          </cell>
          <cell r="P1327">
            <v>0</v>
          </cell>
          <cell r="Q1327">
            <v>0</v>
          </cell>
          <cell r="R1327">
            <v>0</v>
          </cell>
          <cell r="S1327">
            <v>0</v>
          </cell>
          <cell r="T1327">
            <v>0</v>
          </cell>
          <cell r="U1327">
            <v>0</v>
          </cell>
          <cell r="V1327">
            <v>0</v>
          </cell>
          <cell r="W1327">
            <v>0</v>
          </cell>
          <cell r="X1327">
            <v>0</v>
          </cell>
          <cell r="Y1327">
            <v>0</v>
          </cell>
          <cell r="Z1327">
            <v>0</v>
          </cell>
          <cell r="AA1327">
            <v>0</v>
          </cell>
          <cell r="AB1327">
            <v>0</v>
          </cell>
          <cell r="AC1327">
            <v>0</v>
          </cell>
        </row>
        <row r="1328">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row>
        <row r="1329">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row>
        <row r="1330">
          <cell r="J1330">
            <v>0</v>
          </cell>
          <cell r="K1330">
            <v>0</v>
          </cell>
          <cell r="L1330">
            <v>0</v>
          </cell>
          <cell r="M1330">
            <v>0</v>
          </cell>
          <cell r="N1330">
            <v>0</v>
          </cell>
          <cell r="O1330">
            <v>0</v>
          </cell>
          <cell r="P1330">
            <v>0</v>
          </cell>
          <cell r="Q1330">
            <v>0</v>
          </cell>
          <cell r="R1330">
            <v>0</v>
          </cell>
          <cell r="S1330">
            <v>0</v>
          </cell>
          <cell r="T1330">
            <v>0</v>
          </cell>
          <cell r="U1330">
            <v>0</v>
          </cell>
          <cell r="V1330">
            <v>0</v>
          </cell>
          <cell r="W1330">
            <v>0</v>
          </cell>
          <cell r="X1330">
            <v>0</v>
          </cell>
          <cell r="Y1330">
            <v>0</v>
          </cell>
          <cell r="Z1330">
            <v>0</v>
          </cell>
          <cell r="AA1330">
            <v>0</v>
          </cell>
          <cell r="AB1330">
            <v>0</v>
          </cell>
          <cell r="AC1330">
            <v>0</v>
          </cell>
        </row>
        <row r="1331">
          <cell r="J1331">
            <v>0</v>
          </cell>
          <cell r="K1331">
            <v>0</v>
          </cell>
          <cell r="L1331">
            <v>0</v>
          </cell>
          <cell r="M1331">
            <v>0</v>
          </cell>
          <cell r="N1331">
            <v>0</v>
          </cell>
          <cell r="O1331">
            <v>0</v>
          </cell>
          <cell r="P1331">
            <v>0</v>
          </cell>
          <cell r="Q1331">
            <v>0</v>
          </cell>
          <cell r="R1331">
            <v>0</v>
          </cell>
          <cell r="S1331">
            <v>0</v>
          </cell>
          <cell r="T1331">
            <v>0</v>
          </cell>
          <cell r="U1331">
            <v>0</v>
          </cell>
          <cell r="V1331">
            <v>0</v>
          </cell>
          <cell r="W1331">
            <v>0</v>
          </cell>
          <cell r="X1331">
            <v>0</v>
          </cell>
          <cell r="Y1331">
            <v>0</v>
          </cell>
          <cell r="Z1331">
            <v>0</v>
          </cell>
          <cell r="AA1331">
            <v>0</v>
          </cell>
          <cell r="AB1331">
            <v>0</v>
          </cell>
          <cell r="AC1331">
            <v>0</v>
          </cell>
        </row>
        <row r="1332">
          <cell r="J1332">
            <v>0</v>
          </cell>
          <cell r="K1332">
            <v>0</v>
          </cell>
          <cell r="L1332">
            <v>0</v>
          </cell>
          <cell r="M1332">
            <v>0</v>
          </cell>
          <cell r="N1332">
            <v>0</v>
          </cell>
          <cell r="O1332">
            <v>0</v>
          </cell>
          <cell r="P1332">
            <v>0</v>
          </cell>
          <cell r="Q1332">
            <v>0</v>
          </cell>
          <cell r="R1332">
            <v>0</v>
          </cell>
          <cell r="S1332">
            <v>0</v>
          </cell>
          <cell r="T1332">
            <v>0</v>
          </cell>
          <cell r="U1332">
            <v>0</v>
          </cell>
          <cell r="V1332">
            <v>0</v>
          </cell>
          <cell r="W1332">
            <v>0</v>
          </cell>
          <cell r="X1332">
            <v>0</v>
          </cell>
          <cell r="Y1332">
            <v>0</v>
          </cell>
          <cell r="Z1332">
            <v>0</v>
          </cell>
          <cell r="AA1332">
            <v>0</v>
          </cell>
          <cell r="AB1332">
            <v>0</v>
          </cell>
          <cell r="AC1332">
            <v>0</v>
          </cell>
        </row>
        <row r="1333">
          <cell r="J1333">
            <v>4.4112632469175797</v>
          </cell>
          <cell r="K1333">
            <v>4.4112632469175797</v>
          </cell>
          <cell r="L1333">
            <v>4.4112632469175797</v>
          </cell>
          <cell r="M1333">
            <v>4.4112632469175797</v>
          </cell>
          <cell r="N1333">
            <v>4.4112632469175797</v>
          </cell>
          <cell r="O1333">
            <v>4.4112632469175797</v>
          </cell>
          <cell r="P1333">
            <v>4.4112632469175797</v>
          </cell>
          <cell r="Q1333">
            <v>4.4112632469175797</v>
          </cell>
          <cell r="R1333">
            <v>4.4112632469175797</v>
          </cell>
          <cell r="S1333">
            <v>4.4112632469175797</v>
          </cell>
          <cell r="T1333">
            <v>4.4112632469175797</v>
          </cell>
          <cell r="U1333">
            <v>4.4112632469175797</v>
          </cell>
          <cell r="V1333">
            <v>4.4112632469175797</v>
          </cell>
          <cell r="W1333">
            <v>4.4112632469175797</v>
          </cell>
          <cell r="X1333">
            <v>4.4112632469175797</v>
          </cell>
          <cell r="Y1333">
            <v>4.4112632469175797</v>
          </cell>
          <cell r="Z1333">
            <v>4.4112632469175797</v>
          </cell>
          <cell r="AA1333">
            <v>4.4112632469175797</v>
          </cell>
          <cell r="AB1333">
            <v>4.4112632469175797</v>
          </cell>
          <cell r="AC1333">
            <v>4.4112632469175797</v>
          </cell>
        </row>
        <row r="1334">
          <cell r="J1334">
            <v>0</v>
          </cell>
          <cell r="K1334">
            <v>0</v>
          </cell>
          <cell r="L1334">
            <v>0</v>
          </cell>
          <cell r="M1334">
            <v>0</v>
          </cell>
          <cell r="N1334">
            <v>0</v>
          </cell>
          <cell r="O1334">
            <v>0</v>
          </cell>
          <cell r="P1334">
            <v>0</v>
          </cell>
          <cell r="Q1334">
            <v>0</v>
          </cell>
          <cell r="R1334">
            <v>0</v>
          </cell>
          <cell r="S1334">
            <v>0</v>
          </cell>
          <cell r="T1334">
            <v>0</v>
          </cell>
          <cell r="U1334">
            <v>0</v>
          </cell>
          <cell r="V1334">
            <v>0</v>
          </cell>
          <cell r="W1334">
            <v>0</v>
          </cell>
          <cell r="X1334">
            <v>0</v>
          </cell>
          <cell r="Y1334">
            <v>0</v>
          </cell>
          <cell r="Z1334">
            <v>0</v>
          </cell>
          <cell r="AA1334">
            <v>0</v>
          </cell>
          <cell r="AB1334">
            <v>0</v>
          </cell>
          <cell r="AC1334">
            <v>0</v>
          </cell>
        </row>
        <row r="1335">
          <cell r="J1335">
            <v>0</v>
          </cell>
          <cell r="K1335">
            <v>0</v>
          </cell>
          <cell r="L1335">
            <v>0</v>
          </cell>
          <cell r="M1335">
            <v>0</v>
          </cell>
          <cell r="N1335">
            <v>0</v>
          </cell>
          <cell r="O1335">
            <v>0</v>
          </cell>
          <cell r="P1335">
            <v>0</v>
          </cell>
          <cell r="Q1335">
            <v>0</v>
          </cell>
          <cell r="R1335">
            <v>0</v>
          </cell>
          <cell r="S1335">
            <v>0</v>
          </cell>
          <cell r="T1335">
            <v>0</v>
          </cell>
          <cell r="U1335">
            <v>0</v>
          </cell>
          <cell r="V1335">
            <v>0</v>
          </cell>
          <cell r="W1335">
            <v>0</v>
          </cell>
          <cell r="X1335">
            <v>0</v>
          </cell>
          <cell r="Y1335">
            <v>0</v>
          </cell>
          <cell r="Z1335">
            <v>0</v>
          </cell>
          <cell r="AA1335">
            <v>0</v>
          </cell>
          <cell r="AB1335">
            <v>0</v>
          </cell>
          <cell r="AC1335">
            <v>0</v>
          </cell>
        </row>
        <row r="1336">
          <cell r="J1336">
            <v>0</v>
          </cell>
          <cell r="K1336">
            <v>0</v>
          </cell>
          <cell r="L1336">
            <v>0</v>
          </cell>
          <cell r="M1336">
            <v>0</v>
          </cell>
          <cell r="N1336">
            <v>0</v>
          </cell>
          <cell r="O1336">
            <v>0</v>
          </cell>
          <cell r="P1336">
            <v>0</v>
          </cell>
          <cell r="Q1336">
            <v>0</v>
          </cell>
          <cell r="R1336">
            <v>0</v>
          </cell>
          <cell r="S1336">
            <v>0</v>
          </cell>
          <cell r="T1336">
            <v>0</v>
          </cell>
          <cell r="U1336">
            <v>0</v>
          </cell>
          <cell r="V1336">
            <v>0</v>
          </cell>
          <cell r="W1336">
            <v>0</v>
          </cell>
          <cell r="X1336">
            <v>0</v>
          </cell>
          <cell r="Y1336">
            <v>0</v>
          </cell>
          <cell r="Z1336">
            <v>0</v>
          </cell>
          <cell r="AA1336">
            <v>0</v>
          </cell>
          <cell r="AB1336">
            <v>0</v>
          </cell>
          <cell r="AC1336">
            <v>0</v>
          </cell>
        </row>
        <row r="1337">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row>
        <row r="1338">
          <cell r="J1338">
            <v>0</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row>
        <row r="1339">
          <cell r="J1339">
            <v>0</v>
          </cell>
          <cell r="K1339">
            <v>0</v>
          </cell>
          <cell r="L1339">
            <v>0</v>
          </cell>
          <cell r="M1339">
            <v>0</v>
          </cell>
          <cell r="N1339">
            <v>0</v>
          </cell>
          <cell r="O1339">
            <v>0</v>
          </cell>
          <cell r="P1339">
            <v>0</v>
          </cell>
          <cell r="Q1339">
            <v>0</v>
          </cell>
          <cell r="R1339">
            <v>0</v>
          </cell>
          <cell r="S1339">
            <v>0</v>
          </cell>
          <cell r="T1339">
            <v>0</v>
          </cell>
          <cell r="U1339">
            <v>0</v>
          </cell>
          <cell r="V1339">
            <v>0</v>
          </cell>
          <cell r="W1339">
            <v>0</v>
          </cell>
          <cell r="X1339">
            <v>0</v>
          </cell>
          <cell r="Y1339">
            <v>0</v>
          </cell>
          <cell r="Z1339">
            <v>0</v>
          </cell>
          <cell r="AA1339">
            <v>0</v>
          </cell>
          <cell r="AB1339">
            <v>0</v>
          </cell>
          <cell r="AC1339">
            <v>0</v>
          </cell>
        </row>
        <row r="1340">
          <cell r="J1340">
            <v>0</v>
          </cell>
          <cell r="K1340">
            <v>0</v>
          </cell>
          <cell r="L1340">
            <v>0</v>
          </cell>
          <cell r="M1340">
            <v>0</v>
          </cell>
          <cell r="N1340">
            <v>0</v>
          </cell>
          <cell r="O1340">
            <v>0</v>
          </cell>
          <cell r="P1340">
            <v>0</v>
          </cell>
          <cell r="Q1340">
            <v>0</v>
          </cell>
          <cell r="R1340">
            <v>0</v>
          </cell>
          <cell r="S1340">
            <v>0</v>
          </cell>
          <cell r="T1340">
            <v>0</v>
          </cell>
          <cell r="U1340">
            <v>0</v>
          </cell>
          <cell r="V1340">
            <v>0</v>
          </cell>
          <cell r="W1340">
            <v>0</v>
          </cell>
          <cell r="X1340">
            <v>0</v>
          </cell>
          <cell r="Y1340">
            <v>0</v>
          </cell>
          <cell r="Z1340">
            <v>0</v>
          </cell>
          <cell r="AA1340">
            <v>0</v>
          </cell>
          <cell r="AB1340">
            <v>0</v>
          </cell>
          <cell r="AC1340">
            <v>0</v>
          </cell>
        </row>
        <row r="1341">
          <cell r="J1341">
            <v>0</v>
          </cell>
          <cell r="K1341">
            <v>0</v>
          </cell>
          <cell r="L1341">
            <v>0</v>
          </cell>
          <cell r="M1341">
            <v>0</v>
          </cell>
          <cell r="N1341">
            <v>0</v>
          </cell>
          <cell r="O1341">
            <v>0</v>
          </cell>
          <cell r="P1341">
            <v>0</v>
          </cell>
          <cell r="Q1341">
            <v>0</v>
          </cell>
          <cell r="R1341">
            <v>0</v>
          </cell>
          <cell r="S1341">
            <v>0</v>
          </cell>
          <cell r="T1341">
            <v>0</v>
          </cell>
          <cell r="U1341">
            <v>0</v>
          </cell>
          <cell r="V1341">
            <v>0</v>
          </cell>
          <cell r="W1341">
            <v>0</v>
          </cell>
          <cell r="X1341">
            <v>0</v>
          </cell>
          <cell r="Y1341">
            <v>0</v>
          </cell>
          <cell r="Z1341">
            <v>0</v>
          </cell>
          <cell r="AA1341">
            <v>0</v>
          </cell>
          <cell r="AB1341">
            <v>0</v>
          </cell>
          <cell r="AC1341">
            <v>0</v>
          </cell>
        </row>
        <row r="1342">
          <cell r="J1342">
            <v>0</v>
          </cell>
          <cell r="K1342">
            <v>0</v>
          </cell>
          <cell r="L1342">
            <v>0</v>
          </cell>
          <cell r="M1342">
            <v>0</v>
          </cell>
          <cell r="N1342">
            <v>0</v>
          </cell>
          <cell r="O1342">
            <v>0</v>
          </cell>
          <cell r="P1342">
            <v>0</v>
          </cell>
          <cell r="Q1342">
            <v>0</v>
          </cell>
          <cell r="R1342">
            <v>0</v>
          </cell>
          <cell r="S1342">
            <v>0</v>
          </cell>
          <cell r="T1342">
            <v>0</v>
          </cell>
          <cell r="U1342">
            <v>0</v>
          </cell>
          <cell r="V1342">
            <v>0</v>
          </cell>
          <cell r="W1342">
            <v>0</v>
          </cell>
          <cell r="X1342">
            <v>0</v>
          </cell>
          <cell r="Y1342">
            <v>0</v>
          </cell>
          <cell r="Z1342">
            <v>0</v>
          </cell>
          <cell r="AA1342">
            <v>0</v>
          </cell>
          <cell r="AB1342">
            <v>0</v>
          </cell>
          <cell r="AC1342">
            <v>0</v>
          </cell>
        </row>
        <row r="1343">
          <cell r="J1343">
            <v>0</v>
          </cell>
          <cell r="K1343">
            <v>0</v>
          </cell>
          <cell r="L1343">
            <v>0</v>
          </cell>
          <cell r="M1343">
            <v>0</v>
          </cell>
          <cell r="N1343">
            <v>0</v>
          </cell>
          <cell r="O1343">
            <v>0</v>
          </cell>
          <cell r="P1343">
            <v>0</v>
          </cell>
          <cell r="Q1343">
            <v>0</v>
          </cell>
          <cell r="R1343">
            <v>0</v>
          </cell>
          <cell r="S1343">
            <v>0</v>
          </cell>
          <cell r="T1343">
            <v>0</v>
          </cell>
          <cell r="U1343">
            <v>0</v>
          </cell>
          <cell r="V1343">
            <v>0</v>
          </cell>
          <cell r="W1343">
            <v>0</v>
          </cell>
          <cell r="X1343">
            <v>0</v>
          </cell>
          <cell r="Y1343">
            <v>0</v>
          </cell>
          <cell r="Z1343">
            <v>0</v>
          </cell>
          <cell r="AA1343">
            <v>0</v>
          </cell>
          <cell r="AB1343">
            <v>0</v>
          </cell>
          <cell r="AC1343">
            <v>0</v>
          </cell>
        </row>
        <row r="1344">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row>
        <row r="1345">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row>
        <row r="1346">
          <cell r="J1346">
            <v>0</v>
          </cell>
          <cell r="K1346">
            <v>0</v>
          </cell>
          <cell r="L1346">
            <v>0</v>
          </cell>
          <cell r="M1346">
            <v>0</v>
          </cell>
          <cell r="N1346">
            <v>0</v>
          </cell>
          <cell r="O1346">
            <v>0</v>
          </cell>
          <cell r="P1346">
            <v>0</v>
          </cell>
          <cell r="Q1346">
            <v>0</v>
          </cell>
          <cell r="R1346">
            <v>0</v>
          </cell>
          <cell r="S1346">
            <v>0</v>
          </cell>
          <cell r="T1346">
            <v>0</v>
          </cell>
          <cell r="U1346">
            <v>0</v>
          </cell>
          <cell r="V1346">
            <v>0</v>
          </cell>
          <cell r="W1346">
            <v>0</v>
          </cell>
          <cell r="X1346">
            <v>0</v>
          </cell>
          <cell r="Y1346">
            <v>0</v>
          </cell>
          <cell r="Z1346">
            <v>0</v>
          </cell>
          <cell r="AA1346">
            <v>0</v>
          </cell>
          <cell r="AB1346">
            <v>0</v>
          </cell>
          <cell r="AC1346">
            <v>0</v>
          </cell>
        </row>
        <row r="1347">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row>
        <row r="1348">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0</v>
          </cell>
          <cell r="AC1348">
            <v>0</v>
          </cell>
        </row>
        <row r="1349">
          <cell r="J1349">
            <v>0</v>
          </cell>
          <cell r="K1349">
            <v>0</v>
          </cell>
          <cell r="L1349">
            <v>0</v>
          </cell>
          <cell r="M1349">
            <v>0</v>
          </cell>
          <cell r="N1349">
            <v>0</v>
          </cell>
          <cell r="O1349">
            <v>0</v>
          </cell>
          <cell r="P1349">
            <v>0</v>
          </cell>
          <cell r="Q1349">
            <v>0</v>
          </cell>
          <cell r="R1349">
            <v>0</v>
          </cell>
          <cell r="S1349">
            <v>0</v>
          </cell>
          <cell r="T1349">
            <v>0</v>
          </cell>
          <cell r="U1349">
            <v>0</v>
          </cell>
          <cell r="V1349">
            <v>0</v>
          </cell>
          <cell r="W1349">
            <v>0</v>
          </cell>
          <cell r="X1349">
            <v>0</v>
          </cell>
          <cell r="Y1349">
            <v>0</v>
          </cell>
          <cell r="Z1349">
            <v>0</v>
          </cell>
          <cell r="AA1349">
            <v>0</v>
          </cell>
          <cell r="AB1349">
            <v>0</v>
          </cell>
          <cell r="AC1349">
            <v>0</v>
          </cell>
        </row>
        <row r="1350">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row>
        <row r="1351">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row>
        <row r="1352">
          <cell r="J1352">
            <v>0</v>
          </cell>
          <cell r="K1352">
            <v>0</v>
          </cell>
          <cell r="L1352">
            <v>0</v>
          </cell>
          <cell r="M1352">
            <v>0</v>
          </cell>
          <cell r="N1352">
            <v>0</v>
          </cell>
          <cell r="O1352">
            <v>0</v>
          </cell>
          <cell r="P1352">
            <v>0</v>
          </cell>
          <cell r="Q1352">
            <v>0</v>
          </cell>
          <cell r="R1352">
            <v>0</v>
          </cell>
          <cell r="S1352">
            <v>0</v>
          </cell>
          <cell r="T1352">
            <v>0</v>
          </cell>
          <cell r="U1352">
            <v>0</v>
          </cell>
          <cell r="V1352">
            <v>0</v>
          </cell>
          <cell r="W1352">
            <v>0</v>
          </cell>
          <cell r="X1352">
            <v>0</v>
          </cell>
          <cell r="Y1352">
            <v>0</v>
          </cell>
          <cell r="Z1352">
            <v>0</v>
          </cell>
          <cell r="AA1352">
            <v>0</v>
          </cell>
          <cell r="AB1352">
            <v>0</v>
          </cell>
          <cell r="AC1352">
            <v>0</v>
          </cell>
        </row>
        <row r="1353">
          <cell r="J1353">
            <v>3.0000000000000001E-3</v>
          </cell>
          <cell r="K1353">
            <v>3.0000000000000001E-3</v>
          </cell>
          <cell r="L1353">
            <v>3.0000000000000001E-3</v>
          </cell>
          <cell r="M1353">
            <v>3.0000000000000001E-3</v>
          </cell>
          <cell r="N1353">
            <v>3.0000000000000001E-3</v>
          </cell>
          <cell r="O1353">
            <v>3.0000000000000001E-3</v>
          </cell>
          <cell r="P1353">
            <v>3.0000000000000001E-3</v>
          </cell>
          <cell r="Q1353">
            <v>3.0000000000000001E-3</v>
          </cell>
          <cell r="R1353">
            <v>3.0000000000000001E-3</v>
          </cell>
          <cell r="S1353">
            <v>3.0000000000000001E-3</v>
          </cell>
          <cell r="T1353">
            <v>3.0000000000000001E-3</v>
          </cell>
          <cell r="U1353">
            <v>3.0000000000000001E-3</v>
          </cell>
          <cell r="V1353">
            <v>3.0000000000000001E-3</v>
          </cell>
          <cell r="W1353">
            <v>3.0000000000000001E-3</v>
          </cell>
          <cell r="X1353">
            <v>3.0000000000000001E-3</v>
          </cell>
          <cell r="Y1353">
            <v>3.0000000000000001E-3</v>
          </cell>
          <cell r="Z1353">
            <v>3.0000000000000001E-3</v>
          </cell>
          <cell r="AA1353">
            <v>3.0000000000000001E-3</v>
          </cell>
          <cell r="AB1353">
            <v>3.0000000000000001E-3</v>
          </cell>
          <cell r="AC1353">
            <v>3.0000000000000001E-3</v>
          </cell>
        </row>
        <row r="1354">
          <cell r="J1354">
            <v>0</v>
          </cell>
          <cell r="K1354">
            <v>0</v>
          </cell>
          <cell r="L1354">
            <v>0</v>
          </cell>
          <cell r="M1354">
            <v>0</v>
          </cell>
          <cell r="N1354">
            <v>0</v>
          </cell>
          <cell r="O1354">
            <v>0</v>
          </cell>
          <cell r="P1354">
            <v>0</v>
          </cell>
          <cell r="Q1354">
            <v>0</v>
          </cell>
          <cell r="R1354">
            <v>0</v>
          </cell>
          <cell r="S1354">
            <v>0</v>
          </cell>
          <cell r="T1354">
            <v>0</v>
          </cell>
          <cell r="U1354">
            <v>0</v>
          </cell>
          <cell r="V1354">
            <v>0</v>
          </cell>
          <cell r="W1354">
            <v>0</v>
          </cell>
          <cell r="X1354">
            <v>0</v>
          </cell>
          <cell r="Y1354">
            <v>0</v>
          </cell>
          <cell r="Z1354">
            <v>0</v>
          </cell>
          <cell r="AA1354">
            <v>0</v>
          </cell>
          <cell r="AB1354">
            <v>0</v>
          </cell>
          <cell r="AC1354">
            <v>0</v>
          </cell>
        </row>
        <row r="1355">
          <cell r="J1355">
            <v>0</v>
          </cell>
          <cell r="K1355">
            <v>0</v>
          </cell>
          <cell r="L1355">
            <v>0</v>
          </cell>
          <cell r="M1355">
            <v>0</v>
          </cell>
          <cell r="N1355">
            <v>0</v>
          </cell>
          <cell r="O1355">
            <v>0</v>
          </cell>
          <cell r="P1355">
            <v>0</v>
          </cell>
          <cell r="Q1355">
            <v>0</v>
          </cell>
          <cell r="R1355">
            <v>0</v>
          </cell>
          <cell r="S1355">
            <v>0</v>
          </cell>
          <cell r="T1355">
            <v>0</v>
          </cell>
          <cell r="U1355">
            <v>0</v>
          </cell>
          <cell r="V1355">
            <v>0</v>
          </cell>
          <cell r="W1355">
            <v>0</v>
          </cell>
          <cell r="X1355">
            <v>0</v>
          </cell>
          <cell r="Y1355">
            <v>0</v>
          </cell>
          <cell r="Z1355">
            <v>0</v>
          </cell>
          <cell r="AA1355">
            <v>0</v>
          </cell>
          <cell r="AB1355">
            <v>0</v>
          </cell>
          <cell r="AC1355">
            <v>0</v>
          </cell>
        </row>
        <row r="1356">
          <cell r="J1356">
            <v>0</v>
          </cell>
          <cell r="K1356">
            <v>0</v>
          </cell>
          <cell r="L1356">
            <v>0</v>
          </cell>
          <cell r="M1356">
            <v>0</v>
          </cell>
          <cell r="N1356">
            <v>0</v>
          </cell>
          <cell r="O1356">
            <v>0</v>
          </cell>
          <cell r="P1356">
            <v>0</v>
          </cell>
          <cell r="Q1356">
            <v>0</v>
          </cell>
          <cell r="R1356">
            <v>0</v>
          </cell>
          <cell r="S1356">
            <v>0</v>
          </cell>
          <cell r="T1356">
            <v>0</v>
          </cell>
          <cell r="U1356">
            <v>0</v>
          </cell>
          <cell r="V1356">
            <v>0</v>
          </cell>
          <cell r="W1356">
            <v>0</v>
          </cell>
          <cell r="X1356">
            <v>0</v>
          </cell>
          <cell r="Y1356">
            <v>0</v>
          </cell>
          <cell r="Z1356">
            <v>0</v>
          </cell>
          <cell r="AA1356">
            <v>0</v>
          </cell>
          <cell r="AB1356">
            <v>0</v>
          </cell>
          <cell r="AC1356">
            <v>0</v>
          </cell>
        </row>
        <row r="1357">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row>
        <row r="1358">
          <cell r="J1358">
            <v>0</v>
          </cell>
          <cell r="K1358">
            <v>0</v>
          </cell>
          <cell r="L1358">
            <v>0</v>
          </cell>
          <cell r="M1358">
            <v>0</v>
          </cell>
          <cell r="N1358">
            <v>0</v>
          </cell>
          <cell r="O1358">
            <v>0</v>
          </cell>
          <cell r="P1358">
            <v>0</v>
          </cell>
          <cell r="Q1358">
            <v>0</v>
          </cell>
          <cell r="R1358">
            <v>0</v>
          </cell>
          <cell r="S1358">
            <v>0</v>
          </cell>
          <cell r="T1358">
            <v>0</v>
          </cell>
          <cell r="U1358">
            <v>0</v>
          </cell>
          <cell r="V1358">
            <v>0</v>
          </cell>
          <cell r="W1358">
            <v>0</v>
          </cell>
          <cell r="X1358">
            <v>0</v>
          </cell>
          <cell r="Y1358">
            <v>0</v>
          </cell>
          <cell r="Z1358">
            <v>0</v>
          </cell>
          <cell r="AA1358">
            <v>0</v>
          </cell>
          <cell r="AB1358">
            <v>0</v>
          </cell>
          <cell r="AC1358">
            <v>0</v>
          </cell>
        </row>
        <row r="1359">
          <cell r="J1359">
            <v>0</v>
          </cell>
          <cell r="K1359">
            <v>0</v>
          </cell>
          <cell r="L1359">
            <v>0</v>
          </cell>
          <cell r="M1359">
            <v>0</v>
          </cell>
          <cell r="N1359">
            <v>0</v>
          </cell>
          <cell r="O1359">
            <v>0</v>
          </cell>
          <cell r="P1359">
            <v>0</v>
          </cell>
          <cell r="Q1359">
            <v>0</v>
          </cell>
          <cell r="R1359">
            <v>0</v>
          </cell>
          <cell r="S1359">
            <v>0</v>
          </cell>
          <cell r="T1359">
            <v>0</v>
          </cell>
          <cell r="U1359">
            <v>0</v>
          </cell>
          <cell r="V1359">
            <v>0</v>
          </cell>
          <cell r="W1359">
            <v>0</v>
          </cell>
          <cell r="X1359">
            <v>0</v>
          </cell>
          <cell r="Y1359">
            <v>0</v>
          </cell>
          <cell r="Z1359">
            <v>0</v>
          </cell>
          <cell r="AA1359">
            <v>0</v>
          </cell>
          <cell r="AB1359">
            <v>0</v>
          </cell>
          <cell r="AC1359">
            <v>0</v>
          </cell>
        </row>
        <row r="1360">
          <cell r="J1360">
            <v>0</v>
          </cell>
          <cell r="K1360">
            <v>0</v>
          </cell>
          <cell r="L1360">
            <v>0</v>
          </cell>
          <cell r="M1360">
            <v>0</v>
          </cell>
          <cell r="N1360">
            <v>0</v>
          </cell>
          <cell r="O1360">
            <v>0</v>
          </cell>
          <cell r="P1360">
            <v>0</v>
          </cell>
          <cell r="Q1360">
            <v>0</v>
          </cell>
          <cell r="R1360">
            <v>0</v>
          </cell>
          <cell r="S1360">
            <v>0</v>
          </cell>
          <cell r="T1360">
            <v>0</v>
          </cell>
          <cell r="U1360">
            <v>0</v>
          </cell>
          <cell r="V1360">
            <v>0</v>
          </cell>
          <cell r="W1360">
            <v>0</v>
          </cell>
          <cell r="X1360">
            <v>0</v>
          </cell>
          <cell r="Y1360">
            <v>0</v>
          </cell>
          <cell r="Z1360">
            <v>0</v>
          </cell>
          <cell r="AA1360">
            <v>0</v>
          </cell>
          <cell r="AB1360">
            <v>0</v>
          </cell>
          <cell r="AC1360">
            <v>0</v>
          </cell>
        </row>
        <row r="1361">
          <cell r="J1361">
            <v>0</v>
          </cell>
          <cell r="K1361">
            <v>0</v>
          </cell>
          <cell r="L1361">
            <v>0</v>
          </cell>
          <cell r="M1361">
            <v>0</v>
          </cell>
          <cell r="N1361">
            <v>0</v>
          </cell>
          <cell r="O1361">
            <v>0</v>
          </cell>
          <cell r="P1361">
            <v>0</v>
          </cell>
          <cell r="Q1361">
            <v>0</v>
          </cell>
          <cell r="R1361">
            <v>0</v>
          </cell>
          <cell r="S1361">
            <v>0</v>
          </cell>
          <cell r="T1361">
            <v>0</v>
          </cell>
          <cell r="U1361">
            <v>0</v>
          </cell>
          <cell r="V1361">
            <v>0</v>
          </cell>
          <cell r="W1361">
            <v>0</v>
          </cell>
          <cell r="X1361">
            <v>0</v>
          </cell>
          <cell r="Y1361">
            <v>0</v>
          </cell>
          <cell r="Z1361">
            <v>0</v>
          </cell>
          <cell r="AA1361">
            <v>0</v>
          </cell>
          <cell r="AB1361">
            <v>0</v>
          </cell>
          <cell r="AC1361">
            <v>0</v>
          </cell>
        </row>
        <row r="1362">
          <cell r="J1362">
            <v>0</v>
          </cell>
          <cell r="K1362">
            <v>0</v>
          </cell>
          <cell r="L1362">
            <v>0</v>
          </cell>
          <cell r="M1362">
            <v>0</v>
          </cell>
          <cell r="N1362">
            <v>0</v>
          </cell>
          <cell r="O1362">
            <v>0</v>
          </cell>
          <cell r="P1362">
            <v>0</v>
          </cell>
          <cell r="Q1362">
            <v>0</v>
          </cell>
          <cell r="R1362">
            <v>0</v>
          </cell>
          <cell r="S1362">
            <v>0</v>
          </cell>
          <cell r="T1362">
            <v>0</v>
          </cell>
          <cell r="U1362">
            <v>0</v>
          </cell>
          <cell r="V1362">
            <v>0</v>
          </cell>
          <cell r="W1362">
            <v>0</v>
          </cell>
          <cell r="X1362">
            <v>0</v>
          </cell>
          <cell r="Y1362">
            <v>0</v>
          </cell>
          <cell r="Z1362">
            <v>0</v>
          </cell>
          <cell r="AA1362">
            <v>0</v>
          </cell>
          <cell r="AB1362">
            <v>0</v>
          </cell>
          <cell r="AC1362">
            <v>0</v>
          </cell>
        </row>
        <row r="1363">
          <cell r="J1363">
            <v>2E-3</v>
          </cell>
          <cell r="K1363">
            <v>2E-3</v>
          </cell>
          <cell r="L1363">
            <v>2E-3</v>
          </cell>
          <cell r="M1363">
            <v>2E-3</v>
          </cell>
          <cell r="N1363">
            <v>2E-3</v>
          </cell>
          <cell r="O1363">
            <v>2E-3</v>
          </cell>
          <cell r="P1363">
            <v>2E-3</v>
          </cell>
          <cell r="Q1363">
            <v>2E-3</v>
          </cell>
          <cell r="R1363">
            <v>2E-3</v>
          </cell>
          <cell r="S1363">
            <v>2E-3</v>
          </cell>
          <cell r="T1363">
            <v>2E-3</v>
          </cell>
          <cell r="U1363">
            <v>2E-3</v>
          </cell>
          <cell r="V1363">
            <v>2E-3</v>
          </cell>
          <cell r="W1363">
            <v>2E-3</v>
          </cell>
          <cell r="X1363">
            <v>2E-3</v>
          </cell>
          <cell r="Y1363">
            <v>2E-3</v>
          </cell>
          <cell r="Z1363">
            <v>2E-3</v>
          </cell>
          <cell r="AA1363">
            <v>2E-3</v>
          </cell>
          <cell r="AB1363">
            <v>2E-3</v>
          </cell>
          <cell r="AC1363">
            <v>2E-3</v>
          </cell>
        </row>
        <row r="1364">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row>
        <row r="1365">
          <cell r="J1365">
            <v>0</v>
          </cell>
          <cell r="K1365">
            <v>0</v>
          </cell>
          <cell r="L1365">
            <v>0</v>
          </cell>
          <cell r="M1365">
            <v>0</v>
          </cell>
          <cell r="N1365">
            <v>0</v>
          </cell>
          <cell r="O1365">
            <v>0</v>
          </cell>
          <cell r="P1365">
            <v>0</v>
          </cell>
          <cell r="Q1365">
            <v>0</v>
          </cell>
          <cell r="R1365">
            <v>0</v>
          </cell>
          <cell r="S1365">
            <v>0</v>
          </cell>
          <cell r="T1365">
            <v>0</v>
          </cell>
          <cell r="U1365">
            <v>0</v>
          </cell>
          <cell r="V1365">
            <v>0</v>
          </cell>
          <cell r="W1365">
            <v>0</v>
          </cell>
          <cell r="X1365">
            <v>0</v>
          </cell>
          <cell r="Y1365">
            <v>0</v>
          </cell>
          <cell r="Z1365">
            <v>0</v>
          </cell>
          <cell r="AA1365">
            <v>0</v>
          </cell>
          <cell r="AB1365">
            <v>0</v>
          </cell>
          <cell r="AC1365">
            <v>0</v>
          </cell>
        </row>
        <row r="1366">
          <cell r="J1366">
            <v>0</v>
          </cell>
          <cell r="K1366">
            <v>0</v>
          </cell>
          <cell r="L1366">
            <v>0</v>
          </cell>
          <cell r="M1366">
            <v>0</v>
          </cell>
          <cell r="N1366">
            <v>0</v>
          </cell>
          <cell r="O1366">
            <v>0</v>
          </cell>
          <cell r="P1366">
            <v>0</v>
          </cell>
          <cell r="Q1366">
            <v>0</v>
          </cell>
          <cell r="R1366">
            <v>0</v>
          </cell>
          <cell r="S1366">
            <v>0</v>
          </cell>
          <cell r="T1366">
            <v>0</v>
          </cell>
          <cell r="U1366">
            <v>0</v>
          </cell>
          <cell r="V1366">
            <v>0</v>
          </cell>
          <cell r="W1366">
            <v>0</v>
          </cell>
          <cell r="X1366">
            <v>0</v>
          </cell>
          <cell r="Y1366">
            <v>0</v>
          </cell>
          <cell r="Z1366">
            <v>0</v>
          </cell>
          <cell r="AA1366">
            <v>0</v>
          </cell>
          <cell r="AB1366">
            <v>0</v>
          </cell>
          <cell r="AC1366">
            <v>0</v>
          </cell>
        </row>
        <row r="1367">
          <cell r="J1367">
            <v>0</v>
          </cell>
          <cell r="K1367">
            <v>0</v>
          </cell>
          <cell r="L1367">
            <v>0</v>
          </cell>
          <cell r="M1367">
            <v>0</v>
          </cell>
          <cell r="N1367">
            <v>0</v>
          </cell>
          <cell r="O1367">
            <v>0</v>
          </cell>
          <cell r="P1367">
            <v>0</v>
          </cell>
          <cell r="Q1367">
            <v>0</v>
          </cell>
          <cell r="R1367">
            <v>0</v>
          </cell>
          <cell r="S1367">
            <v>0</v>
          </cell>
          <cell r="T1367">
            <v>0</v>
          </cell>
          <cell r="U1367">
            <v>0</v>
          </cell>
          <cell r="V1367">
            <v>0</v>
          </cell>
          <cell r="W1367">
            <v>0</v>
          </cell>
          <cell r="X1367">
            <v>0</v>
          </cell>
          <cell r="Y1367">
            <v>0</v>
          </cell>
          <cell r="Z1367">
            <v>0</v>
          </cell>
          <cell r="AA1367">
            <v>0</v>
          </cell>
          <cell r="AB1367">
            <v>0</v>
          </cell>
          <cell r="AC1367">
            <v>0</v>
          </cell>
        </row>
        <row r="1368">
          <cell r="J1368">
            <v>0</v>
          </cell>
          <cell r="K1368">
            <v>0</v>
          </cell>
          <cell r="L1368">
            <v>0</v>
          </cell>
          <cell r="M1368">
            <v>0</v>
          </cell>
          <cell r="N1368">
            <v>0</v>
          </cell>
          <cell r="O1368">
            <v>0</v>
          </cell>
          <cell r="P1368">
            <v>0</v>
          </cell>
          <cell r="Q1368">
            <v>0</v>
          </cell>
          <cell r="R1368">
            <v>0</v>
          </cell>
          <cell r="S1368">
            <v>0</v>
          </cell>
          <cell r="T1368">
            <v>0</v>
          </cell>
          <cell r="U1368">
            <v>0</v>
          </cell>
          <cell r="V1368">
            <v>0</v>
          </cell>
          <cell r="W1368">
            <v>0</v>
          </cell>
          <cell r="X1368">
            <v>0</v>
          </cell>
          <cell r="Y1368">
            <v>0</v>
          </cell>
          <cell r="Z1368">
            <v>0</v>
          </cell>
          <cell r="AA1368">
            <v>0</v>
          </cell>
          <cell r="AB1368">
            <v>0</v>
          </cell>
          <cell r="AC1368">
            <v>0</v>
          </cell>
        </row>
        <row r="1369">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row>
        <row r="1370">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row>
        <row r="1371">
          <cell r="J1371">
            <v>0.2</v>
          </cell>
          <cell r="K1371">
            <v>0.2</v>
          </cell>
          <cell r="L1371">
            <v>0.2</v>
          </cell>
          <cell r="M1371">
            <v>0.2</v>
          </cell>
          <cell r="N1371">
            <v>0.2</v>
          </cell>
          <cell r="O1371">
            <v>0.2</v>
          </cell>
          <cell r="P1371">
            <v>0.2</v>
          </cell>
          <cell r="Q1371">
            <v>0.2</v>
          </cell>
          <cell r="R1371">
            <v>0.2</v>
          </cell>
          <cell r="S1371">
            <v>0.2</v>
          </cell>
          <cell r="T1371">
            <v>0.2</v>
          </cell>
          <cell r="U1371">
            <v>0.2</v>
          </cell>
          <cell r="V1371">
            <v>0.2</v>
          </cell>
          <cell r="W1371">
            <v>0.2</v>
          </cell>
          <cell r="X1371">
            <v>0.2</v>
          </cell>
          <cell r="Y1371">
            <v>0.2</v>
          </cell>
          <cell r="Z1371">
            <v>0.2</v>
          </cell>
          <cell r="AA1371">
            <v>0.2</v>
          </cell>
          <cell r="AB1371">
            <v>0.2</v>
          </cell>
          <cell r="AC1371">
            <v>0.2</v>
          </cell>
        </row>
        <row r="1372">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row>
        <row r="1373">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row>
        <row r="1374">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row>
        <row r="1375">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row>
        <row r="1376">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row>
        <row r="1377">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row>
        <row r="1378">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row>
        <row r="1379">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row>
        <row r="1380">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row>
        <row r="1381">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row>
        <row r="1382">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row>
        <row r="1383">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row>
        <row r="1384">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row>
        <row r="1385">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row>
        <row r="1386">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row>
        <row r="1387">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row>
        <row r="1388">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row>
        <row r="1389">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row>
        <row r="1390">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row>
        <row r="1391">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row>
        <row r="1392">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row>
        <row r="1393">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row>
        <row r="1394">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row>
        <row r="1395">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row>
        <row r="1396">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row>
        <row r="1397">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row>
      </sheetData>
      <sheetData sheetId="4">
        <row r="18">
          <cell r="K18">
            <v>1</v>
          </cell>
          <cell r="L18">
            <v>1</v>
          </cell>
          <cell r="M18">
            <v>1</v>
          </cell>
          <cell r="N18">
            <v>1</v>
          </cell>
          <cell r="O18">
            <v>1</v>
          </cell>
          <cell r="P18">
            <v>1</v>
          </cell>
          <cell r="Q18">
            <v>1</v>
          </cell>
          <cell r="R18">
            <v>1</v>
          </cell>
          <cell r="S18">
            <v>1</v>
          </cell>
          <cell r="T18">
            <v>1</v>
          </cell>
          <cell r="U18">
            <v>1</v>
          </cell>
          <cell r="V18">
            <v>1</v>
          </cell>
          <cell r="W18">
            <v>1</v>
          </cell>
          <cell r="X18">
            <v>1</v>
          </cell>
          <cell r="Y18">
            <v>1</v>
          </cell>
          <cell r="Z18">
            <v>0.9</v>
          </cell>
          <cell r="AA18">
            <v>0.7</v>
          </cell>
          <cell r="AB18">
            <v>0.7</v>
          </cell>
          <cell r="AC18">
            <v>0.7</v>
          </cell>
          <cell r="AD18">
            <v>0.7</v>
          </cell>
          <cell r="AP18">
            <v>1</v>
          </cell>
          <cell r="AQ18">
            <v>1</v>
          </cell>
          <cell r="AR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0.9</v>
          </cell>
          <cell r="BP18">
            <v>0.9</v>
          </cell>
          <cell r="BQ18">
            <v>0.9</v>
          </cell>
          <cell r="BR18">
            <v>0.9</v>
          </cell>
          <cell r="BS18">
            <v>0.9</v>
          </cell>
        </row>
        <row r="19">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0.9</v>
          </cell>
          <cell r="AA19">
            <v>0.7</v>
          </cell>
          <cell r="AB19">
            <v>0.7</v>
          </cell>
          <cell r="AC19">
            <v>0.7</v>
          </cell>
          <cell r="AD19">
            <v>0.7</v>
          </cell>
          <cell r="AP19">
            <v>1</v>
          </cell>
          <cell r="AQ19">
            <v>1</v>
          </cell>
          <cell r="AR19">
            <v>2</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0.9</v>
          </cell>
          <cell r="BP19">
            <v>0.9</v>
          </cell>
          <cell r="BQ19">
            <v>0.9</v>
          </cell>
          <cell r="BR19">
            <v>0.9</v>
          </cell>
          <cell r="BS19">
            <v>0.9</v>
          </cell>
        </row>
        <row r="20">
          <cell r="K20">
            <v>1</v>
          </cell>
          <cell r="L20">
            <v>1</v>
          </cell>
          <cell r="M20">
            <v>1</v>
          </cell>
          <cell r="N20">
            <v>1</v>
          </cell>
          <cell r="O20">
            <v>1</v>
          </cell>
          <cell r="P20">
            <v>1</v>
          </cell>
          <cell r="Q20">
            <v>1</v>
          </cell>
          <cell r="R20">
            <v>1</v>
          </cell>
          <cell r="S20">
            <v>1</v>
          </cell>
          <cell r="T20">
            <v>1</v>
          </cell>
          <cell r="U20">
            <v>1</v>
          </cell>
          <cell r="V20">
            <v>1</v>
          </cell>
          <cell r="W20">
            <v>1</v>
          </cell>
          <cell r="X20">
            <v>1</v>
          </cell>
          <cell r="Y20">
            <v>1</v>
          </cell>
          <cell r="Z20">
            <v>0.9</v>
          </cell>
          <cell r="AA20">
            <v>0.7</v>
          </cell>
          <cell r="AB20">
            <v>0.7</v>
          </cell>
          <cell r="AC20">
            <v>0.7</v>
          </cell>
          <cell r="AD20">
            <v>0.7</v>
          </cell>
          <cell r="AP20">
            <v>1</v>
          </cell>
          <cell r="AQ20">
            <v>1</v>
          </cell>
          <cell r="AR20">
            <v>3</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0.9</v>
          </cell>
          <cell r="BP20">
            <v>0.9</v>
          </cell>
          <cell r="BQ20">
            <v>0.9</v>
          </cell>
          <cell r="BR20">
            <v>0.9</v>
          </cell>
          <cell r="BS20">
            <v>0.9</v>
          </cell>
        </row>
        <row r="21">
          <cell r="K21">
            <v>1</v>
          </cell>
          <cell r="L21">
            <v>1</v>
          </cell>
          <cell r="M21">
            <v>1</v>
          </cell>
          <cell r="N21">
            <v>1</v>
          </cell>
          <cell r="O21">
            <v>1</v>
          </cell>
          <cell r="P21">
            <v>1</v>
          </cell>
          <cell r="Q21">
            <v>1</v>
          </cell>
          <cell r="R21">
            <v>1</v>
          </cell>
          <cell r="S21">
            <v>1</v>
          </cell>
          <cell r="T21">
            <v>1</v>
          </cell>
          <cell r="U21">
            <v>1</v>
          </cell>
          <cell r="V21">
            <v>1</v>
          </cell>
          <cell r="W21">
            <v>1</v>
          </cell>
          <cell r="X21">
            <v>1</v>
          </cell>
          <cell r="Y21">
            <v>1</v>
          </cell>
          <cell r="Z21">
            <v>0.9</v>
          </cell>
          <cell r="AA21">
            <v>0.7</v>
          </cell>
          <cell r="AB21">
            <v>0.7</v>
          </cell>
          <cell r="AC21">
            <v>0.7</v>
          </cell>
          <cell r="AD21">
            <v>0.7</v>
          </cell>
          <cell r="AP21">
            <v>1</v>
          </cell>
          <cell r="AQ21">
            <v>1</v>
          </cell>
          <cell r="AR21">
            <v>4</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0.9</v>
          </cell>
          <cell r="BP21">
            <v>0.9</v>
          </cell>
          <cell r="BQ21">
            <v>0.9</v>
          </cell>
          <cell r="BR21">
            <v>0.9</v>
          </cell>
          <cell r="BS21">
            <v>0.9</v>
          </cell>
        </row>
        <row r="22">
          <cell r="K22">
            <v>1</v>
          </cell>
          <cell r="L22">
            <v>1</v>
          </cell>
          <cell r="M22">
            <v>1</v>
          </cell>
          <cell r="N22">
            <v>1</v>
          </cell>
          <cell r="O22">
            <v>1</v>
          </cell>
          <cell r="P22">
            <v>1</v>
          </cell>
          <cell r="Q22">
            <v>1</v>
          </cell>
          <cell r="R22">
            <v>1</v>
          </cell>
          <cell r="S22">
            <v>1</v>
          </cell>
          <cell r="T22">
            <v>1</v>
          </cell>
          <cell r="U22">
            <v>1</v>
          </cell>
          <cell r="V22">
            <v>1</v>
          </cell>
          <cell r="W22">
            <v>1</v>
          </cell>
          <cell r="X22">
            <v>1</v>
          </cell>
          <cell r="Y22">
            <v>1</v>
          </cell>
          <cell r="Z22">
            <v>0.9</v>
          </cell>
          <cell r="AA22">
            <v>0.7</v>
          </cell>
          <cell r="AB22">
            <v>0.7</v>
          </cell>
          <cell r="AC22">
            <v>0.7</v>
          </cell>
          <cell r="AD22">
            <v>0.7</v>
          </cell>
          <cell r="AP22">
            <v>1</v>
          </cell>
          <cell r="AQ22">
            <v>1</v>
          </cell>
          <cell r="AR22">
            <v>5</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0.9</v>
          </cell>
          <cell r="BP22">
            <v>0.9</v>
          </cell>
          <cell r="BQ22">
            <v>0.9</v>
          </cell>
          <cell r="BR22">
            <v>0.9</v>
          </cell>
          <cell r="BS22">
            <v>0.9</v>
          </cell>
        </row>
        <row r="23">
          <cell r="K23">
            <v>1</v>
          </cell>
          <cell r="L23">
            <v>1</v>
          </cell>
          <cell r="M23">
            <v>1</v>
          </cell>
          <cell r="N23">
            <v>1</v>
          </cell>
          <cell r="O23">
            <v>1</v>
          </cell>
          <cell r="P23">
            <v>1</v>
          </cell>
          <cell r="Q23">
            <v>1</v>
          </cell>
          <cell r="R23">
            <v>1</v>
          </cell>
          <cell r="S23">
            <v>1</v>
          </cell>
          <cell r="T23">
            <v>1</v>
          </cell>
          <cell r="U23">
            <v>1</v>
          </cell>
          <cell r="V23">
            <v>1</v>
          </cell>
          <cell r="W23">
            <v>1</v>
          </cell>
          <cell r="X23">
            <v>1</v>
          </cell>
          <cell r="Y23">
            <v>1</v>
          </cell>
          <cell r="Z23">
            <v>0.9</v>
          </cell>
          <cell r="AA23">
            <v>0.7</v>
          </cell>
          <cell r="AB23">
            <v>0.7</v>
          </cell>
          <cell r="AC23">
            <v>0.7</v>
          </cell>
          <cell r="AD23">
            <v>0.7</v>
          </cell>
          <cell r="AP23">
            <v>1</v>
          </cell>
          <cell r="AQ23">
            <v>1</v>
          </cell>
          <cell r="AR23">
            <v>6</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0.9</v>
          </cell>
          <cell r="BP23">
            <v>0.9</v>
          </cell>
          <cell r="BQ23">
            <v>0.9</v>
          </cell>
          <cell r="BR23">
            <v>0.9</v>
          </cell>
          <cell r="BS23">
            <v>0.9</v>
          </cell>
        </row>
        <row r="24">
          <cell r="K24">
            <v>1</v>
          </cell>
          <cell r="L24">
            <v>1</v>
          </cell>
          <cell r="M24">
            <v>1</v>
          </cell>
          <cell r="N24">
            <v>1</v>
          </cell>
          <cell r="O24">
            <v>1</v>
          </cell>
          <cell r="P24">
            <v>1</v>
          </cell>
          <cell r="Q24">
            <v>1</v>
          </cell>
          <cell r="R24">
            <v>1</v>
          </cell>
          <cell r="S24">
            <v>1</v>
          </cell>
          <cell r="T24">
            <v>1</v>
          </cell>
          <cell r="U24">
            <v>1</v>
          </cell>
          <cell r="V24">
            <v>1</v>
          </cell>
          <cell r="W24">
            <v>1</v>
          </cell>
          <cell r="X24">
            <v>1</v>
          </cell>
          <cell r="Y24">
            <v>1</v>
          </cell>
          <cell r="Z24">
            <v>0.9</v>
          </cell>
          <cell r="AA24">
            <v>0.7</v>
          </cell>
          <cell r="AB24">
            <v>0.7</v>
          </cell>
          <cell r="AC24">
            <v>0.7</v>
          </cell>
          <cell r="AD24">
            <v>0.7</v>
          </cell>
          <cell r="AP24">
            <v>1</v>
          </cell>
          <cell r="AQ24">
            <v>1</v>
          </cell>
          <cell r="AR24">
            <v>7</v>
          </cell>
          <cell r="AZ24">
            <v>1</v>
          </cell>
          <cell r="BA24">
            <v>1</v>
          </cell>
          <cell r="BB24">
            <v>1</v>
          </cell>
          <cell r="BC24">
            <v>1</v>
          </cell>
          <cell r="BD24">
            <v>1</v>
          </cell>
          <cell r="BE24">
            <v>1</v>
          </cell>
          <cell r="BF24">
            <v>1</v>
          </cell>
          <cell r="BG24">
            <v>1</v>
          </cell>
          <cell r="BH24">
            <v>1</v>
          </cell>
          <cell r="BI24">
            <v>1</v>
          </cell>
          <cell r="BJ24">
            <v>1</v>
          </cell>
          <cell r="BK24">
            <v>1</v>
          </cell>
          <cell r="BL24">
            <v>1</v>
          </cell>
          <cell r="BM24">
            <v>1</v>
          </cell>
          <cell r="BN24">
            <v>1</v>
          </cell>
          <cell r="BO24">
            <v>0.9</v>
          </cell>
          <cell r="BP24">
            <v>0.9</v>
          </cell>
          <cell r="BQ24">
            <v>0.9</v>
          </cell>
          <cell r="BR24">
            <v>0.9</v>
          </cell>
          <cell r="BS24">
            <v>0.9</v>
          </cell>
        </row>
        <row r="25">
          <cell r="K25">
            <v>1</v>
          </cell>
          <cell r="L25">
            <v>1</v>
          </cell>
          <cell r="M25">
            <v>1</v>
          </cell>
          <cell r="N25">
            <v>1</v>
          </cell>
          <cell r="O25">
            <v>1</v>
          </cell>
          <cell r="P25">
            <v>1</v>
          </cell>
          <cell r="Q25">
            <v>1</v>
          </cell>
          <cell r="R25">
            <v>1</v>
          </cell>
          <cell r="S25">
            <v>1</v>
          </cell>
          <cell r="T25">
            <v>1</v>
          </cell>
          <cell r="U25">
            <v>1</v>
          </cell>
          <cell r="V25">
            <v>1</v>
          </cell>
          <cell r="W25">
            <v>1</v>
          </cell>
          <cell r="X25">
            <v>1</v>
          </cell>
          <cell r="Y25">
            <v>1</v>
          </cell>
          <cell r="Z25">
            <v>0.9</v>
          </cell>
          <cell r="AA25">
            <v>0.7</v>
          </cell>
          <cell r="AB25">
            <v>0.7</v>
          </cell>
          <cell r="AC25">
            <v>0.7</v>
          </cell>
          <cell r="AD25">
            <v>0.7</v>
          </cell>
          <cell r="AP25">
            <v>1</v>
          </cell>
          <cell r="AQ25">
            <v>1</v>
          </cell>
          <cell r="AR25">
            <v>8</v>
          </cell>
          <cell r="AZ25">
            <v>1</v>
          </cell>
          <cell r="BA25">
            <v>1</v>
          </cell>
          <cell r="BB25">
            <v>1</v>
          </cell>
          <cell r="BC25">
            <v>1</v>
          </cell>
          <cell r="BD25">
            <v>1</v>
          </cell>
          <cell r="BE25">
            <v>1</v>
          </cell>
          <cell r="BF25">
            <v>1</v>
          </cell>
          <cell r="BG25">
            <v>1</v>
          </cell>
          <cell r="BH25">
            <v>1</v>
          </cell>
          <cell r="BI25">
            <v>1</v>
          </cell>
          <cell r="BJ25">
            <v>1</v>
          </cell>
          <cell r="BK25">
            <v>1</v>
          </cell>
          <cell r="BL25">
            <v>1</v>
          </cell>
          <cell r="BM25">
            <v>1</v>
          </cell>
          <cell r="BN25">
            <v>1</v>
          </cell>
          <cell r="BO25">
            <v>0.9</v>
          </cell>
          <cell r="BP25">
            <v>0.9</v>
          </cell>
          <cell r="BQ25">
            <v>0.9</v>
          </cell>
          <cell r="BR25">
            <v>0.9</v>
          </cell>
          <cell r="BS25">
            <v>0.9</v>
          </cell>
        </row>
        <row r="26">
          <cell r="K26">
            <v>1</v>
          </cell>
          <cell r="L26">
            <v>1</v>
          </cell>
          <cell r="M26">
            <v>1</v>
          </cell>
          <cell r="N26">
            <v>1</v>
          </cell>
          <cell r="O26">
            <v>1</v>
          </cell>
          <cell r="P26">
            <v>1</v>
          </cell>
          <cell r="Q26">
            <v>1</v>
          </cell>
          <cell r="R26">
            <v>1</v>
          </cell>
          <cell r="S26">
            <v>1</v>
          </cell>
          <cell r="T26">
            <v>1</v>
          </cell>
          <cell r="U26">
            <v>1</v>
          </cell>
          <cell r="V26">
            <v>1</v>
          </cell>
          <cell r="W26">
            <v>1</v>
          </cell>
          <cell r="X26">
            <v>1</v>
          </cell>
          <cell r="Y26">
            <v>1</v>
          </cell>
          <cell r="Z26">
            <v>0.9</v>
          </cell>
          <cell r="AA26">
            <v>0.7</v>
          </cell>
          <cell r="AB26">
            <v>0.7</v>
          </cell>
          <cell r="AC26">
            <v>0.7</v>
          </cell>
          <cell r="AD26">
            <v>0.7</v>
          </cell>
          <cell r="AP26">
            <v>1</v>
          </cell>
          <cell r="AQ26">
            <v>1</v>
          </cell>
          <cell r="AR26">
            <v>9</v>
          </cell>
          <cell r="AZ26">
            <v>1</v>
          </cell>
          <cell r="BA26">
            <v>1</v>
          </cell>
          <cell r="BB26">
            <v>1</v>
          </cell>
          <cell r="BC26">
            <v>1</v>
          </cell>
          <cell r="BD26">
            <v>1</v>
          </cell>
          <cell r="BE26">
            <v>1</v>
          </cell>
          <cell r="BF26">
            <v>1</v>
          </cell>
          <cell r="BG26">
            <v>1</v>
          </cell>
          <cell r="BH26">
            <v>1</v>
          </cell>
          <cell r="BI26">
            <v>1</v>
          </cell>
          <cell r="BJ26">
            <v>1</v>
          </cell>
          <cell r="BK26">
            <v>1</v>
          </cell>
          <cell r="BL26">
            <v>1</v>
          </cell>
          <cell r="BM26">
            <v>1</v>
          </cell>
          <cell r="BN26">
            <v>1</v>
          </cell>
          <cell r="BO26">
            <v>0.9</v>
          </cell>
          <cell r="BP26">
            <v>0.9</v>
          </cell>
          <cell r="BQ26">
            <v>0.9</v>
          </cell>
          <cell r="BR26">
            <v>0.9</v>
          </cell>
          <cell r="BS26">
            <v>0.9</v>
          </cell>
        </row>
        <row r="27">
          <cell r="K27">
            <v>1</v>
          </cell>
          <cell r="L27">
            <v>1</v>
          </cell>
          <cell r="M27">
            <v>1</v>
          </cell>
          <cell r="N27">
            <v>1</v>
          </cell>
          <cell r="O27">
            <v>1</v>
          </cell>
          <cell r="P27">
            <v>1</v>
          </cell>
          <cell r="Q27">
            <v>1</v>
          </cell>
          <cell r="R27">
            <v>1</v>
          </cell>
          <cell r="S27">
            <v>1</v>
          </cell>
          <cell r="T27">
            <v>1</v>
          </cell>
          <cell r="U27">
            <v>1</v>
          </cell>
          <cell r="V27">
            <v>1</v>
          </cell>
          <cell r="W27">
            <v>1</v>
          </cell>
          <cell r="X27">
            <v>1</v>
          </cell>
          <cell r="Y27">
            <v>1</v>
          </cell>
          <cell r="Z27">
            <v>1</v>
          </cell>
          <cell r="AA27">
            <v>1</v>
          </cell>
          <cell r="AB27">
            <v>1</v>
          </cell>
          <cell r="AC27">
            <v>1</v>
          </cell>
          <cell r="AD27">
            <v>1</v>
          </cell>
          <cell r="AP27">
            <v>1</v>
          </cell>
          <cell r="AQ27">
            <v>1</v>
          </cell>
          <cell r="AR27">
            <v>10</v>
          </cell>
          <cell r="AZ27">
            <v>1</v>
          </cell>
          <cell r="BA27">
            <v>1</v>
          </cell>
          <cell r="BB27">
            <v>1</v>
          </cell>
          <cell r="BC27">
            <v>1</v>
          </cell>
          <cell r="BD27">
            <v>1</v>
          </cell>
          <cell r="BE27">
            <v>1</v>
          </cell>
          <cell r="BF27">
            <v>1</v>
          </cell>
          <cell r="BG27">
            <v>1</v>
          </cell>
          <cell r="BH27">
            <v>1</v>
          </cell>
          <cell r="BI27">
            <v>1</v>
          </cell>
          <cell r="BJ27">
            <v>1</v>
          </cell>
          <cell r="BK27">
            <v>1</v>
          </cell>
          <cell r="BL27">
            <v>1</v>
          </cell>
          <cell r="BM27">
            <v>1</v>
          </cell>
          <cell r="BN27">
            <v>1</v>
          </cell>
          <cell r="BO27">
            <v>1</v>
          </cell>
          <cell r="BP27">
            <v>1</v>
          </cell>
          <cell r="BQ27">
            <v>1</v>
          </cell>
          <cell r="BR27">
            <v>1</v>
          </cell>
          <cell r="BS27">
            <v>1</v>
          </cell>
        </row>
        <row r="28">
          <cell r="K28">
            <v>1</v>
          </cell>
          <cell r="L28">
            <v>1</v>
          </cell>
          <cell r="M28">
            <v>1</v>
          </cell>
          <cell r="N28">
            <v>1</v>
          </cell>
          <cell r="O28">
            <v>1</v>
          </cell>
          <cell r="P28">
            <v>1</v>
          </cell>
          <cell r="Q28">
            <v>1</v>
          </cell>
          <cell r="R28">
            <v>1</v>
          </cell>
          <cell r="S28">
            <v>1</v>
          </cell>
          <cell r="T28">
            <v>1</v>
          </cell>
          <cell r="U28">
            <v>1</v>
          </cell>
          <cell r="V28">
            <v>1</v>
          </cell>
          <cell r="W28">
            <v>1</v>
          </cell>
          <cell r="X28">
            <v>1</v>
          </cell>
          <cell r="Y28">
            <v>1</v>
          </cell>
          <cell r="Z28">
            <v>1</v>
          </cell>
          <cell r="AA28">
            <v>1</v>
          </cell>
          <cell r="AB28">
            <v>1</v>
          </cell>
          <cell r="AC28">
            <v>1</v>
          </cell>
          <cell r="AD28">
            <v>1</v>
          </cell>
          <cell r="AP28">
            <v>1</v>
          </cell>
          <cell r="AQ28">
            <v>2</v>
          </cell>
          <cell r="AR28">
            <v>1</v>
          </cell>
          <cell r="AZ28">
            <v>1</v>
          </cell>
          <cell r="BA28">
            <v>1</v>
          </cell>
          <cell r="BB28">
            <v>1</v>
          </cell>
          <cell r="BC28">
            <v>1</v>
          </cell>
          <cell r="BD28">
            <v>1</v>
          </cell>
          <cell r="BE28">
            <v>1</v>
          </cell>
          <cell r="BF28">
            <v>1</v>
          </cell>
          <cell r="BG28">
            <v>1</v>
          </cell>
          <cell r="BH28">
            <v>1</v>
          </cell>
          <cell r="BI28">
            <v>1</v>
          </cell>
          <cell r="BJ28">
            <v>1</v>
          </cell>
          <cell r="BK28">
            <v>1</v>
          </cell>
          <cell r="BL28">
            <v>1</v>
          </cell>
          <cell r="BM28">
            <v>1</v>
          </cell>
          <cell r="BN28">
            <v>1</v>
          </cell>
          <cell r="BO28">
            <v>1</v>
          </cell>
          <cell r="BP28">
            <v>1</v>
          </cell>
          <cell r="BQ28">
            <v>1</v>
          </cell>
          <cell r="BR28">
            <v>1</v>
          </cell>
          <cell r="BS28">
            <v>1</v>
          </cell>
        </row>
        <row r="29">
          <cell r="K29">
            <v>1</v>
          </cell>
          <cell r="L29">
            <v>1</v>
          </cell>
          <cell r="M29">
            <v>1</v>
          </cell>
          <cell r="N29">
            <v>1</v>
          </cell>
          <cell r="O29">
            <v>1</v>
          </cell>
          <cell r="P29">
            <v>1</v>
          </cell>
          <cell r="Q29">
            <v>1</v>
          </cell>
          <cell r="R29">
            <v>1</v>
          </cell>
          <cell r="S29">
            <v>1</v>
          </cell>
          <cell r="T29">
            <v>1</v>
          </cell>
          <cell r="U29">
            <v>1</v>
          </cell>
          <cell r="V29">
            <v>1</v>
          </cell>
          <cell r="W29">
            <v>1</v>
          </cell>
          <cell r="X29">
            <v>1</v>
          </cell>
          <cell r="Y29">
            <v>1</v>
          </cell>
          <cell r="Z29">
            <v>1</v>
          </cell>
          <cell r="AA29">
            <v>1</v>
          </cell>
          <cell r="AB29">
            <v>1</v>
          </cell>
          <cell r="AC29">
            <v>1</v>
          </cell>
          <cell r="AD29">
            <v>1</v>
          </cell>
          <cell r="AP29">
            <v>1</v>
          </cell>
          <cell r="AQ29">
            <v>2</v>
          </cell>
          <cell r="AR29">
            <v>2</v>
          </cell>
          <cell r="AZ29">
            <v>1</v>
          </cell>
          <cell r="BA29">
            <v>1</v>
          </cell>
          <cell r="BB29">
            <v>1</v>
          </cell>
          <cell r="BC29">
            <v>1</v>
          </cell>
          <cell r="BD29">
            <v>1</v>
          </cell>
          <cell r="BE29">
            <v>1</v>
          </cell>
          <cell r="BF29">
            <v>1</v>
          </cell>
          <cell r="BG29">
            <v>1</v>
          </cell>
          <cell r="BH29">
            <v>1</v>
          </cell>
          <cell r="BI29">
            <v>1</v>
          </cell>
          <cell r="BJ29">
            <v>1</v>
          </cell>
          <cell r="BK29">
            <v>1</v>
          </cell>
          <cell r="BL29">
            <v>1</v>
          </cell>
          <cell r="BM29">
            <v>1</v>
          </cell>
          <cell r="BN29">
            <v>1</v>
          </cell>
          <cell r="BO29">
            <v>1</v>
          </cell>
          <cell r="BP29">
            <v>1</v>
          </cell>
          <cell r="BQ29">
            <v>1</v>
          </cell>
          <cell r="BR29">
            <v>1</v>
          </cell>
          <cell r="BS29">
            <v>1</v>
          </cell>
        </row>
        <row r="30">
          <cell r="K30">
            <v>1</v>
          </cell>
          <cell r="L30">
            <v>1</v>
          </cell>
          <cell r="M30">
            <v>1</v>
          </cell>
          <cell r="N30">
            <v>1</v>
          </cell>
          <cell r="O30">
            <v>1</v>
          </cell>
          <cell r="P30">
            <v>1</v>
          </cell>
          <cell r="Q30">
            <v>1</v>
          </cell>
          <cell r="R30">
            <v>1</v>
          </cell>
          <cell r="S30">
            <v>1</v>
          </cell>
          <cell r="T30">
            <v>1</v>
          </cell>
          <cell r="U30">
            <v>1</v>
          </cell>
          <cell r="V30">
            <v>1</v>
          </cell>
          <cell r="W30">
            <v>1</v>
          </cell>
          <cell r="X30">
            <v>1</v>
          </cell>
          <cell r="Y30">
            <v>1</v>
          </cell>
          <cell r="Z30">
            <v>1</v>
          </cell>
          <cell r="AA30">
            <v>1</v>
          </cell>
          <cell r="AB30">
            <v>1</v>
          </cell>
          <cell r="AC30">
            <v>1</v>
          </cell>
          <cell r="AD30">
            <v>1</v>
          </cell>
          <cell r="AP30">
            <v>1</v>
          </cell>
          <cell r="AQ30">
            <v>2</v>
          </cell>
          <cell r="AR30">
            <v>3</v>
          </cell>
          <cell r="AZ30">
            <v>1</v>
          </cell>
          <cell r="BA30">
            <v>1</v>
          </cell>
          <cell r="BB30">
            <v>1</v>
          </cell>
          <cell r="BC30">
            <v>1</v>
          </cell>
          <cell r="BD30">
            <v>1</v>
          </cell>
          <cell r="BE30">
            <v>1</v>
          </cell>
          <cell r="BF30">
            <v>1</v>
          </cell>
          <cell r="BG30">
            <v>1</v>
          </cell>
          <cell r="BH30">
            <v>1</v>
          </cell>
          <cell r="BI30">
            <v>1</v>
          </cell>
          <cell r="BJ30">
            <v>1</v>
          </cell>
          <cell r="BK30">
            <v>1</v>
          </cell>
          <cell r="BL30">
            <v>1</v>
          </cell>
          <cell r="BM30">
            <v>1</v>
          </cell>
          <cell r="BN30">
            <v>1</v>
          </cell>
          <cell r="BO30">
            <v>1</v>
          </cell>
          <cell r="BP30">
            <v>1</v>
          </cell>
          <cell r="BQ30">
            <v>1</v>
          </cell>
          <cell r="BR30">
            <v>1</v>
          </cell>
          <cell r="BS30">
            <v>1</v>
          </cell>
        </row>
        <row r="31">
          <cell r="K31">
            <v>1</v>
          </cell>
          <cell r="L31">
            <v>1</v>
          </cell>
          <cell r="M31">
            <v>1</v>
          </cell>
          <cell r="N31">
            <v>1</v>
          </cell>
          <cell r="O31">
            <v>1</v>
          </cell>
          <cell r="P31">
            <v>1</v>
          </cell>
          <cell r="Q31">
            <v>1</v>
          </cell>
          <cell r="R31">
            <v>1</v>
          </cell>
          <cell r="S31">
            <v>1</v>
          </cell>
          <cell r="T31">
            <v>1</v>
          </cell>
          <cell r="U31">
            <v>1</v>
          </cell>
          <cell r="V31">
            <v>1</v>
          </cell>
          <cell r="W31">
            <v>1</v>
          </cell>
          <cell r="X31">
            <v>1</v>
          </cell>
          <cell r="Y31">
            <v>1</v>
          </cell>
          <cell r="Z31">
            <v>1</v>
          </cell>
          <cell r="AA31">
            <v>1</v>
          </cell>
          <cell r="AB31">
            <v>1</v>
          </cell>
          <cell r="AC31">
            <v>1</v>
          </cell>
          <cell r="AD31">
            <v>1</v>
          </cell>
          <cell r="AP31">
            <v>1</v>
          </cell>
          <cell r="AQ31">
            <v>2</v>
          </cell>
          <cell r="AR31">
            <v>4</v>
          </cell>
          <cell r="AZ31">
            <v>1</v>
          </cell>
          <cell r="BA31">
            <v>1</v>
          </cell>
          <cell r="BB31">
            <v>1</v>
          </cell>
          <cell r="BC31">
            <v>1</v>
          </cell>
          <cell r="BD31">
            <v>1</v>
          </cell>
          <cell r="BE31">
            <v>1</v>
          </cell>
          <cell r="BF31">
            <v>1</v>
          </cell>
          <cell r="BG31">
            <v>1</v>
          </cell>
          <cell r="BH31">
            <v>1</v>
          </cell>
          <cell r="BI31">
            <v>1</v>
          </cell>
          <cell r="BJ31">
            <v>1</v>
          </cell>
          <cell r="BK31">
            <v>1</v>
          </cell>
          <cell r="BL31">
            <v>1</v>
          </cell>
          <cell r="BM31">
            <v>1</v>
          </cell>
          <cell r="BN31">
            <v>1</v>
          </cell>
          <cell r="BO31">
            <v>1</v>
          </cell>
          <cell r="BP31">
            <v>1</v>
          </cell>
          <cell r="BQ31">
            <v>1</v>
          </cell>
          <cell r="BR31">
            <v>1</v>
          </cell>
          <cell r="BS31">
            <v>1</v>
          </cell>
        </row>
        <row r="32">
          <cell r="K32">
            <v>1</v>
          </cell>
          <cell r="L32">
            <v>1</v>
          </cell>
          <cell r="M32">
            <v>1</v>
          </cell>
          <cell r="N32">
            <v>1</v>
          </cell>
          <cell r="O32">
            <v>1</v>
          </cell>
          <cell r="P32">
            <v>1</v>
          </cell>
          <cell r="Q32">
            <v>1</v>
          </cell>
          <cell r="R32">
            <v>1</v>
          </cell>
          <cell r="S32">
            <v>1</v>
          </cell>
          <cell r="T32">
            <v>1</v>
          </cell>
          <cell r="U32">
            <v>1</v>
          </cell>
          <cell r="V32">
            <v>1</v>
          </cell>
          <cell r="W32">
            <v>1</v>
          </cell>
          <cell r="X32">
            <v>1</v>
          </cell>
          <cell r="Y32">
            <v>1</v>
          </cell>
          <cell r="Z32">
            <v>1</v>
          </cell>
          <cell r="AA32">
            <v>1</v>
          </cell>
          <cell r="AB32">
            <v>1</v>
          </cell>
          <cell r="AC32">
            <v>1</v>
          </cell>
          <cell r="AD32">
            <v>1</v>
          </cell>
          <cell r="AP32">
            <v>1</v>
          </cell>
          <cell r="AQ32">
            <v>2</v>
          </cell>
          <cell r="AR32">
            <v>5</v>
          </cell>
          <cell r="AZ32">
            <v>1</v>
          </cell>
          <cell r="BA32">
            <v>1</v>
          </cell>
          <cell r="BB32">
            <v>1</v>
          </cell>
          <cell r="BC32">
            <v>1</v>
          </cell>
          <cell r="BD32">
            <v>1</v>
          </cell>
          <cell r="BE32">
            <v>1</v>
          </cell>
          <cell r="BF32">
            <v>1</v>
          </cell>
          <cell r="BG32">
            <v>1</v>
          </cell>
          <cell r="BH32">
            <v>1</v>
          </cell>
          <cell r="BI32">
            <v>1</v>
          </cell>
          <cell r="BJ32">
            <v>1</v>
          </cell>
          <cell r="BK32">
            <v>1</v>
          </cell>
          <cell r="BL32">
            <v>1</v>
          </cell>
          <cell r="BM32">
            <v>1</v>
          </cell>
          <cell r="BN32">
            <v>1</v>
          </cell>
          <cell r="BO32">
            <v>1</v>
          </cell>
          <cell r="BP32">
            <v>1</v>
          </cell>
          <cell r="BQ32">
            <v>1</v>
          </cell>
          <cell r="BR32">
            <v>1</v>
          </cell>
          <cell r="BS32">
            <v>1</v>
          </cell>
        </row>
        <row r="33">
          <cell r="K33">
            <v>1</v>
          </cell>
          <cell r="L33">
            <v>1</v>
          </cell>
          <cell r="M33">
            <v>1</v>
          </cell>
          <cell r="N33">
            <v>1</v>
          </cell>
          <cell r="O33">
            <v>1</v>
          </cell>
          <cell r="P33">
            <v>1</v>
          </cell>
          <cell r="Q33">
            <v>1</v>
          </cell>
          <cell r="R33">
            <v>1</v>
          </cell>
          <cell r="S33">
            <v>1</v>
          </cell>
          <cell r="T33">
            <v>1</v>
          </cell>
          <cell r="U33">
            <v>1</v>
          </cell>
          <cell r="V33">
            <v>1</v>
          </cell>
          <cell r="W33">
            <v>1</v>
          </cell>
          <cell r="X33">
            <v>1</v>
          </cell>
          <cell r="Y33">
            <v>1</v>
          </cell>
          <cell r="Z33">
            <v>1</v>
          </cell>
          <cell r="AA33">
            <v>1</v>
          </cell>
          <cell r="AB33">
            <v>1</v>
          </cell>
          <cell r="AC33">
            <v>1</v>
          </cell>
          <cell r="AD33">
            <v>1</v>
          </cell>
          <cell r="AP33">
            <v>1</v>
          </cell>
          <cell r="AQ33">
            <v>2</v>
          </cell>
          <cell r="AR33">
            <v>6</v>
          </cell>
          <cell r="AZ33">
            <v>1</v>
          </cell>
          <cell r="BA33">
            <v>1</v>
          </cell>
          <cell r="BB33">
            <v>1</v>
          </cell>
          <cell r="BC33">
            <v>1</v>
          </cell>
          <cell r="BD33">
            <v>1</v>
          </cell>
          <cell r="BE33">
            <v>1</v>
          </cell>
          <cell r="BF33">
            <v>1</v>
          </cell>
          <cell r="BG33">
            <v>1</v>
          </cell>
          <cell r="BH33">
            <v>1</v>
          </cell>
          <cell r="BI33">
            <v>1</v>
          </cell>
          <cell r="BJ33">
            <v>1</v>
          </cell>
          <cell r="BK33">
            <v>1</v>
          </cell>
          <cell r="BL33">
            <v>1</v>
          </cell>
          <cell r="BM33">
            <v>1</v>
          </cell>
          <cell r="BN33">
            <v>1</v>
          </cell>
          <cell r="BO33">
            <v>1</v>
          </cell>
          <cell r="BP33">
            <v>1</v>
          </cell>
          <cell r="BQ33">
            <v>1</v>
          </cell>
          <cell r="BR33">
            <v>1</v>
          </cell>
          <cell r="BS33">
            <v>1</v>
          </cell>
        </row>
        <row r="34">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cell r="AA34">
            <v>1</v>
          </cell>
          <cell r="AB34">
            <v>1</v>
          </cell>
          <cell r="AC34">
            <v>1</v>
          </cell>
          <cell r="AD34">
            <v>1</v>
          </cell>
          <cell r="AP34">
            <v>1</v>
          </cell>
          <cell r="AQ34">
            <v>2</v>
          </cell>
          <cell r="AR34">
            <v>7</v>
          </cell>
          <cell r="AZ34">
            <v>1</v>
          </cell>
          <cell r="BA34">
            <v>1</v>
          </cell>
          <cell r="BB34">
            <v>1</v>
          </cell>
          <cell r="BC34">
            <v>1</v>
          </cell>
          <cell r="BD34">
            <v>1</v>
          </cell>
          <cell r="BE34">
            <v>1</v>
          </cell>
          <cell r="BF34">
            <v>1</v>
          </cell>
          <cell r="BG34">
            <v>1</v>
          </cell>
          <cell r="BH34">
            <v>1</v>
          </cell>
          <cell r="BI34">
            <v>1</v>
          </cell>
          <cell r="BJ34">
            <v>1</v>
          </cell>
          <cell r="BK34">
            <v>1</v>
          </cell>
          <cell r="BL34">
            <v>1</v>
          </cell>
          <cell r="BM34">
            <v>1</v>
          </cell>
          <cell r="BN34">
            <v>1</v>
          </cell>
          <cell r="BO34">
            <v>1</v>
          </cell>
          <cell r="BP34">
            <v>1</v>
          </cell>
          <cell r="BQ34">
            <v>1</v>
          </cell>
          <cell r="BR34">
            <v>1</v>
          </cell>
          <cell r="BS34">
            <v>1</v>
          </cell>
        </row>
        <row r="35">
          <cell r="K35">
            <v>1</v>
          </cell>
          <cell r="L35">
            <v>1</v>
          </cell>
          <cell r="M35">
            <v>1</v>
          </cell>
          <cell r="N35">
            <v>1</v>
          </cell>
          <cell r="O35">
            <v>1</v>
          </cell>
          <cell r="P35">
            <v>1</v>
          </cell>
          <cell r="Q35">
            <v>1</v>
          </cell>
          <cell r="R35">
            <v>1</v>
          </cell>
          <cell r="S35">
            <v>1</v>
          </cell>
          <cell r="T35">
            <v>1</v>
          </cell>
          <cell r="U35">
            <v>1</v>
          </cell>
          <cell r="V35">
            <v>1</v>
          </cell>
          <cell r="W35">
            <v>1</v>
          </cell>
          <cell r="X35">
            <v>1</v>
          </cell>
          <cell r="Y35">
            <v>1</v>
          </cell>
          <cell r="Z35">
            <v>1</v>
          </cell>
          <cell r="AA35">
            <v>1</v>
          </cell>
          <cell r="AB35">
            <v>1</v>
          </cell>
          <cell r="AC35">
            <v>1</v>
          </cell>
          <cell r="AD35">
            <v>1</v>
          </cell>
          <cell r="AP35">
            <v>1</v>
          </cell>
          <cell r="AQ35">
            <v>2</v>
          </cell>
          <cell r="AR35">
            <v>8</v>
          </cell>
          <cell r="AZ35">
            <v>1</v>
          </cell>
          <cell r="BA35">
            <v>1</v>
          </cell>
          <cell r="BB35">
            <v>1</v>
          </cell>
          <cell r="BC35">
            <v>1</v>
          </cell>
          <cell r="BD35">
            <v>1</v>
          </cell>
          <cell r="BE35">
            <v>1</v>
          </cell>
          <cell r="BF35">
            <v>1</v>
          </cell>
          <cell r="BG35">
            <v>1</v>
          </cell>
          <cell r="BH35">
            <v>1</v>
          </cell>
          <cell r="BI35">
            <v>1</v>
          </cell>
          <cell r="BJ35">
            <v>1</v>
          </cell>
          <cell r="BK35">
            <v>1</v>
          </cell>
          <cell r="BL35">
            <v>1</v>
          </cell>
          <cell r="BM35">
            <v>1</v>
          </cell>
          <cell r="BN35">
            <v>1</v>
          </cell>
          <cell r="BO35">
            <v>1</v>
          </cell>
          <cell r="BP35">
            <v>1</v>
          </cell>
          <cell r="BQ35">
            <v>1</v>
          </cell>
          <cell r="BR35">
            <v>1</v>
          </cell>
          <cell r="BS35">
            <v>1</v>
          </cell>
        </row>
        <row r="36">
          <cell r="K36">
            <v>1</v>
          </cell>
          <cell r="L36">
            <v>1</v>
          </cell>
          <cell r="M36">
            <v>1</v>
          </cell>
          <cell r="N36">
            <v>1</v>
          </cell>
          <cell r="O36">
            <v>1</v>
          </cell>
          <cell r="P36">
            <v>1</v>
          </cell>
          <cell r="Q36">
            <v>1</v>
          </cell>
          <cell r="R36">
            <v>1</v>
          </cell>
          <cell r="S36">
            <v>1</v>
          </cell>
          <cell r="T36">
            <v>1</v>
          </cell>
          <cell r="U36">
            <v>1</v>
          </cell>
          <cell r="V36">
            <v>1</v>
          </cell>
          <cell r="W36">
            <v>1</v>
          </cell>
          <cell r="X36">
            <v>1</v>
          </cell>
          <cell r="Y36">
            <v>1</v>
          </cell>
          <cell r="Z36">
            <v>1</v>
          </cell>
          <cell r="AA36">
            <v>1</v>
          </cell>
          <cell r="AB36">
            <v>1</v>
          </cell>
          <cell r="AC36">
            <v>1</v>
          </cell>
          <cell r="AD36">
            <v>1</v>
          </cell>
          <cell r="AP36">
            <v>1</v>
          </cell>
          <cell r="AQ36">
            <v>2</v>
          </cell>
          <cell r="AR36">
            <v>9</v>
          </cell>
          <cell r="AZ36">
            <v>1</v>
          </cell>
          <cell r="BA36">
            <v>1</v>
          </cell>
          <cell r="BB36">
            <v>1</v>
          </cell>
          <cell r="BC36">
            <v>1</v>
          </cell>
          <cell r="BD36">
            <v>1</v>
          </cell>
          <cell r="BE36">
            <v>1</v>
          </cell>
          <cell r="BF36">
            <v>1</v>
          </cell>
          <cell r="BG36">
            <v>1</v>
          </cell>
          <cell r="BH36">
            <v>1</v>
          </cell>
          <cell r="BI36">
            <v>1</v>
          </cell>
          <cell r="BJ36">
            <v>1</v>
          </cell>
          <cell r="BK36">
            <v>1</v>
          </cell>
          <cell r="BL36">
            <v>1</v>
          </cell>
          <cell r="BM36">
            <v>1</v>
          </cell>
          <cell r="BN36">
            <v>1</v>
          </cell>
          <cell r="BO36">
            <v>1</v>
          </cell>
          <cell r="BP36">
            <v>1</v>
          </cell>
          <cell r="BQ36">
            <v>1</v>
          </cell>
          <cell r="BR36">
            <v>1</v>
          </cell>
          <cell r="BS36">
            <v>1</v>
          </cell>
        </row>
        <row r="37">
          <cell r="K37">
            <v>1</v>
          </cell>
          <cell r="L37">
            <v>1</v>
          </cell>
          <cell r="M37">
            <v>1</v>
          </cell>
          <cell r="N37">
            <v>1</v>
          </cell>
          <cell r="O37">
            <v>1</v>
          </cell>
          <cell r="P37">
            <v>1</v>
          </cell>
          <cell r="Q37">
            <v>1</v>
          </cell>
          <cell r="R37">
            <v>1</v>
          </cell>
          <cell r="S37">
            <v>1</v>
          </cell>
          <cell r="T37">
            <v>1</v>
          </cell>
          <cell r="U37">
            <v>1</v>
          </cell>
          <cell r="V37">
            <v>1</v>
          </cell>
          <cell r="W37">
            <v>1</v>
          </cell>
          <cell r="X37">
            <v>1</v>
          </cell>
          <cell r="Y37">
            <v>1</v>
          </cell>
          <cell r="Z37">
            <v>1</v>
          </cell>
          <cell r="AA37">
            <v>1</v>
          </cell>
          <cell r="AB37">
            <v>1</v>
          </cell>
          <cell r="AC37">
            <v>1</v>
          </cell>
          <cell r="AD37">
            <v>1</v>
          </cell>
          <cell r="AP37">
            <v>1</v>
          </cell>
          <cell r="AQ37">
            <v>2</v>
          </cell>
          <cell r="AR37">
            <v>10</v>
          </cell>
          <cell r="AZ37">
            <v>1</v>
          </cell>
          <cell r="BA37">
            <v>1</v>
          </cell>
          <cell r="BB37">
            <v>1</v>
          </cell>
          <cell r="BC37">
            <v>1</v>
          </cell>
          <cell r="BD37">
            <v>1</v>
          </cell>
          <cell r="BE37">
            <v>1</v>
          </cell>
          <cell r="BF37">
            <v>1</v>
          </cell>
          <cell r="BG37">
            <v>1</v>
          </cell>
          <cell r="BH37">
            <v>1</v>
          </cell>
          <cell r="BI37">
            <v>1</v>
          </cell>
          <cell r="BJ37">
            <v>1</v>
          </cell>
          <cell r="BK37">
            <v>1</v>
          </cell>
          <cell r="BL37">
            <v>1</v>
          </cell>
          <cell r="BM37">
            <v>1</v>
          </cell>
          <cell r="BN37">
            <v>1</v>
          </cell>
          <cell r="BO37">
            <v>1</v>
          </cell>
          <cell r="BP37">
            <v>1</v>
          </cell>
          <cell r="BQ37">
            <v>1</v>
          </cell>
          <cell r="BR37">
            <v>1</v>
          </cell>
          <cell r="BS37">
            <v>1</v>
          </cell>
        </row>
        <row r="38">
          <cell r="K38">
            <v>1</v>
          </cell>
          <cell r="L38">
            <v>1</v>
          </cell>
          <cell r="M38">
            <v>1</v>
          </cell>
          <cell r="N38">
            <v>1</v>
          </cell>
          <cell r="O38">
            <v>1</v>
          </cell>
          <cell r="P38">
            <v>1</v>
          </cell>
          <cell r="Q38">
            <v>1</v>
          </cell>
          <cell r="R38">
            <v>1</v>
          </cell>
          <cell r="S38">
            <v>1</v>
          </cell>
          <cell r="T38">
            <v>1</v>
          </cell>
          <cell r="U38">
            <v>1</v>
          </cell>
          <cell r="V38">
            <v>1</v>
          </cell>
          <cell r="W38">
            <v>1</v>
          </cell>
          <cell r="X38">
            <v>1</v>
          </cell>
          <cell r="Y38">
            <v>1</v>
          </cell>
          <cell r="Z38">
            <v>1</v>
          </cell>
          <cell r="AA38">
            <v>1</v>
          </cell>
          <cell r="AB38">
            <v>1</v>
          </cell>
          <cell r="AC38">
            <v>1</v>
          </cell>
          <cell r="AD38">
            <v>1</v>
          </cell>
          <cell r="AP38">
            <v>1</v>
          </cell>
          <cell r="AQ38">
            <v>3</v>
          </cell>
          <cell r="AR38">
            <v>1</v>
          </cell>
          <cell r="AZ38">
            <v>1</v>
          </cell>
          <cell r="BA38">
            <v>1</v>
          </cell>
          <cell r="BB38">
            <v>1</v>
          </cell>
          <cell r="BC38">
            <v>1</v>
          </cell>
          <cell r="BD38">
            <v>1</v>
          </cell>
          <cell r="BE38">
            <v>1</v>
          </cell>
          <cell r="BF38">
            <v>1</v>
          </cell>
          <cell r="BG38">
            <v>1</v>
          </cell>
          <cell r="BH38">
            <v>1</v>
          </cell>
          <cell r="BI38">
            <v>1</v>
          </cell>
          <cell r="BJ38">
            <v>1</v>
          </cell>
          <cell r="BK38">
            <v>1</v>
          </cell>
          <cell r="BL38">
            <v>1</v>
          </cell>
          <cell r="BM38">
            <v>1</v>
          </cell>
          <cell r="BN38">
            <v>1</v>
          </cell>
          <cell r="BO38">
            <v>1</v>
          </cell>
          <cell r="BP38">
            <v>1</v>
          </cell>
          <cell r="BQ38">
            <v>1</v>
          </cell>
          <cell r="BR38">
            <v>1</v>
          </cell>
          <cell r="BS38">
            <v>1</v>
          </cell>
        </row>
        <row r="39">
          <cell r="K39">
            <v>1</v>
          </cell>
          <cell r="L39">
            <v>1</v>
          </cell>
          <cell r="M39">
            <v>1</v>
          </cell>
          <cell r="N39">
            <v>1</v>
          </cell>
          <cell r="O39">
            <v>1</v>
          </cell>
          <cell r="P39">
            <v>1</v>
          </cell>
          <cell r="Q39">
            <v>1</v>
          </cell>
          <cell r="R39">
            <v>1</v>
          </cell>
          <cell r="S39">
            <v>1</v>
          </cell>
          <cell r="T39">
            <v>1</v>
          </cell>
          <cell r="U39">
            <v>1</v>
          </cell>
          <cell r="V39">
            <v>1</v>
          </cell>
          <cell r="W39">
            <v>1</v>
          </cell>
          <cell r="X39">
            <v>1</v>
          </cell>
          <cell r="Y39">
            <v>1</v>
          </cell>
          <cell r="Z39">
            <v>1</v>
          </cell>
          <cell r="AA39">
            <v>1</v>
          </cell>
          <cell r="AB39">
            <v>1</v>
          </cell>
          <cell r="AC39">
            <v>1</v>
          </cell>
          <cell r="AD39">
            <v>1</v>
          </cell>
          <cell r="AP39">
            <v>1</v>
          </cell>
          <cell r="AQ39">
            <v>3</v>
          </cell>
          <cell r="AR39">
            <v>2</v>
          </cell>
          <cell r="AZ39">
            <v>1</v>
          </cell>
          <cell r="BA39">
            <v>1</v>
          </cell>
          <cell r="BB39">
            <v>1</v>
          </cell>
          <cell r="BC39">
            <v>1</v>
          </cell>
          <cell r="BD39">
            <v>1</v>
          </cell>
          <cell r="BE39">
            <v>1</v>
          </cell>
          <cell r="BF39">
            <v>1</v>
          </cell>
          <cell r="BG39">
            <v>1</v>
          </cell>
          <cell r="BH39">
            <v>1</v>
          </cell>
          <cell r="BI39">
            <v>1</v>
          </cell>
          <cell r="BJ39">
            <v>1</v>
          </cell>
          <cell r="BK39">
            <v>1</v>
          </cell>
          <cell r="BL39">
            <v>1</v>
          </cell>
          <cell r="BM39">
            <v>1</v>
          </cell>
          <cell r="BN39">
            <v>1</v>
          </cell>
          <cell r="BO39">
            <v>1</v>
          </cell>
          <cell r="BP39">
            <v>1</v>
          </cell>
          <cell r="BQ39">
            <v>1</v>
          </cell>
          <cell r="BR39">
            <v>1</v>
          </cell>
          <cell r="BS39">
            <v>1</v>
          </cell>
        </row>
        <row r="40">
          <cell r="K40">
            <v>1</v>
          </cell>
          <cell r="L40">
            <v>1</v>
          </cell>
          <cell r="M40">
            <v>1</v>
          </cell>
          <cell r="N40">
            <v>1</v>
          </cell>
          <cell r="O40">
            <v>1</v>
          </cell>
          <cell r="P40">
            <v>1</v>
          </cell>
          <cell r="Q40">
            <v>1</v>
          </cell>
          <cell r="R40">
            <v>1</v>
          </cell>
          <cell r="S40">
            <v>1</v>
          </cell>
          <cell r="T40">
            <v>1</v>
          </cell>
          <cell r="U40">
            <v>1</v>
          </cell>
          <cell r="V40">
            <v>1</v>
          </cell>
          <cell r="W40">
            <v>1</v>
          </cell>
          <cell r="X40">
            <v>1</v>
          </cell>
          <cell r="Y40">
            <v>1</v>
          </cell>
          <cell r="Z40">
            <v>1</v>
          </cell>
          <cell r="AA40">
            <v>1</v>
          </cell>
          <cell r="AB40">
            <v>1</v>
          </cell>
          <cell r="AC40">
            <v>1</v>
          </cell>
          <cell r="AD40">
            <v>1</v>
          </cell>
          <cell r="AP40">
            <v>1</v>
          </cell>
          <cell r="AQ40">
            <v>3</v>
          </cell>
          <cell r="AR40">
            <v>3</v>
          </cell>
          <cell r="AZ40">
            <v>1</v>
          </cell>
          <cell r="BA40">
            <v>1</v>
          </cell>
          <cell r="BB40">
            <v>1</v>
          </cell>
          <cell r="BC40">
            <v>1</v>
          </cell>
          <cell r="BD40">
            <v>1</v>
          </cell>
          <cell r="BE40">
            <v>1</v>
          </cell>
          <cell r="BF40">
            <v>1</v>
          </cell>
          <cell r="BG40">
            <v>1</v>
          </cell>
          <cell r="BH40">
            <v>1</v>
          </cell>
          <cell r="BI40">
            <v>1</v>
          </cell>
          <cell r="BJ40">
            <v>1</v>
          </cell>
          <cell r="BK40">
            <v>1</v>
          </cell>
          <cell r="BL40">
            <v>1</v>
          </cell>
          <cell r="BM40">
            <v>1</v>
          </cell>
          <cell r="BN40">
            <v>1</v>
          </cell>
          <cell r="BO40">
            <v>1</v>
          </cell>
          <cell r="BP40">
            <v>1</v>
          </cell>
          <cell r="BQ40">
            <v>1</v>
          </cell>
          <cell r="BR40">
            <v>1</v>
          </cell>
          <cell r="BS40">
            <v>1</v>
          </cell>
        </row>
        <row r="41">
          <cell r="K41">
            <v>1</v>
          </cell>
          <cell r="L41">
            <v>1</v>
          </cell>
          <cell r="M41">
            <v>1</v>
          </cell>
          <cell r="N41">
            <v>1</v>
          </cell>
          <cell r="O41">
            <v>1</v>
          </cell>
          <cell r="P41">
            <v>1</v>
          </cell>
          <cell r="Q41">
            <v>1</v>
          </cell>
          <cell r="R41">
            <v>1</v>
          </cell>
          <cell r="S41">
            <v>1</v>
          </cell>
          <cell r="T41">
            <v>1</v>
          </cell>
          <cell r="U41">
            <v>1</v>
          </cell>
          <cell r="V41">
            <v>1</v>
          </cell>
          <cell r="W41">
            <v>1</v>
          </cell>
          <cell r="X41">
            <v>1</v>
          </cell>
          <cell r="Y41">
            <v>1</v>
          </cell>
          <cell r="Z41">
            <v>1</v>
          </cell>
          <cell r="AA41">
            <v>1</v>
          </cell>
          <cell r="AB41">
            <v>1</v>
          </cell>
          <cell r="AC41">
            <v>1</v>
          </cell>
          <cell r="AD41">
            <v>1</v>
          </cell>
          <cell r="AP41">
            <v>1</v>
          </cell>
          <cell r="AQ41">
            <v>3</v>
          </cell>
          <cell r="AR41">
            <v>4</v>
          </cell>
          <cell r="AZ41">
            <v>1</v>
          </cell>
          <cell r="BA41">
            <v>1</v>
          </cell>
          <cell r="BB41">
            <v>1</v>
          </cell>
          <cell r="BC41">
            <v>1</v>
          </cell>
          <cell r="BD41">
            <v>1</v>
          </cell>
          <cell r="BE41">
            <v>1</v>
          </cell>
          <cell r="BF41">
            <v>1</v>
          </cell>
          <cell r="BG41">
            <v>1</v>
          </cell>
          <cell r="BH41">
            <v>1</v>
          </cell>
          <cell r="BI41">
            <v>1</v>
          </cell>
          <cell r="BJ41">
            <v>1</v>
          </cell>
          <cell r="BK41">
            <v>1</v>
          </cell>
          <cell r="BL41">
            <v>1</v>
          </cell>
          <cell r="BM41">
            <v>1</v>
          </cell>
          <cell r="BN41">
            <v>1</v>
          </cell>
          <cell r="BO41">
            <v>1</v>
          </cell>
          <cell r="BP41">
            <v>1</v>
          </cell>
          <cell r="BQ41">
            <v>1</v>
          </cell>
          <cell r="BR41">
            <v>1</v>
          </cell>
          <cell r="BS41">
            <v>1</v>
          </cell>
        </row>
        <row r="42">
          <cell r="K42">
            <v>1</v>
          </cell>
          <cell r="L42">
            <v>1</v>
          </cell>
          <cell r="M42">
            <v>1</v>
          </cell>
          <cell r="N42">
            <v>1</v>
          </cell>
          <cell r="O42">
            <v>1</v>
          </cell>
          <cell r="P42">
            <v>1</v>
          </cell>
          <cell r="Q42">
            <v>1</v>
          </cell>
          <cell r="R42">
            <v>1</v>
          </cell>
          <cell r="S42">
            <v>1</v>
          </cell>
          <cell r="T42">
            <v>1</v>
          </cell>
          <cell r="U42">
            <v>1</v>
          </cell>
          <cell r="V42">
            <v>1</v>
          </cell>
          <cell r="W42">
            <v>1</v>
          </cell>
          <cell r="X42">
            <v>1</v>
          </cell>
          <cell r="Y42">
            <v>1</v>
          </cell>
          <cell r="Z42">
            <v>1</v>
          </cell>
          <cell r="AA42">
            <v>1</v>
          </cell>
          <cell r="AB42">
            <v>1</v>
          </cell>
          <cell r="AC42">
            <v>1</v>
          </cell>
          <cell r="AD42">
            <v>1</v>
          </cell>
          <cell r="AP42">
            <v>1</v>
          </cell>
          <cell r="AQ42">
            <v>3</v>
          </cell>
          <cell r="AR42">
            <v>5</v>
          </cell>
          <cell r="AZ42">
            <v>1</v>
          </cell>
          <cell r="BA42">
            <v>1</v>
          </cell>
          <cell r="BB42">
            <v>1</v>
          </cell>
          <cell r="BC42">
            <v>1</v>
          </cell>
          <cell r="BD42">
            <v>1</v>
          </cell>
          <cell r="BE42">
            <v>1</v>
          </cell>
          <cell r="BF42">
            <v>1</v>
          </cell>
          <cell r="BG42">
            <v>1</v>
          </cell>
          <cell r="BH42">
            <v>1</v>
          </cell>
          <cell r="BI42">
            <v>1</v>
          </cell>
          <cell r="BJ42">
            <v>1</v>
          </cell>
          <cell r="BK42">
            <v>1</v>
          </cell>
          <cell r="BL42">
            <v>1</v>
          </cell>
          <cell r="BM42">
            <v>1</v>
          </cell>
          <cell r="BN42">
            <v>1</v>
          </cell>
          <cell r="BO42">
            <v>1</v>
          </cell>
          <cell r="BP42">
            <v>1</v>
          </cell>
          <cell r="BQ42">
            <v>1</v>
          </cell>
          <cell r="BR42">
            <v>1</v>
          </cell>
          <cell r="BS42">
            <v>1</v>
          </cell>
        </row>
        <row r="43">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P43">
            <v>1</v>
          </cell>
          <cell r="AQ43">
            <v>3</v>
          </cell>
          <cell r="AR43">
            <v>6</v>
          </cell>
          <cell r="AZ43">
            <v>1</v>
          </cell>
          <cell r="BA43">
            <v>1</v>
          </cell>
          <cell r="BB43">
            <v>1</v>
          </cell>
          <cell r="BC43">
            <v>1</v>
          </cell>
          <cell r="BD43">
            <v>1</v>
          </cell>
          <cell r="BE43">
            <v>1</v>
          </cell>
          <cell r="BF43">
            <v>1</v>
          </cell>
          <cell r="BG43">
            <v>1</v>
          </cell>
          <cell r="BH43">
            <v>1</v>
          </cell>
          <cell r="BI43">
            <v>1</v>
          </cell>
          <cell r="BJ43">
            <v>1</v>
          </cell>
          <cell r="BK43">
            <v>1</v>
          </cell>
          <cell r="BL43">
            <v>1</v>
          </cell>
          <cell r="BM43">
            <v>1</v>
          </cell>
          <cell r="BN43">
            <v>1</v>
          </cell>
          <cell r="BO43">
            <v>1</v>
          </cell>
          <cell r="BP43">
            <v>1</v>
          </cell>
          <cell r="BQ43">
            <v>1</v>
          </cell>
          <cell r="BR43">
            <v>1</v>
          </cell>
          <cell r="BS43">
            <v>1</v>
          </cell>
        </row>
        <row r="44">
          <cell r="K44">
            <v>1</v>
          </cell>
          <cell r="L44">
            <v>1</v>
          </cell>
          <cell r="M44">
            <v>1</v>
          </cell>
          <cell r="N44">
            <v>1</v>
          </cell>
          <cell r="O44">
            <v>1</v>
          </cell>
          <cell r="P44">
            <v>1</v>
          </cell>
          <cell r="Q44">
            <v>1</v>
          </cell>
          <cell r="R44">
            <v>1</v>
          </cell>
          <cell r="S44">
            <v>1</v>
          </cell>
          <cell r="T44">
            <v>1</v>
          </cell>
          <cell r="U44">
            <v>1</v>
          </cell>
          <cell r="V44">
            <v>1</v>
          </cell>
          <cell r="W44">
            <v>1</v>
          </cell>
          <cell r="X44">
            <v>1</v>
          </cell>
          <cell r="Y44">
            <v>1</v>
          </cell>
          <cell r="Z44">
            <v>1</v>
          </cell>
          <cell r="AA44">
            <v>1</v>
          </cell>
          <cell r="AB44">
            <v>1</v>
          </cell>
          <cell r="AC44">
            <v>1</v>
          </cell>
          <cell r="AD44">
            <v>1</v>
          </cell>
          <cell r="AP44">
            <v>1</v>
          </cell>
          <cell r="AQ44">
            <v>3</v>
          </cell>
          <cell r="AR44">
            <v>7</v>
          </cell>
          <cell r="AZ44">
            <v>1</v>
          </cell>
          <cell r="BA44">
            <v>1</v>
          </cell>
          <cell r="BB44">
            <v>1</v>
          </cell>
          <cell r="BC44">
            <v>1</v>
          </cell>
          <cell r="BD44">
            <v>1</v>
          </cell>
          <cell r="BE44">
            <v>1</v>
          </cell>
          <cell r="BF44">
            <v>1</v>
          </cell>
          <cell r="BG44">
            <v>1</v>
          </cell>
          <cell r="BH44">
            <v>1</v>
          </cell>
          <cell r="BI44">
            <v>1</v>
          </cell>
          <cell r="BJ44">
            <v>1</v>
          </cell>
          <cell r="BK44">
            <v>1</v>
          </cell>
          <cell r="BL44">
            <v>1</v>
          </cell>
          <cell r="BM44">
            <v>1</v>
          </cell>
          <cell r="BN44">
            <v>1</v>
          </cell>
          <cell r="BO44">
            <v>1</v>
          </cell>
          <cell r="BP44">
            <v>1</v>
          </cell>
          <cell r="BQ44">
            <v>1</v>
          </cell>
          <cell r="BR44">
            <v>1</v>
          </cell>
          <cell r="BS44">
            <v>1</v>
          </cell>
        </row>
        <row r="45">
          <cell r="K45">
            <v>1</v>
          </cell>
          <cell r="L45">
            <v>1</v>
          </cell>
          <cell r="M45">
            <v>1</v>
          </cell>
          <cell r="N45">
            <v>1</v>
          </cell>
          <cell r="O45">
            <v>1</v>
          </cell>
          <cell r="P45">
            <v>1</v>
          </cell>
          <cell r="Q45">
            <v>1</v>
          </cell>
          <cell r="R45">
            <v>1</v>
          </cell>
          <cell r="S45">
            <v>1</v>
          </cell>
          <cell r="T45">
            <v>1</v>
          </cell>
          <cell r="U45">
            <v>1</v>
          </cell>
          <cell r="V45">
            <v>1</v>
          </cell>
          <cell r="W45">
            <v>1</v>
          </cell>
          <cell r="X45">
            <v>1</v>
          </cell>
          <cell r="Y45">
            <v>1</v>
          </cell>
          <cell r="Z45">
            <v>1</v>
          </cell>
          <cell r="AA45">
            <v>1</v>
          </cell>
          <cell r="AB45">
            <v>1</v>
          </cell>
          <cell r="AC45">
            <v>1</v>
          </cell>
          <cell r="AD45">
            <v>1</v>
          </cell>
          <cell r="AP45">
            <v>1</v>
          </cell>
          <cell r="AQ45">
            <v>3</v>
          </cell>
          <cell r="AR45">
            <v>8</v>
          </cell>
          <cell r="AZ45">
            <v>1</v>
          </cell>
          <cell r="BA45">
            <v>1</v>
          </cell>
          <cell r="BB45">
            <v>1</v>
          </cell>
          <cell r="BC45">
            <v>1</v>
          </cell>
          <cell r="BD45">
            <v>1</v>
          </cell>
          <cell r="BE45">
            <v>1</v>
          </cell>
          <cell r="BF45">
            <v>1</v>
          </cell>
          <cell r="BG45">
            <v>1</v>
          </cell>
          <cell r="BH45">
            <v>1</v>
          </cell>
          <cell r="BI45">
            <v>1</v>
          </cell>
          <cell r="BJ45">
            <v>1</v>
          </cell>
          <cell r="BK45">
            <v>1</v>
          </cell>
          <cell r="BL45">
            <v>1</v>
          </cell>
          <cell r="BM45">
            <v>1</v>
          </cell>
          <cell r="BN45">
            <v>1</v>
          </cell>
          <cell r="BO45">
            <v>1</v>
          </cell>
          <cell r="BP45">
            <v>1</v>
          </cell>
          <cell r="BQ45">
            <v>1</v>
          </cell>
          <cell r="BR45">
            <v>1</v>
          </cell>
          <cell r="BS45">
            <v>1</v>
          </cell>
        </row>
        <row r="46">
          <cell r="K46">
            <v>1</v>
          </cell>
          <cell r="L46">
            <v>1</v>
          </cell>
          <cell r="M46">
            <v>1</v>
          </cell>
          <cell r="N46">
            <v>1</v>
          </cell>
          <cell r="O46">
            <v>1</v>
          </cell>
          <cell r="P46">
            <v>1</v>
          </cell>
          <cell r="Q46">
            <v>1</v>
          </cell>
          <cell r="R46">
            <v>1</v>
          </cell>
          <cell r="S46">
            <v>1</v>
          </cell>
          <cell r="T46">
            <v>1</v>
          </cell>
          <cell r="U46">
            <v>1</v>
          </cell>
          <cell r="V46">
            <v>1</v>
          </cell>
          <cell r="W46">
            <v>1</v>
          </cell>
          <cell r="X46">
            <v>1</v>
          </cell>
          <cell r="Y46">
            <v>1</v>
          </cell>
          <cell r="Z46">
            <v>1</v>
          </cell>
          <cell r="AA46">
            <v>1</v>
          </cell>
          <cell r="AB46">
            <v>1</v>
          </cell>
          <cell r="AC46">
            <v>1</v>
          </cell>
          <cell r="AD46">
            <v>1</v>
          </cell>
          <cell r="AP46">
            <v>1</v>
          </cell>
          <cell r="AQ46">
            <v>3</v>
          </cell>
          <cell r="AR46">
            <v>9</v>
          </cell>
          <cell r="AZ46">
            <v>1</v>
          </cell>
          <cell r="BA46">
            <v>1</v>
          </cell>
          <cell r="BB46">
            <v>1</v>
          </cell>
          <cell r="BC46">
            <v>1</v>
          </cell>
          <cell r="BD46">
            <v>1</v>
          </cell>
          <cell r="BE46">
            <v>1</v>
          </cell>
          <cell r="BF46">
            <v>1</v>
          </cell>
          <cell r="BG46">
            <v>1</v>
          </cell>
          <cell r="BH46">
            <v>1</v>
          </cell>
          <cell r="BI46">
            <v>1</v>
          </cell>
          <cell r="BJ46">
            <v>1</v>
          </cell>
          <cell r="BK46">
            <v>1</v>
          </cell>
          <cell r="BL46">
            <v>1</v>
          </cell>
          <cell r="BM46">
            <v>1</v>
          </cell>
          <cell r="BN46">
            <v>1</v>
          </cell>
          <cell r="BO46">
            <v>1</v>
          </cell>
          <cell r="BP46">
            <v>1</v>
          </cell>
          <cell r="BQ46">
            <v>1</v>
          </cell>
          <cell r="BR46">
            <v>1</v>
          </cell>
          <cell r="BS46">
            <v>1</v>
          </cell>
        </row>
        <row r="47">
          <cell r="K47">
            <v>1</v>
          </cell>
          <cell r="L47">
            <v>1</v>
          </cell>
          <cell r="M47">
            <v>1</v>
          </cell>
          <cell r="N47">
            <v>1</v>
          </cell>
          <cell r="O47">
            <v>1</v>
          </cell>
          <cell r="P47">
            <v>1</v>
          </cell>
          <cell r="Q47">
            <v>1</v>
          </cell>
          <cell r="R47">
            <v>1</v>
          </cell>
          <cell r="S47">
            <v>1</v>
          </cell>
          <cell r="T47">
            <v>1</v>
          </cell>
          <cell r="U47">
            <v>1</v>
          </cell>
          <cell r="V47">
            <v>1</v>
          </cell>
          <cell r="W47">
            <v>1</v>
          </cell>
          <cell r="X47">
            <v>1</v>
          </cell>
          <cell r="Y47">
            <v>1</v>
          </cell>
          <cell r="Z47">
            <v>1</v>
          </cell>
          <cell r="AA47">
            <v>1</v>
          </cell>
          <cell r="AB47">
            <v>1</v>
          </cell>
          <cell r="AC47">
            <v>1</v>
          </cell>
          <cell r="AD47">
            <v>1</v>
          </cell>
          <cell r="AP47">
            <v>1</v>
          </cell>
          <cell r="AQ47">
            <v>3</v>
          </cell>
          <cell r="AR47">
            <v>10</v>
          </cell>
          <cell r="AZ47">
            <v>1</v>
          </cell>
          <cell r="BA47">
            <v>1</v>
          </cell>
          <cell r="BB47">
            <v>1</v>
          </cell>
          <cell r="BC47">
            <v>1</v>
          </cell>
          <cell r="BD47">
            <v>1</v>
          </cell>
          <cell r="BE47">
            <v>1</v>
          </cell>
          <cell r="BF47">
            <v>1</v>
          </cell>
          <cell r="BG47">
            <v>1</v>
          </cell>
          <cell r="BH47">
            <v>1</v>
          </cell>
          <cell r="BI47">
            <v>1</v>
          </cell>
          <cell r="BJ47">
            <v>1</v>
          </cell>
          <cell r="BK47">
            <v>1</v>
          </cell>
          <cell r="BL47">
            <v>1</v>
          </cell>
          <cell r="BM47">
            <v>1</v>
          </cell>
          <cell r="BN47">
            <v>1</v>
          </cell>
          <cell r="BO47">
            <v>1</v>
          </cell>
          <cell r="BP47">
            <v>1</v>
          </cell>
          <cell r="BQ47">
            <v>1</v>
          </cell>
          <cell r="BR47">
            <v>1</v>
          </cell>
          <cell r="BS47">
            <v>1</v>
          </cell>
        </row>
        <row r="48">
          <cell r="K48">
            <v>1</v>
          </cell>
          <cell r="L48">
            <v>1</v>
          </cell>
          <cell r="M48">
            <v>1</v>
          </cell>
          <cell r="N48">
            <v>1</v>
          </cell>
          <cell r="O48">
            <v>1</v>
          </cell>
          <cell r="P48">
            <v>1</v>
          </cell>
          <cell r="Q48">
            <v>1</v>
          </cell>
          <cell r="R48">
            <v>1</v>
          </cell>
          <cell r="S48">
            <v>1</v>
          </cell>
          <cell r="T48">
            <v>1</v>
          </cell>
          <cell r="U48">
            <v>1</v>
          </cell>
          <cell r="V48">
            <v>1</v>
          </cell>
          <cell r="W48">
            <v>1</v>
          </cell>
          <cell r="X48">
            <v>1</v>
          </cell>
          <cell r="Y48">
            <v>1</v>
          </cell>
          <cell r="Z48">
            <v>1</v>
          </cell>
          <cell r="AA48">
            <v>1</v>
          </cell>
          <cell r="AB48">
            <v>1</v>
          </cell>
          <cell r="AC48">
            <v>1</v>
          </cell>
          <cell r="AD48">
            <v>1</v>
          </cell>
          <cell r="AP48">
            <v>1</v>
          </cell>
          <cell r="AQ48">
            <v>4</v>
          </cell>
          <cell r="AR48">
            <v>1</v>
          </cell>
          <cell r="AZ48">
            <v>1</v>
          </cell>
          <cell r="BA48">
            <v>1</v>
          </cell>
          <cell r="BB48">
            <v>1</v>
          </cell>
          <cell r="BC48">
            <v>1</v>
          </cell>
          <cell r="BD48">
            <v>1</v>
          </cell>
          <cell r="BE48">
            <v>1</v>
          </cell>
          <cell r="BF48">
            <v>1</v>
          </cell>
          <cell r="BG48">
            <v>1</v>
          </cell>
          <cell r="BH48">
            <v>1</v>
          </cell>
          <cell r="BI48">
            <v>1</v>
          </cell>
          <cell r="BJ48">
            <v>1</v>
          </cell>
          <cell r="BK48">
            <v>1</v>
          </cell>
          <cell r="BL48">
            <v>1</v>
          </cell>
          <cell r="BM48">
            <v>1</v>
          </cell>
          <cell r="BN48">
            <v>1</v>
          </cell>
          <cell r="BO48">
            <v>1</v>
          </cell>
          <cell r="BP48">
            <v>1</v>
          </cell>
          <cell r="BQ48">
            <v>1</v>
          </cell>
          <cell r="BR48">
            <v>1</v>
          </cell>
          <cell r="BS48">
            <v>1</v>
          </cell>
        </row>
        <row r="49">
          <cell r="K49">
            <v>1</v>
          </cell>
          <cell r="L49">
            <v>1</v>
          </cell>
          <cell r="M49">
            <v>1</v>
          </cell>
          <cell r="N49">
            <v>1</v>
          </cell>
          <cell r="O49">
            <v>1</v>
          </cell>
          <cell r="P49">
            <v>1</v>
          </cell>
          <cell r="Q49">
            <v>1</v>
          </cell>
          <cell r="R49">
            <v>1</v>
          </cell>
          <cell r="S49">
            <v>1</v>
          </cell>
          <cell r="T49">
            <v>1</v>
          </cell>
          <cell r="U49">
            <v>1</v>
          </cell>
          <cell r="V49">
            <v>1</v>
          </cell>
          <cell r="W49">
            <v>1</v>
          </cell>
          <cell r="X49">
            <v>1</v>
          </cell>
          <cell r="Y49">
            <v>1</v>
          </cell>
          <cell r="Z49">
            <v>1</v>
          </cell>
          <cell r="AA49">
            <v>1</v>
          </cell>
          <cell r="AB49">
            <v>1</v>
          </cell>
          <cell r="AC49">
            <v>1</v>
          </cell>
          <cell r="AD49">
            <v>1</v>
          </cell>
          <cell r="AP49">
            <v>1</v>
          </cell>
          <cell r="AQ49">
            <v>4</v>
          </cell>
          <cell r="AR49">
            <v>2</v>
          </cell>
          <cell r="AZ49">
            <v>1</v>
          </cell>
          <cell r="BA49">
            <v>1</v>
          </cell>
          <cell r="BB49">
            <v>1</v>
          </cell>
          <cell r="BC49">
            <v>1</v>
          </cell>
          <cell r="BD49">
            <v>1</v>
          </cell>
          <cell r="BE49">
            <v>1</v>
          </cell>
          <cell r="BF49">
            <v>1</v>
          </cell>
          <cell r="BG49">
            <v>1</v>
          </cell>
          <cell r="BH49">
            <v>1</v>
          </cell>
          <cell r="BI49">
            <v>1</v>
          </cell>
          <cell r="BJ49">
            <v>1</v>
          </cell>
          <cell r="BK49">
            <v>1</v>
          </cell>
          <cell r="BL49">
            <v>1</v>
          </cell>
          <cell r="BM49">
            <v>1</v>
          </cell>
          <cell r="BN49">
            <v>1</v>
          </cell>
          <cell r="BO49">
            <v>1</v>
          </cell>
          <cell r="BP49">
            <v>1</v>
          </cell>
          <cell r="BQ49">
            <v>1</v>
          </cell>
          <cell r="BR49">
            <v>1</v>
          </cell>
          <cell r="BS49">
            <v>1</v>
          </cell>
        </row>
        <row r="50">
          <cell r="K50">
            <v>1</v>
          </cell>
          <cell r="L50">
            <v>1</v>
          </cell>
          <cell r="M50">
            <v>1</v>
          </cell>
          <cell r="N50">
            <v>1</v>
          </cell>
          <cell r="O50">
            <v>1</v>
          </cell>
          <cell r="P50">
            <v>1</v>
          </cell>
          <cell r="Q50">
            <v>1</v>
          </cell>
          <cell r="R50">
            <v>1</v>
          </cell>
          <cell r="S50">
            <v>1</v>
          </cell>
          <cell r="T50">
            <v>1</v>
          </cell>
          <cell r="U50">
            <v>1</v>
          </cell>
          <cell r="V50">
            <v>1</v>
          </cell>
          <cell r="W50">
            <v>1</v>
          </cell>
          <cell r="X50">
            <v>1</v>
          </cell>
          <cell r="Y50">
            <v>1</v>
          </cell>
          <cell r="Z50">
            <v>1</v>
          </cell>
          <cell r="AA50">
            <v>1</v>
          </cell>
          <cell r="AB50">
            <v>1</v>
          </cell>
          <cell r="AC50">
            <v>1</v>
          </cell>
          <cell r="AD50">
            <v>1</v>
          </cell>
          <cell r="AP50">
            <v>1</v>
          </cell>
          <cell r="AQ50">
            <v>4</v>
          </cell>
          <cell r="AR50">
            <v>3</v>
          </cell>
          <cell r="AZ50">
            <v>1</v>
          </cell>
          <cell r="BA50">
            <v>1</v>
          </cell>
          <cell r="BB50">
            <v>1</v>
          </cell>
          <cell r="BC50">
            <v>1</v>
          </cell>
          <cell r="BD50">
            <v>1</v>
          </cell>
          <cell r="BE50">
            <v>1</v>
          </cell>
          <cell r="BF50">
            <v>1</v>
          </cell>
          <cell r="BG50">
            <v>1</v>
          </cell>
          <cell r="BH50">
            <v>1</v>
          </cell>
          <cell r="BI50">
            <v>1</v>
          </cell>
          <cell r="BJ50">
            <v>1</v>
          </cell>
          <cell r="BK50">
            <v>1</v>
          </cell>
          <cell r="BL50">
            <v>1</v>
          </cell>
          <cell r="BM50">
            <v>1</v>
          </cell>
          <cell r="BN50">
            <v>1</v>
          </cell>
          <cell r="BO50">
            <v>1</v>
          </cell>
          <cell r="BP50">
            <v>1</v>
          </cell>
          <cell r="BQ50">
            <v>1</v>
          </cell>
          <cell r="BR50">
            <v>1</v>
          </cell>
          <cell r="BS50">
            <v>1</v>
          </cell>
        </row>
        <row r="51">
          <cell r="K51">
            <v>1</v>
          </cell>
          <cell r="L51">
            <v>1</v>
          </cell>
          <cell r="M51">
            <v>1</v>
          </cell>
          <cell r="N51">
            <v>1</v>
          </cell>
          <cell r="O51">
            <v>1</v>
          </cell>
          <cell r="P51">
            <v>1</v>
          </cell>
          <cell r="Q51">
            <v>1</v>
          </cell>
          <cell r="R51">
            <v>1</v>
          </cell>
          <cell r="S51">
            <v>1</v>
          </cell>
          <cell r="T51">
            <v>1</v>
          </cell>
          <cell r="U51">
            <v>1</v>
          </cell>
          <cell r="V51">
            <v>1</v>
          </cell>
          <cell r="W51">
            <v>1</v>
          </cell>
          <cell r="X51">
            <v>1</v>
          </cell>
          <cell r="Y51">
            <v>1</v>
          </cell>
          <cell r="Z51">
            <v>1</v>
          </cell>
          <cell r="AA51">
            <v>1</v>
          </cell>
          <cell r="AB51">
            <v>1</v>
          </cell>
          <cell r="AC51">
            <v>1</v>
          </cell>
          <cell r="AD51">
            <v>1</v>
          </cell>
          <cell r="AP51">
            <v>1</v>
          </cell>
          <cell r="AQ51">
            <v>4</v>
          </cell>
          <cell r="AR51">
            <v>4</v>
          </cell>
          <cell r="AZ51">
            <v>1</v>
          </cell>
          <cell r="BA51">
            <v>1</v>
          </cell>
          <cell r="BB51">
            <v>1</v>
          </cell>
          <cell r="BC51">
            <v>1</v>
          </cell>
          <cell r="BD51">
            <v>1</v>
          </cell>
          <cell r="BE51">
            <v>1</v>
          </cell>
          <cell r="BF51">
            <v>1</v>
          </cell>
          <cell r="BG51">
            <v>1</v>
          </cell>
          <cell r="BH51">
            <v>1</v>
          </cell>
          <cell r="BI51">
            <v>1</v>
          </cell>
          <cell r="BJ51">
            <v>1</v>
          </cell>
          <cell r="BK51">
            <v>1</v>
          </cell>
          <cell r="BL51">
            <v>1</v>
          </cell>
          <cell r="BM51">
            <v>1</v>
          </cell>
          <cell r="BN51">
            <v>1</v>
          </cell>
          <cell r="BO51">
            <v>1</v>
          </cell>
          <cell r="BP51">
            <v>1</v>
          </cell>
          <cell r="BQ51">
            <v>1</v>
          </cell>
          <cell r="BR51">
            <v>1</v>
          </cell>
          <cell r="BS51">
            <v>1</v>
          </cell>
        </row>
        <row r="52">
          <cell r="K52">
            <v>1</v>
          </cell>
          <cell r="L52">
            <v>1</v>
          </cell>
          <cell r="M52">
            <v>1</v>
          </cell>
          <cell r="N52">
            <v>1</v>
          </cell>
          <cell r="O52">
            <v>1</v>
          </cell>
          <cell r="P52">
            <v>1</v>
          </cell>
          <cell r="Q52">
            <v>1</v>
          </cell>
          <cell r="R52">
            <v>1</v>
          </cell>
          <cell r="S52">
            <v>1</v>
          </cell>
          <cell r="T52">
            <v>1</v>
          </cell>
          <cell r="U52">
            <v>1</v>
          </cell>
          <cell r="V52">
            <v>1</v>
          </cell>
          <cell r="W52">
            <v>1</v>
          </cell>
          <cell r="X52">
            <v>1</v>
          </cell>
          <cell r="Y52">
            <v>1</v>
          </cell>
          <cell r="Z52">
            <v>1</v>
          </cell>
          <cell r="AA52">
            <v>1</v>
          </cell>
          <cell r="AB52">
            <v>1</v>
          </cell>
          <cell r="AC52">
            <v>1</v>
          </cell>
          <cell r="AD52">
            <v>1</v>
          </cell>
          <cell r="AP52">
            <v>1</v>
          </cell>
          <cell r="AQ52">
            <v>4</v>
          </cell>
          <cell r="AR52">
            <v>5</v>
          </cell>
          <cell r="AZ52">
            <v>1</v>
          </cell>
          <cell r="BA52">
            <v>1</v>
          </cell>
          <cell r="BB52">
            <v>1</v>
          </cell>
          <cell r="BC52">
            <v>1</v>
          </cell>
          <cell r="BD52">
            <v>1</v>
          </cell>
          <cell r="BE52">
            <v>1</v>
          </cell>
          <cell r="BF52">
            <v>1</v>
          </cell>
          <cell r="BG52">
            <v>1</v>
          </cell>
          <cell r="BH52">
            <v>1</v>
          </cell>
          <cell r="BI52">
            <v>1</v>
          </cell>
          <cell r="BJ52">
            <v>1</v>
          </cell>
          <cell r="BK52">
            <v>1</v>
          </cell>
          <cell r="BL52">
            <v>1</v>
          </cell>
          <cell r="BM52">
            <v>1</v>
          </cell>
          <cell r="BN52">
            <v>1</v>
          </cell>
          <cell r="BO52">
            <v>1</v>
          </cell>
          <cell r="BP52">
            <v>1</v>
          </cell>
          <cell r="BQ52">
            <v>1</v>
          </cell>
          <cell r="BR52">
            <v>1</v>
          </cell>
          <cell r="BS52">
            <v>1</v>
          </cell>
        </row>
        <row r="53">
          <cell r="K53">
            <v>1</v>
          </cell>
          <cell r="L53">
            <v>1</v>
          </cell>
          <cell r="M53">
            <v>1</v>
          </cell>
          <cell r="N53">
            <v>1</v>
          </cell>
          <cell r="O53">
            <v>1</v>
          </cell>
          <cell r="P53">
            <v>1</v>
          </cell>
          <cell r="Q53">
            <v>1</v>
          </cell>
          <cell r="R53">
            <v>1</v>
          </cell>
          <cell r="S53">
            <v>1</v>
          </cell>
          <cell r="T53">
            <v>1</v>
          </cell>
          <cell r="U53">
            <v>1</v>
          </cell>
          <cell r="V53">
            <v>1</v>
          </cell>
          <cell r="W53">
            <v>1</v>
          </cell>
          <cell r="X53">
            <v>1</v>
          </cell>
          <cell r="Y53">
            <v>1</v>
          </cell>
          <cell r="Z53">
            <v>1</v>
          </cell>
          <cell r="AA53">
            <v>1</v>
          </cell>
          <cell r="AB53">
            <v>1</v>
          </cell>
          <cell r="AC53">
            <v>1</v>
          </cell>
          <cell r="AD53">
            <v>1</v>
          </cell>
          <cell r="AP53">
            <v>1</v>
          </cell>
          <cell r="AQ53">
            <v>4</v>
          </cell>
          <cell r="AR53">
            <v>6</v>
          </cell>
          <cell r="AZ53">
            <v>1</v>
          </cell>
          <cell r="BA53">
            <v>1</v>
          </cell>
          <cell r="BB53">
            <v>1</v>
          </cell>
          <cell r="BC53">
            <v>1</v>
          </cell>
          <cell r="BD53">
            <v>1</v>
          </cell>
          <cell r="BE53">
            <v>1</v>
          </cell>
          <cell r="BF53">
            <v>1</v>
          </cell>
          <cell r="BG53">
            <v>1</v>
          </cell>
          <cell r="BH53">
            <v>1</v>
          </cell>
          <cell r="BI53">
            <v>1</v>
          </cell>
          <cell r="BJ53">
            <v>1</v>
          </cell>
          <cell r="BK53">
            <v>1</v>
          </cell>
          <cell r="BL53">
            <v>1</v>
          </cell>
          <cell r="BM53">
            <v>1</v>
          </cell>
          <cell r="BN53">
            <v>1</v>
          </cell>
          <cell r="BO53">
            <v>1</v>
          </cell>
          <cell r="BP53">
            <v>1</v>
          </cell>
          <cell r="BQ53">
            <v>1</v>
          </cell>
          <cell r="BR53">
            <v>1</v>
          </cell>
          <cell r="BS53">
            <v>1</v>
          </cell>
        </row>
        <row r="54">
          <cell r="K54">
            <v>1</v>
          </cell>
          <cell r="L54">
            <v>1</v>
          </cell>
          <cell r="M54">
            <v>1</v>
          </cell>
          <cell r="N54">
            <v>1</v>
          </cell>
          <cell r="O54">
            <v>1</v>
          </cell>
          <cell r="P54">
            <v>1</v>
          </cell>
          <cell r="Q54">
            <v>1</v>
          </cell>
          <cell r="R54">
            <v>1</v>
          </cell>
          <cell r="S54">
            <v>1</v>
          </cell>
          <cell r="T54">
            <v>1</v>
          </cell>
          <cell r="U54">
            <v>1</v>
          </cell>
          <cell r="V54">
            <v>1</v>
          </cell>
          <cell r="W54">
            <v>1</v>
          </cell>
          <cell r="X54">
            <v>1</v>
          </cell>
          <cell r="Y54">
            <v>1</v>
          </cell>
          <cell r="Z54">
            <v>1</v>
          </cell>
          <cell r="AA54">
            <v>1</v>
          </cell>
          <cell r="AB54">
            <v>1</v>
          </cell>
          <cell r="AC54">
            <v>1</v>
          </cell>
          <cell r="AD54">
            <v>1</v>
          </cell>
          <cell r="AP54">
            <v>1</v>
          </cell>
          <cell r="AQ54">
            <v>4</v>
          </cell>
          <cell r="AR54">
            <v>7</v>
          </cell>
          <cell r="AZ54">
            <v>1</v>
          </cell>
          <cell r="BA54">
            <v>1</v>
          </cell>
          <cell r="BB54">
            <v>1</v>
          </cell>
          <cell r="BC54">
            <v>1</v>
          </cell>
          <cell r="BD54">
            <v>1</v>
          </cell>
          <cell r="BE54">
            <v>1</v>
          </cell>
          <cell r="BF54">
            <v>1</v>
          </cell>
          <cell r="BG54">
            <v>1</v>
          </cell>
          <cell r="BH54">
            <v>1</v>
          </cell>
          <cell r="BI54">
            <v>1</v>
          </cell>
          <cell r="BJ54">
            <v>1</v>
          </cell>
          <cell r="BK54">
            <v>1</v>
          </cell>
          <cell r="BL54">
            <v>1</v>
          </cell>
          <cell r="BM54">
            <v>1</v>
          </cell>
          <cell r="BN54">
            <v>1</v>
          </cell>
          <cell r="BO54">
            <v>1</v>
          </cell>
          <cell r="BP54">
            <v>1</v>
          </cell>
          <cell r="BQ54">
            <v>1</v>
          </cell>
          <cell r="BR54">
            <v>1</v>
          </cell>
          <cell r="BS54">
            <v>1</v>
          </cell>
        </row>
        <row r="55">
          <cell r="K55">
            <v>1</v>
          </cell>
          <cell r="L55">
            <v>1</v>
          </cell>
          <cell r="M55">
            <v>1</v>
          </cell>
          <cell r="N55">
            <v>1</v>
          </cell>
          <cell r="O55">
            <v>1</v>
          </cell>
          <cell r="P55">
            <v>1</v>
          </cell>
          <cell r="Q55">
            <v>1</v>
          </cell>
          <cell r="R55">
            <v>1</v>
          </cell>
          <cell r="S55">
            <v>1</v>
          </cell>
          <cell r="T55">
            <v>1</v>
          </cell>
          <cell r="U55">
            <v>1</v>
          </cell>
          <cell r="V55">
            <v>1</v>
          </cell>
          <cell r="W55">
            <v>1</v>
          </cell>
          <cell r="X55">
            <v>1</v>
          </cell>
          <cell r="Y55">
            <v>1</v>
          </cell>
          <cell r="Z55">
            <v>1</v>
          </cell>
          <cell r="AA55">
            <v>1</v>
          </cell>
          <cell r="AB55">
            <v>1</v>
          </cell>
          <cell r="AC55">
            <v>1</v>
          </cell>
          <cell r="AD55">
            <v>1</v>
          </cell>
          <cell r="AP55">
            <v>1</v>
          </cell>
          <cell r="AQ55">
            <v>4</v>
          </cell>
          <cell r="AR55">
            <v>8</v>
          </cell>
          <cell r="AZ55">
            <v>1</v>
          </cell>
          <cell r="BA55">
            <v>1</v>
          </cell>
          <cell r="BB55">
            <v>1</v>
          </cell>
          <cell r="BC55">
            <v>1</v>
          </cell>
          <cell r="BD55">
            <v>1</v>
          </cell>
          <cell r="BE55">
            <v>1</v>
          </cell>
          <cell r="BF55">
            <v>1</v>
          </cell>
          <cell r="BG55">
            <v>1</v>
          </cell>
          <cell r="BH55">
            <v>1</v>
          </cell>
          <cell r="BI55">
            <v>1</v>
          </cell>
          <cell r="BJ55">
            <v>1</v>
          </cell>
          <cell r="BK55">
            <v>1</v>
          </cell>
          <cell r="BL55">
            <v>1</v>
          </cell>
          <cell r="BM55">
            <v>1</v>
          </cell>
          <cell r="BN55">
            <v>1</v>
          </cell>
          <cell r="BO55">
            <v>1</v>
          </cell>
          <cell r="BP55">
            <v>1</v>
          </cell>
          <cell r="BQ55">
            <v>1</v>
          </cell>
          <cell r="BR55">
            <v>1</v>
          </cell>
          <cell r="BS55">
            <v>1</v>
          </cell>
        </row>
        <row r="56">
          <cell r="K56">
            <v>1</v>
          </cell>
          <cell r="L56">
            <v>1</v>
          </cell>
          <cell r="M56">
            <v>1</v>
          </cell>
          <cell r="N56">
            <v>1</v>
          </cell>
          <cell r="O56">
            <v>1</v>
          </cell>
          <cell r="P56">
            <v>1</v>
          </cell>
          <cell r="Q56">
            <v>1</v>
          </cell>
          <cell r="R56">
            <v>1</v>
          </cell>
          <cell r="S56">
            <v>1</v>
          </cell>
          <cell r="T56">
            <v>1</v>
          </cell>
          <cell r="U56">
            <v>1</v>
          </cell>
          <cell r="V56">
            <v>1</v>
          </cell>
          <cell r="W56">
            <v>1</v>
          </cell>
          <cell r="X56">
            <v>1</v>
          </cell>
          <cell r="Y56">
            <v>1</v>
          </cell>
          <cell r="Z56">
            <v>1</v>
          </cell>
          <cell r="AA56">
            <v>1</v>
          </cell>
          <cell r="AB56">
            <v>1</v>
          </cell>
          <cell r="AC56">
            <v>1</v>
          </cell>
          <cell r="AD56">
            <v>1</v>
          </cell>
          <cell r="AP56">
            <v>1</v>
          </cell>
          <cell r="AQ56">
            <v>4</v>
          </cell>
          <cell r="AR56">
            <v>9</v>
          </cell>
          <cell r="AZ56">
            <v>1</v>
          </cell>
          <cell r="BA56">
            <v>1</v>
          </cell>
          <cell r="BB56">
            <v>1</v>
          </cell>
          <cell r="BC56">
            <v>1</v>
          </cell>
          <cell r="BD56">
            <v>1</v>
          </cell>
          <cell r="BE56">
            <v>1</v>
          </cell>
          <cell r="BF56">
            <v>1</v>
          </cell>
          <cell r="BG56">
            <v>1</v>
          </cell>
          <cell r="BH56">
            <v>1</v>
          </cell>
          <cell r="BI56">
            <v>1</v>
          </cell>
          <cell r="BJ56">
            <v>1</v>
          </cell>
          <cell r="BK56">
            <v>1</v>
          </cell>
          <cell r="BL56">
            <v>1</v>
          </cell>
          <cell r="BM56">
            <v>1</v>
          </cell>
          <cell r="BN56">
            <v>1</v>
          </cell>
          <cell r="BO56">
            <v>1</v>
          </cell>
          <cell r="BP56">
            <v>1</v>
          </cell>
          <cell r="BQ56">
            <v>1</v>
          </cell>
          <cell r="BR56">
            <v>1</v>
          </cell>
          <cell r="BS56">
            <v>1</v>
          </cell>
        </row>
        <row r="57">
          <cell r="K57">
            <v>1</v>
          </cell>
          <cell r="L57">
            <v>1</v>
          </cell>
          <cell r="M57">
            <v>1</v>
          </cell>
          <cell r="N57">
            <v>1</v>
          </cell>
          <cell r="O57">
            <v>1</v>
          </cell>
          <cell r="P57">
            <v>1</v>
          </cell>
          <cell r="Q57">
            <v>1</v>
          </cell>
          <cell r="R57">
            <v>1</v>
          </cell>
          <cell r="S57">
            <v>1</v>
          </cell>
          <cell r="T57">
            <v>1</v>
          </cell>
          <cell r="U57">
            <v>1</v>
          </cell>
          <cell r="V57">
            <v>1</v>
          </cell>
          <cell r="W57">
            <v>1</v>
          </cell>
          <cell r="X57">
            <v>1</v>
          </cell>
          <cell r="Y57">
            <v>1</v>
          </cell>
          <cell r="Z57">
            <v>1</v>
          </cell>
          <cell r="AA57">
            <v>1</v>
          </cell>
          <cell r="AB57">
            <v>1</v>
          </cell>
          <cell r="AC57">
            <v>1</v>
          </cell>
          <cell r="AD57">
            <v>1</v>
          </cell>
          <cell r="AP57">
            <v>1</v>
          </cell>
          <cell r="AQ57">
            <v>4</v>
          </cell>
          <cell r="AR57">
            <v>10</v>
          </cell>
          <cell r="AZ57">
            <v>1</v>
          </cell>
          <cell r="BA57">
            <v>1</v>
          </cell>
          <cell r="BB57">
            <v>1</v>
          </cell>
          <cell r="BC57">
            <v>1</v>
          </cell>
          <cell r="BD57">
            <v>1</v>
          </cell>
          <cell r="BE57">
            <v>1</v>
          </cell>
          <cell r="BF57">
            <v>1</v>
          </cell>
          <cell r="BG57">
            <v>1</v>
          </cell>
          <cell r="BH57">
            <v>1</v>
          </cell>
          <cell r="BI57">
            <v>1</v>
          </cell>
          <cell r="BJ57">
            <v>1</v>
          </cell>
          <cell r="BK57">
            <v>1</v>
          </cell>
          <cell r="BL57">
            <v>1</v>
          </cell>
          <cell r="BM57">
            <v>1</v>
          </cell>
          <cell r="BN57">
            <v>1</v>
          </cell>
          <cell r="BO57">
            <v>1</v>
          </cell>
          <cell r="BP57">
            <v>1</v>
          </cell>
          <cell r="BQ57">
            <v>1</v>
          </cell>
          <cell r="BR57">
            <v>1</v>
          </cell>
          <cell r="BS57">
            <v>1</v>
          </cell>
        </row>
        <row r="58">
          <cell r="K58">
            <v>1</v>
          </cell>
          <cell r="L58">
            <v>1</v>
          </cell>
          <cell r="M58">
            <v>1</v>
          </cell>
          <cell r="N58">
            <v>1</v>
          </cell>
          <cell r="O58">
            <v>1</v>
          </cell>
          <cell r="P58">
            <v>1</v>
          </cell>
          <cell r="Q58">
            <v>1</v>
          </cell>
          <cell r="R58">
            <v>1</v>
          </cell>
          <cell r="S58">
            <v>1</v>
          </cell>
          <cell r="T58">
            <v>1</v>
          </cell>
          <cell r="U58">
            <v>1</v>
          </cell>
          <cell r="V58">
            <v>1</v>
          </cell>
          <cell r="W58">
            <v>1</v>
          </cell>
          <cell r="X58">
            <v>1</v>
          </cell>
          <cell r="Y58">
            <v>1</v>
          </cell>
          <cell r="Z58">
            <v>1</v>
          </cell>
          <cell r="AA58">
            <v>1</v>
          </cell>
          <cell r="AB58">
            <v>1</v>
          </cell>
          <cell r="AC58">
            <v>1</v>
          </cell>
          <cell r="AD58">
            <v>1</v>
          </cell>
          <cell r="AP58">
            <v>1</v>
          </cell>
          <cell r="AQ58">
            <v>5</v>
          </cell>
          <cell r="AR58">
            <v>1</v>
          </cell>
          <cell r="AZ58">
            <v>1</v>
          </cell>
          <cell r="BA58">
            <v>1</v>
          </cell>
          <cell r="BB58">
            <v>1</v>
          </cell>
          <cell r="BC58">
            <v>1</v>
          </cell>
          <cell r="BD58">
            <v>1</v>
          </cell>
          <cell r="BE58">
            <v>1</v>
          </cell>
          <cell r="BF58">
            <v>1</v>
          </cell>
          <cell r="BG58">
            <v>1</v>
          </cell>
          <cell r="BH58">
            <v>1</v>
          </cell>
          <cell r="BI58">
            <v>1</v>
          </cell>
          <cell r="BJ58">
            <v>1</v>
          </cell>
          <cell r="BK58">
            <v>1</v>
          </cell>
          <cell r="BL58">
            <v>1</v>
          </cell>
          <cell r="BM58">
            <v>1</v>
          </cell>
          <cell r="BN58">
            <v>1</v>
          </cell>
          <cell r="BO58">
            <v>1</v>
          </cell>
          <cell r="BP58">
            <v>1</v>
          </cell>
          <cell r="BQ58">
            <v>1</v>
          </cell>
          <cell r="BR58">
            <v>1</v>
          </cell>
          <cell r="BS58">
            <v>1</v>
          </cell>
        </row>
        <row r="59">
          <cell r="K59">
            <v>1</v>
          </cell>
          <cell r="L59">
            <v>1</v>
          </cell>
          <cell r="M59">
            <v>1</v>
          </cell>
          <cell r="N59">
            <v>1</v>
          </cell>
          <cell r="O59">
            <v>1</v>
          </cell>
          <cell r="P59">
            <v>1</v>
          </cell>
          <cell r="Q59">
            <v>1</v>
          </cell>
          <cell r="R59">
            <v>1</v>
          </cell>
          <cell r="S59">
            <v>1</v>
          </cell>
          <cell r="T59">
            <v>1</v>
          </cell>
          <cell r="U59">
            <v>1</v>
          </cell>
          <cell r="V59">
            <v>1</v>
          </cell>
          <cell r="W59">
            <v>1</v>
          </cell>
          <cell r="X59">
            <v>1</v>
          </cell>
          <cell r="Y59">
            <v>1</v>
          </cell>
          <cell r="Z59">
            <v>1</v>
          </cell>
          <cell r="AA59">
            <v>1</v>
          </cell>
          <cell r="AB59">
            <v>1</v>
          </cell>
          <cell r="AC59">
            <v>1</v>
          </cell>
          <cell r="AD59">
            <v>1</v>
          </cell>
          <cell r="AP59">
            <v>1</v>
          </cell>
          <cell r="AQ59">
            <v>5</v>
          </cell>
          <cell r="AR59">
            <v>2</v>
          </cell>
          <cell r="AZ59">
            <v>1</v>
          </cell>
          <cell r="BA59">
            <v>1</v>
          </cell>
          <cell r="BB59">
            <v>1</v>
          </cell>
          <cell r="BC59">
            <v>1</v>
          </cell>
          <cell r="BD59">
            <v>1</v>
          </cell>
          <cell r="BE59">
            <v>1</v>
          </cell>
          <cell r="BF59">
            <v>1</v>
          </cell>
          <cell r="BG59">
            <v>1</v>
          </cell>
          <cell r="BH59">
            <v>1</v>
          </cell>
          <cell r="BI59">
            <v>1</v>
          </cell>
          <cell r="BJ59">
            <v>1</v>
          </cell>
          <cell r="BK59">
            <v>1</v>
          </cell>
          <cell r="BL59">
            <v>1</v>
          </cell>
          <cell r="BM59">
            <v>1</v>
          </cell>
          <cell r="BN59">
            <v>1</v>
          </cell>
          <cell r="BO59">
            <v>1</v>
          </cell>
          <cell r="BP59">
            <v>1</v>
          </cell>
          <cell r="BQ59">
            <v>1</v>
          </cell>
          <cell r="BR59">
            <v>1</v>
          </cell>
          <cell r="BS59">
            <v>1</v>
          </cell>
        </row>
        <row r="60">
          <cell r="K60">
            <v>1</v>
          </cell>
          <cell r="L60">
            <v>1</v>
          </cell>
          <cell r="M60">
            <v>1</v>
          </cell>
          <cell r="N60">
            <v>1</v>
          </cell>
          <cell r="O60">
            <v>1</v>
          </cell>
          <cell r="P60">
            <v>1</v>
          </cell>
          <cell r="Q60">
            <v>1</v>
          </cell>
          <cell r="R60">
            <v>1</v>
          </cell>
          <cell r="S60">
            <v>1</v>
          </cell>
          <cell r="T60">
            <v>1</v>
          </cell>
          <cell r="U60">
            <v>1</v>
          </cell>
          <cell r="V60">
            <v>1</v>
          </cell>
          <cell r="W60">
            <v>1</v>
          </cell>
          <cell r="X60">
            <v>1</v>
          </cell>
          <cell r="Y60">
            <v>1</v>
          </cell>
          <cell r="Z60">
            <v>1</v>
          </cell>
          <cell r="AA60">
            <v>1</v>
          </cell>
          <cell r="AB60">
            <v>1</v>
          </cell>
          <cell r="AC60">
            <v>1</v>
          </cell>
          <cell r="AD60">
            <v>1</v>
          </cell>
          <cell r="AP60">
            <v>1</v>
          </cell>
          <cell r="AQ60">
            <v>5</v>
          </cell>
          <cell r="AR60">
            <v>3</v>
          </cell>
          <cell r="AZ60">
            <v>1</v>
          </cell>
          <cell r="BA60">
            <v>1</v>
          </cell>
          <cell r="BB60">
            <v>1</v>
          </cell>
          <cell r="BC60">
            <v>1</v>
          </cell>
          <cell r="BD60">
            <v>1</v>
          </cell>
          <cell r="BE60">
            <v>1</v>
          </cell>
          <cell r="BF60">
            <v>1</v>
          </cell>
          <cell r="BG60">
            <v>1</v>
          </cell>
          <cell r="BH60">
            <v>1</v>
          </cell>
          <cell r="BI60">
            <v>1</v>
          </cell>
          <cell r="BJ60">
            <v>1</v>
          </cell>
          <cell r="BK60">
            <v>1</v>
          </cell>
          <cell r="BL60">
            <v>1</v>
          </cell>
          <cell r="BM60">
            <v>1</v>
          </cell>
          <cell r="BN60">
            <v>1</v>
          </cell>
          <cell r="BO60">
            <v>1</v>
          </cell>
          <cell r="BP60">
            <v>1</v>
          </cell>
          <cell r="BQ60">
            <v>1</v>
          </cell>
          <cell r="BR60">
            <v>1</v>
          </cell>
          <cell r="BS60">
            <v>1</v>
          </cell>
        </row>
        <row r="61">
          <cell r="K61">
            <v>1</v>
          </cell>
          <cell r="L61">
            <v>1</v>
          </cell>
          <cell r="M61">
            <v>1</v>
          </cell>
          <cell r="N61">
            <v>1</v>
          </cell>
          <cell r="O61">
            <v>1</v>
          </cell>
          <cell r="P61">
            <v>1</v>
          </cell>
          <cell r="Q61">
            <v>1</v>
          </cell>
          <cell r="R61">
            <v>1</v>
          </cell>
          <cell r="S61">
            <v>1</v>
          </cell>
          <cell r="T61">
            <v>1</v>
          </cell>
          <cell r="U61">
            <v>1</v>
          </cell>
          <cell r="V61">
            <v>1</v>
          </cell>
          <cell r="W61">
            <v>1</v>
          </cell>
          <cell r="X61">
            <v>1</v>
          </cell>
          <cell r="Y61">
            <v>1</v>
          </cell>
          <cell r="Z61">
            <v>1</v>
          </cell>
          <cell r="AA61">
            <v>1</v>
          </cell>
          <cell r="AB61">
            <v>1</v>
          </cell>
          <cell r="AC61">
            <v>1</v>
          </cell>
          <cell r="AD61">
            <v>1</v>
          </cell>
          <cell r="AP61">
            <v>1</v>
          </cell>
          <cell r="AQ61">
            <v>5</v>
          </cell>
          <cell r="AR61">
            <v>4</v>
          </cell>
          <cell r="AZ61">
            <v>1</v>
          </cell>
          <cell r="BA61">
            <v>1</v>
          </cell>
          <cell r="BB61">
            <v>1</v>
          </cell>
          <cell r="BC61">
            <v>1</v>
          </cell>
          <cell r="BD61">
            <v>1</v>
          </cell>
          <cell r="BE61">
            <v>1</v>
          </cell>
          <cell r="BF61">
            <v>1</v>
          </cell>
          <cell r="BG61">
            <v>1</v>
          </cell>
          <cell r="BH61">
            <v>1</v>
          </cell>
          <cell r="BI61">
            <v>1</v>
          </cell>
          <cell r="BJ61">
            <v>1</v>
          </cell>
          <cell r="BK61">
            <v>1</v>
          </cell>
          <cell r="BL61">
            <v>1</v>
          </cell>
          <cell r="BM61">
            <v>1</v>
          </cell>
          <cell r="BN61">
            <v>1</v>
          </cell>
          <cell r="BO61">
            <v>1</v>
          </cell>
          <cell r="BP61">
            <v>1</v>
          </cell>
          <cell r="BQ61">
            <v>1</v>
          </cell>
          <cell r="BR61">
            <v>1</v>
          </cell>
          <cell r="BS61">
            <v>1</v>
          </cell>
        </row>
        <row r="62">
          <cell r="K62">
            <v>1</v>
          </cell>
          <cell r="L62">
            <v>1</v>
          </cell>
          <cell r="M62">
            <v>1</v>
          </cell>
          <cell r="N62">
            <v>1</v>
          </cell>
          <cell r="O62">
            <v>1</v>
          </cell>
          <cell r="P62">
            <v>1</v>
          </cell>
          <cell r="Q62">
            <v>1</v>
          </cell>
          <cell r="R62">
            <v>1</v>
          </cell>
          <cell r="S62">
            <v>1</v>
          </cell>
          <cell r="T62">
            <v>1</v>
          </cell>
          <cell r="U62">
            <v>1</v>
          </cell>
          <cell r="V62">
            <v>1</v>
          </cell>
          <cell r="W62">
            <v>1</v>
          </cell>
          <cell r="X62">
            <v>1</v>
          </cell>
          <cell r="Y62">
            <v>1</v>
          </cell>
          <cell r="Z62">
            <v>1</v>
          </cell>
          <cell r="AA62">
            <v>1</v>
          </cell>
          <cell r="AB62">
            <v>1</v>
          </cell>
          <cell r="AC62">
            <v>1</v>
          </cell>
          <cell r="AD62">
            <v>1</v>
          </cell>
          <cell r="AP62">
            <v>1</v>
          </cell>
          <cell r="AQ62">
            <v>5</v>
          </cell>
          <cell r="AR62">
            <v>5</v>
          </cell>
          <cell r="AZ62">
            <v>1</v>
          </cell>
          <cell r="BA62">
            <v>1</v>
          </cell>
          <cell r="BB62">
            <v>1</v>
          </cell>
          <cell r="BC62">
            <v>1</v>
          </cell>
          <cell r="BD62">
            <v>1</v>
          </cell>
          <cell r="BE62">
            <v>1</v>
          </cell>
          <cell r="BF62">
            <v>1</v>
          </cell>
          <cell r="BG62">
            <v>1</v>
          </cell>
          <cell r="BH62">
            <v>1</v>
          </cell>
          <cell r="BI62">
            <v>1</v>
          </cell>
          <cell r="BJ62">
            <v>1</v>
          </cell>
          <cell r="BK62">
            <v>1</v>
          </cell>
          <cell r="BL62">
            <v>1</v>
          </cell>
          <cell r="BM62">
            <v>1</v>
          </cell>
          <cell r="BN62">
            <v>1</v>
          </cell>
          <cell r="BO62">
            <v>1</v>
          </cell>
          <cell r="BP62">
            <v>1</v>
          </cell>
          <cell r="BQ62">
            <v>1</v>
          </cell>
          <cell r="BR62">
            <v>1</v>
          </cell>
          <cell r="BS62">
            <v>1</v>
          </cell>
        </row>
        <row r="63">
          <cell r="K63">
            <v>1</v>
          </cell>
          <cell r="L63">
            <v>1</v>
          </cell>
          <cell r="M63">
            <v>1</v>
          </cell>
          <cell r="N63">
            <v>1</v>
          </cell>
          <cell r="O63">
            <v>1</v>
          </cell>
          <cell r="P63">
            <v>1</v>
          </cell>
          <cell r="Q63">
            <v>1</v>
          </cell>
          <cell r="R63">
            <v>1</v>
          </cell>
          <cell r="S63">
            <v>1</v>
          </cell>
          <cell r="T63">
            <v>1</v>
          </cell>
          <cell r="U63">
            <v>1</v>
          </cell>
          <cell r="V63">
            <v>1</v>
          </cell>
          <cell r="W63">
            <v>1</v>
          </cell>
          <cell r="X63">
            <v>1</v>
          </cell>
          <cell r="Y63">
            <v>1</v>
          </cell>
          <cell r="Z63">
            <v>1</v>
          </cell>
          <cell r="AA63">
            <v>1</v>
          </cell>
          <cell r="AB63">
            <v>1</v>
          </cell>
          <cell r="AC63">
            <v>1</v>
          </cell>
          <cell r="AD63">
            <v>1</v>
          </cell>
          <cell r="AP63">
            <v>1</v>
          </cell>
          <cell r="AQ63">
            <v>5</v>
          </cell>
          <cell r="AR63">
            <v>6</v>
          </cell>
          <cell r="AZ63">
            <v>1</v>
          </cell>
          <cell r="BA63">
            <v>1</v>
          </cell>
          <cell r="BB63">
            <v>1</v>
          </cell>
          <cell r="BC63">
            <v>1</v>
          </cell>
          <cell r="BD63">
            <v>1</v>
          </cell>
          <cell r="BE63">
            <v>1</v>
          </cell>
          <cell r="BF63">
            <v>1</v>
          </cell>
          <cell r="BG63">
            <v>1</v>
          </cell>
          <cell r="BH63">
            <v>1</v>
          </cell>
          <cell r="BI63">
            <v>1</v>
          </cell>
          <cell r="BJ63">
            <v>1</v>
          </cell>
          <cell r="BK63">
            <v>1</v>
          </cell>
          <cell r="BL63">
            <v>1</v>
          </cell>
          <cell r="BM63">
            <v>1</v>
          </cell>
          <cell r="BN63">
            <v>1</v>
          </cell>
          <cell r="BO63">
            <v>1</v>
          </cell>
          <cell r="BP63">
            <v>1</v>
          </cell>
          <cell r="BQ63">
            <v>1</v>
          </cell>
          <cell r="BR63">
            <v>1</v>
          </cell>
          <cell r="BS63">
            <v>1</v>
          </cell>
        </row>
        <row r="64">
          <cell r="K64">
            <v>1</v>
          </cell>
          <cell r="L64">
            <v>1</v>
          </cell>
          <cell r="M64">
            <v>1</v>
          </cell>
          <cell r="N64">
            <v>1</v>
          </cell>
          <cell r="O64">
            <v>1</v>
          </cell>
          <cell r="P64">
            <v>1</v>
          </cell>
          <cell r="Q64">
            <v>1</v>
          </cell>
          <cell r="R64">
            <v>1</v>
          </cell>
          <cell r="S64">
            <v>1</v>
          </cell>
          <cell r="T64">
            <v>1</v>
          </cell>
          <cell r="U64">
            <v>1</v>
          </cell>
          <cell r="V64">
            <v>1</v>
          </cell>
          <cell r="W64">
            <v>1</v>
          </cell>
          <cell r="X64">
            <v>1</v>
          </cell>
          <cell r="Y64">
            <v>1</v>
          </cell>
          <cell r="Z64">
            <v>1</v>
          </cell>
          <cell r="AA64">
            <v>1</v>
          </cell>
          <cell r="AB64">
            <v>1</v>
          </cell>
          <cell r="AC64">
            <v>1</v>
          </cell>
          <cell r="AD64">
            <v>1</v>
          </cell>
          <cell r="AP64">
            <v>1</v>
          </cell>
          <cell r="AQ64">
            <v>5</v>
          </cell>
          <cell r="AR64">
            <v>7</v>
          </cell>
          <cell r="AZ64">
            <v>1</v>
          </cell>
          <cell r="BA64">
            <v>1</v>
          </cell>
          <cell r="BB64">
            <v>1</v>
          </cell>
          <cell r="BC64">
            <v>1</v>
          </cell>
          <cell r="BD64">
            <v>1</v>
          </cell>
          <cell r="BE64">
            <v>1</v>
          </cell>
          <cell r="BF64">
            <v>1</v>
          </cell>
          <cell r="BG64">
            <v>1</v>
          </cell>
          <cell r="BH64">
            <v>1</v>
          </cell>
          <cell r="BI64">
            <v>1</v>
          </cell>
          <cell r="BJ64">
            <v>1</v>
          </cell>
          <cell r="BK64">
            <v>1</v>
          </cell>
          <cell r="BL64">
            <v>1</v>
          </cell>
          <cell r="BM64">
            <v>1</v>
          </cell>
          <cell r="BN64">
            <v>1</v>
          </cell>
          <cell r="BO64">
            <v>1</v>
          </cell>
          <cell r="BP64">
            <v>1</v>
          </cell>
          <cell r="BQ64">
            <v>1</v>
          </cell>
          <cell r="BR64">
            <v>1</v>
          </cell>
          <cell r="BS64">
            <v>1</v>
          </cell>
        </row>
        <row r="65">
          <cell r="K65">
            <v>1</v>
          </cell>
          <cell r="L65">
            <v>1</v>
          </cell>
          <cell r="M65">
            <v>1</v>
          </cell>
          <cell r="N65">
            <v>1</v>
          </cell>
          <cell r="O65">
            <v>1</v>
          </cell>
          <cell r="P65">
            <v>1</v>
          </cell>
          <cell r="Q65">
            <v>1</v>
          </cell>
          <cell r="R65">
            <v>1</v>
          </cell>
          <cell r="S65">
            <v>1</v>
          </cell>
          <cell r="T65">
            <v>1</v>
          </cell>
          <cell r="U65">
            <v>1</v>
          </cell>
          <cell r="V65">
            <v>1</v>
          </cell>
          <cell r="W65">
            <v>1</v>
          </cell>
          <cell r="X65">
            <v>1</v>
          </cell>
          <cell r="Y65">
            <v>1</v>
          </cell>
          <cell r="Z65">
            <v>1</v>
          </cell>
          <cell r="AA65">
            <v>1</v>
          </cell>
          <cell r="AB65">
            <v>1</v>
          </cell>
          <cell r="AC65">
            <v>1</v>
          </cell>
          <cell r="AD65">
            <v>1</v>
          </cell>
          <cell r="AP65">
            <v>1</v>
          </cell>
          <cell r="AQ65">
            <v>5</v>
          </cell>
          <cell r="AR65">
            <v>8</v>
          </cell>
          <cell r="AZ65">
            <v>1</v>
          </cell>
          <cell r="BA65">
            <v>1</v>
          </cell>
          <cell r="BB65">
            <v>1</v>
          </cell>
          <cell r="BC65">
            <v>1</v>
          </cell>
          <cell r="BD65">
            <v>1</v>
          </cell>
          <cell r="BE65">
            <v>1</v>
          </cell>
          <cell r="BF65">
            <v>1</v>
          </cell>
          <cell r="BG65">
            <v>1</v>
          </cell>
          <cell r="BH65">
            <v>1</v>
          </cell>
          <cell r="BI65">
            <v>1</v>
          </cell>
          <cell r="BJ65">
            <v>1</v>
          </cell>
          <cell r="BK65">
            <v>1</v>
          </cell>
          <cell r="BL65">
            <v>1</v>
          </cell>
          <cell r="BM65">
            <v>1</v>
          </cell>
          <cell r="BN65">
            <v>1</v>
          </cell>
          <cell r="BO65">
            <v>1</v>
          </cell>
          <cell r="BP65">
            <v>1</v>
          </cell>
          <cell r="BQ65">
            <v>1</v>
          </cell>
          <cell r="BR65">
            <v>1</v>
          </cell>
          <cell r="BS65">
            <v>1</v>
          </cell>
        </row>
        <row r="66">
          <cell r="K66">
            <v>1</v>
          </cell>
          <cell r="L66">
            <v>1</v>
          </cell>
          <cell r="M66">
            <v>1</v>
          </cell>
          <cell r="N66">
            <v>1</v>
          </cell>
          <cell r="O66">
            <v>1</v>
          </cell>
          <cell r="P66">
            <v>1</v>
          </cell>
          <cell r="Q66">
            <v>1</v>
          </cell>
          <cell r="R66">
            <v>1</v>
          </cell>
          <cell r="S66">
            <v>1</v>
          </cell>
          <cell r="T66">
            <v>1</v>
          </cell>
          <cell r="U66">
            <v>1</v>
          </cell>
          <cell r="V66">
            <v>1</v>
          </cell>
          <cell r="W66">
            <v>1</v>
          </cell>
          <cell r="X66">
            <v>1</v>
          </cell>
          <cell r="Y66">
            <v>1</v>
          </cell>
          <cell r="Z66">
            <v>1</v>
          </cell>
          <cell r="AA66">
            <v>1</v>
          </cell>
          <cell r="AB66">
            <v>1</v>
          </cell>
          <cell r="AC66">
            <v>1</v>
          </cell>
          <cell r="AD66">
            <v>1</v>
          </cell>
          <cell r="AP66">
            <v>1</v>
          </cell>
          <cell r="AQ66">
            <v>5</v>
          </cell>
          <cell r="AR66">
            <v>9</v>
          </cell>
          <cell r="AZ66">
            <v>1</v>
          </cell>
          <cell r="BA66">
            <v>1</v>
          </cell>
          <cell r="BB66">
            <v>1</v>
          </cell>
          <cell r="BC66">
            <v>1</v>
          </cell>
          <cell r="BD66">
            <v>1</v>
          </cell>
          <cell r="BE66">
            <v>1</v>
          </cell>
          <cell r="BF66">
            <v>1</v>
          </cell>
          <cell r="BG66">
            <v>1</v>
          </cell>
          <cell r="BH66">
            <v>1</v>
          </cell>
          <cell r="BI66">
            <v>1</v>
          </cell>
          <cell r="BJ66">
            <v>1</v>
          </cell>
          <cell r="BK66">
            <v>1</v>
          </cell>
          <cell r="BL66">
            <v>1</v>
          </cell>
          <cell r="BM66">
            <v>1</v>
          </cell>
          <cell r="BN66">
            <v>1</v>
          </cell>
          <cell r="BO66">
            <v>1</v>
          </cell>
          <cell r="BP66">
            <v>1</v>
          </cell>
          <cell r="BQ66">
            <v>1</v>
          </cell>
          <cell r="BR66">
            <v>1</v>
          </cell>
          <cell r="BS66">
            <v>1</v>
          </cell>
        </row>
        <row r="67">
          <cell r="K67">
            <v>1</v>
          </cell>
          <cell r="L67">
            <v>1</v>
          </cell>
          <cell r="M67">
            <v>1</v>
          </cell>
          <cell r="N67">
            <v>1</v>
          </cell>
          <cell r="O67">
            <v>1</v>
          </cell>
          <cell r="P67">
            <v>1</v>
          </cell>
          <cell r="Q67">
            <v>1</v>
          </cell>
          <cell r="R67">
            <v>1</v>
          </cell>
          <cell r="S67">
            <v>1</v>
          </cell>
          <cell r="T67">
            <v>1</v>
          </cell>
          <cell r="U67">
            <v>1</v>
          </cell>
          <cell r="V67">
            <v>1</v>
          </cell>
          <cell r="W67">
            <v>1</v>
          </cell>
          <cell r="X67">
            <v>1</v>
          </cell>
          <cell r="Y67">
            <v>1</v>
          </cell>
          <cell r="Z67">
            <v>1</v>
          </cell>
          <cell r="AA67">
            <v>1</v>
          </cell>
          <cell r="AB67">
            <v>1</v>
          </cell>
          <cell r="AC67">
            <v>1</v>
          </cell>
          <cell r="AD67">
            <v>1</v>
          </cell>
          <cell r="AP67">
            <v>1</v>
          </cell>
          <cell r="AQ67">
            <v>5</v>
          </cell>
          <cell r="AR67">
            <v>10</v>
          </cell>
          <cell r="AZ67">
            <v>1</v>
          </cell>
          <cell r="BA67">
            <v>1</v>
          </cell>
          <cell r="BB67">
            <v>1</v>
          </cell>
          <cell r="BC67">
            <v>1</v>
          </cell>
          <cell r="BD67">
            <v>1</v>
          </cell>
          <cell r="BE67">
            <v>1</v>
          </cell>
          <cell r="BF67">
            <v>1</v>
          </cell>
          <cell r="BG67">
            <v>1</v>
          </cell>
          <cell r="BH67">
            <v>1</v>
          </cell>
          <cell r="BI67">
            <v>1</v>
          </cell>
          <cell r="BJ67">
            <v>1</v>
          </cell>
          <cell r="BK67">
            <v>1</v>
          </cell>
          <cell r="BL67">
            <v>1</v>
          </cell>
          <cell r="BM67">
            <v>1</v>
          </cell>
          <cell r="BN67">
            <v>1</v>
          </cell>
          <cell r="BO67">
            <v>1</v>
          </cell>
          <cell r="BP67">
            <v>1</v>
          </cell>
          <cell r="BQ67">
            <v>1</v>
          </cell>
          <cell r="BR67">
            <v>1</v>
          </cell>
          <cell r="BS67">
            <v>1</v>
          </cell>
        </row>
        <row r="68">
          <cell r="K68">
            <v>1</v>
          </cell>
          <cell r="L68">
            <v>1</v>
          </cell>
          <cell r="M68">
            <v>1</v>
          </cell>
          <cell r="N68">
            <v>1</v>
          </cell>
          <cell r="O68">
            <v>1</v>
          </cell>
          <cell r="P68">
            <v>1</v>
          </cell>
          <cell r="Q68">
            <v>1</v>
          </cell>
          <cell r="R68">
            <v>1</v>
          </cell>
          <cell r="S68">
            <v>1</v>
          </cell>
          <cell r="T68">
            <v>1</v>
          </cell>
          <cell r="U68">
            <v>1</v>
          </cell>
          <cell r="V68">
            <v>1</v>
          </cell>
          <cell r="W68">
            <v>1</v>
          </cell>
          <cell r="X68">
            <v>1</v>
          </cell>
          <cell r="Y68">
            <v>1</v>
          </cell>
          <cell r="Z68">
            <v>1</v>
          </cell>
          <cell r="AA68">
            <v>1</v>
          </cell>
          <cell r="AB68">
            <v>1</v>
          </cell>
          <cell r="AC68">
            <v>1</v>
          </cell>
          <cell r="AD68">
            <v>1</v>
          </cell>
          <cell r="AP68">
            <v>1</v>
          </cell>
          <cell r="AQ68">
            <v>6</v>
          </cell>
          <cell r="AR68">
            <v>1</v>
          </cell>
          <cell r="AZ68">
            <v>1</v>
          </cell>
          <cell r="BA68">
            <v>1</v>
          </cell>
          <cell r="BB68">
            <v>1</v>
          </cell>
          <cell r="BC68">
            <v>1</v>
          </cell>
          <cell r="BD68">
            <v>1</v>
          </cell>
          <cell r="BE68">
            <v>1</v>
          </cell>
          <cell r="BF68">
            <v>1</v>
          </cell>
          <cell r="BG68">
            <v>1</v>
          </cell>
          <cell r="BH68">
            <v>1</v>
          </cell>
          <cell r="BI68">
            <v>1</v>
          </cell>
          <cell r="BJ68">
            <v>1</v>
          </cell>
          <cell r="BK68">
            <v>1</v>
          </cell>
          <cell r="BL68">
            <v>1</v>
          </cell>
          <cell r="BM68">
            <v>1</v>
          </cell>
          <cell r="BN68">
            <v>1</v>
          </cell>
          <cell r="BO68">
            <v>1</v>
          </cell>
          <cell r="BP68">
            <v>1</v>
          </cell>
          <cell r="BQ68">
            <v>1</v>
          </cell>
          <cell r="BR68">
            <v>1</v>
          </cell>
          <cell r="BS68">
            <v>1</v>
          </cell>
        </row>
        <row r="69">
          <cell r="K69">
            <v>1</v>
          </cell>
          <cell r="L69">
            <v>1</v>
          </cell>
          <cell r="M69">
            <v>1</v>
          </cell>
          <cell r="N69">
            <v>1</v>
          </cell>
          <cell r="O69">
            <v>1</v>
          </cell>
          <cell r="P69">
            <v>1</v>
          </cell>
          <cell r="Q69">
            <v>1</v>
          </cell>
          <cell r="R69">
            <v>1</v>
          </cell>
          <cell r="S69">
            <v>1</v>
          </cell>
          <cell r="T69">
            <v>1</v>
          </cell>
          <cell r="U69">
            <v>1</v>
          </cell>
          <cell r="V69">
            <v>1</v>
          </cell>
          <cell r="W69">
            <v>1</v>
          </cell>
          <cell r="X69">
            <v>1</v>
          </cell>
          <cell r="Y69">
            <v>1</v>
          </cell>
          <cell r="Z69">
            <v>1</v>
          </cell>
          <cell r="AA69">
            <v>1</v>
          </cell>
          <cell r="AB69">
            <v>1</v>
          </cell>
          <cell r="AC69">
            <v>1</v>
          </cell>
          <cell r="AD69">
            <v>1</v>
          </cell>
          <cell r="AP69">
            <v>1</v>
          </cell>
          <cell r="AQ69">
            <v>6</v>
          </cell>
          <cell r="AR69">
            <v>2</v>
          </cell>
          <cell r="AZ69">
            <v>1</v>
          </cell>
          <cell r="BA69">
            <v>1</v>
          </cell>
          <cell r="BB69">
            <v>1</v>
          </cell>
          <cell r="BC69">
            <v>1</v>
          </cell>
          <cell r="BD69">
            <v>1</v>
          </cell>
          <cell r="BE69">
            <v>1</v>
          </cell>
          <cell r="BF69">
            <v>1</v>
          </cell>
          <cell r="BG69">
            <v>1</v>
          </cell>
          <cell r="BH69">
            <v>1</v>
          </cell>
          <cell r="BI69">
            <v>1</v>
          </cell>
          <cell r="BJ69">
            <v>1</v>
          </cell>
          <cell r="BK69">
            <v>1</v>
          </cell>
          <cell r="BL69">
            <v>1</v>
          </cell>
          <cell r="BM69">
            <v>1</v>
          </cell>
          <cell r="BN69">
            <v>1</v>
          </cell>
          <cell r="BO69">
            <v>1</v>
          </cell>
          <cell r="BP69">
            <v>1</v>
          </cell>
          <cell r="BQ69">
            <v>1</v>
          </cell>
          <cell r="BR69">
            <v>1</v>
          </cell>
          <cell r="BS69">
            <v>1</v>
          </cell>
        </row>
        <row r="70">
          <cell r="K70">
            <v>1</v>
          </cell>
          <cell r="L70">
            <v>1</v>
          </cell>
          <cell r="M70">
            <v>1</v>
          </cell>
          <cell r="N70">
            <v>1</v>
          </cell>
          <cell r="O70">
            <v>1</v>
          </cell>
          <cell r="P70">
            <v>1</v>
          </cell>
          <cell r="Q70">
            <v>1</v>
          </cell>
          <cell r="R70">
            <v>1</v>
          </cell>
          <cell r="S70">
            <v>1</v>
          </cell>
          <cell r="T70">
            <v>1</v>
          </cell>
          <cell r="U70">
            <v>1</v>
          </cell>
          <cell r="V70">
            <v>1</v>
          </cell>
          <cell r="W70">
            <v>1</v>
          </cell>
          <cell r="X70">
            <v>1</v>
          </cell>
          <cell r="Y70">
            <v>1</v>
          </cell>
          <cell r="Z70">
            <v>1</v>
          </cell>
          <cell r="AA70">
            <v>1</v>
          </cell>
          <cell r="AB70">
            <v>1</v>
          </cell>
          <cell r="AC70">
            <v>1</v>
          </cell>
          <cell r="AD70">
            <v>1</v>
          </cell>
          <cell r="AP70">
            <v>1</v>
          </cell>
          <cell r="AQ70">
            <v>6</v>
          </cell>
          <cell r="AR70">
            <v>3</v>
          </cell>
          <cell r="AZ70">
            <v>1</v>
          </cell>
          <cell r="BA70">
            <v>1</v>
          </cell>
          <cell r="BB70">
            <v>1</v>
          </cell>
          <cell r="BC70">
            <v>1</v>
          </cell>
          <cell r="BD70">
            <v>1</v>
          </cell>
          <cell r="BE70">
            <v>1</v>
          </cell>
          <cell r="BF70">
            <v>1</v>
          </cell>
          <cell r="BG70">
            <v>1</v>
          </cell>
          <cell r="BH70">
            <v>1</v>
          </cell>
          <cell r="BI70">
            <v>1</v>
          </cell>
          <cell r="BJ70">
            <v>1</v>
          </cell>
          <cell r="BK70">
            <v>1</v>
          </cell>
          <cell r="BL70">
            <v>1</v>
          </cell>
          <cell r="BM70">
            <v>1</v>
          </cell>
          <cell r="BN70">
            <v>1</v>
          </cell>
          <cell r="BO70">
            <v>1</v>
          </cell>
          <cell r="BP70">
            <v>1</v>
          </cell>
          <cell r="BQ70">
            <v>1</v>
          </cell>
          <cell r="BR70">
            <v>1</v>
          </cell>
          <cell r="BS70">
            <v>1</v>
          </cell>
        </row>
        <row r="71">
          <cell r="K71">
            <v>1</v>
          </cell>
          <cell r="L71">
            <v>1</v>
          </cell>
          <cell r="M71">
            <v>1</v>
          </cell>
          <cell r="N71">
            <v>1</v>
          </cell>
          <cell r="O71">
            <v>1</v>
          </cell>
          <cell r="P71">
            <v>1</v>
          </cell>
          <cell r="Q71">
            <v>1</v>
          </cell>
          <cell r="R71">
            <v>1</v>
          </cell>
          <cell r="S71">
            <v>1</v>
          </cell>
          <cell r="T71">
            <v>1</v>
          </cell>
          <cell r="U71">
            <v>1</v>
          </cell>
          <cell r="V71">
            <v>1</v>
          </cell>
          <cell r="W71">
            <v>1</v>
          </cell>
          <cell r="X71">
            <v>1</v>
          </cell>
          <cell r="Y71">
            <v>1</v>
          </cell>
          <cell r="Z71">
            <v>1</v>
          </cell>
          <cell r="AA71">
            <v>1</v>
          </cell>
          <cell r="AB71">
            <v>1</v>
          </cell>
          <cell r="AC71">
            <v>1</v>
          </cell>
          <cell r="AD71">
            <v>1</v>
          </cell>
          <cell r="AP71">
            <v>1</v>
          </cell>
          <cell r="AQ71">
            <v>6</v>
          </cell>
          <cell r="AR71">
            <v>4</v>
          </cell>
          <cell r="AZ71">
            <v>1</v>
          </cell>
          <cell r="BA71">
            <v>1</v>
          </cell>
          <cell r="BB71">
            <v>1</v>
          </cell>
          <cell r="BC71">
            <v>1</v>
          </cell>
          <cell r="BD71">
            <v>1</v>
          </cell>
          <cell r="BE71">
            <v>1</v>
          </cell>
          <cell r="BF71">
            <v>1</v>
          </cell>
          <cell r="BG71">
            <v>1</v>
          </cell>
          <cell r="BH71">
            <v>1</v>
          </cell>
          <cell r="BI71">
            <v>1</v>
          </cell>
          <cell r="BJ71">
            <v>1</v>
          </cell>
          <cell r="BK71">
            <v>1</v>
          </cell>
          <cell r="BL71">
            <v>1</v>
          </cell>
          <cell r="BM71">
            <v>1</v>
          </cell>
          <cell r="BN71">
            <v>1</v>
          </cell>
          <cell r="BO71">
            <v>1</v>
          </cell>
          <cell r="BP71">
            <v>1</v>
          </cell>
          <cell r="BQ71">
            <v>1</v>
          </cell>
          <cell r="BR71">
            <v>1</v>
          </cell>
          <cell r="BS71">
            <v>1</v>
          </cell>
        </row>
        <row r="72">
          <cell r="K72">
            <v>1</v>
          </cell>
          <cell r="L72">
            <v>1</v>
          </cell>
          <cell r="M72">
            <v>1</v>
          </cell>
          <cell r="N72">
            <v>1</v>
          </cell>
          <cell r="O72">
            <v>1</v>
          </cell>
          <cell r="P72">
            <v>1</v>
          </cell>
          <cell r="Q72">
            <v>1</v>
          </cell>
          <cell r="R72">
            <v>1</v>
          </cell>
          <cell r="S72">
            <v>1</v>
          </cell>
          <cell r="T72">
            <v>1</v>
          </cell>
          <cell r="U72">
            <v>1</v>
          </cell>
          <cell r="V72">
            <v>1</v>
          </cell>
          <cell r="W72">
            <v>1</v>
          </cell>
          <cell r="X72">
            <v>1</v>
          </cell>
          <cell r="Y72">
            <v>1</v>
          </cell>
          <cell r="Z72">
            <v>1</v>
          </cell>
          <cell r="AA72">
            <v>1</v>
          </cell>
          <cell r="AB72">
            <v>1</v>
          </cell>
          <cell r="AC72">
            <v>1</v>
          </cell>
          <cell r="AD72">
            <v>1</v>
          </cell>
          <cell r="AP72">
            <v>1</v>
          </cell>
          <cell r="AQ72">
            <v>6</v>
          </cell>
          <cell r="AR72">
            <v>5</v>
          </cell>
          <cell r="AZ72">
            <v>1</v>
          </cell>
          <cell r="BA72">
            <v>1</v>
          </cell>
          <cell r="BB72">
            <v>1</v>
          </cell>
          <cell r="BC72">
            <v>1</v>
          </cell>
          <cell r="BD72">
            <v>1</v>
          </cell>
          <cell r="BE72">
            <v>1</v>
          </cell>
          <cell r="BF72">
            <v>1</v>
          </cell>
          <cell r="BG72">
            <v>1</v>
          </cell>
          <cell r="BH72">
            <v>1</v>
          </cell>
          <cell r="BI72">
            <v>1</v>
          </cell>
          <cell r="BJ72">
            <v>1</v>
          </cell>
          <cell r="BK72">
            <v>1</v>
          </cell>
          <cell r="BL72">
            <v>1</v>
          </cell>
          <cell r="BM72">
            <v>1</v>
          </cell>
          <cell r="BN72">
            <v>1</v>
          </cell>
          <cell r="BO72">
            <v>1</v>
          </cell>
          <cell r="BP72">
            <v>1</v>
          </cell>
          <cell r="BQ72">
            <v>1</v>
          </cell>
          <cell r="BR72">
            <v>1</v>
          </cell>
          <cell r="BS72">
            <v>1</v>
          </cell>
        </row>
        <row r="73">
          <cell r="K73">
            <v>1</v>
          </cell>
          <cell r="L73">
            <v>1</v>
          </cell>
          <cell r="M73">
            <v>1</v>
          </cell>
          <cell r="N73">
            <v>1</v>
          </cell>
          <cell r="O73">
            <v>1</v>
          </cell>
          <cell r="P73">
            <v>1</v>
          </cell>
          <cell r="Q73">
            <v>1</v>
          </cell>
          <cell r="R73">
            <v>1</v>
          </cell>
          <cell r="S73">
            <v>1</v>
          </cell>
          <cell r="T73">
            <v>1</v>
          </cell>
          <cell r="U73">
            <v>1</v>
          </cell>
          <cell r="V73">
            <v>1</v>
          </cell>
          <cell r="W73">
            <v>1</v>
          </cell>
          <cell r="X73">
            <v>1</v>
          </cell>
          <cell r="Y73">
            <v>1</v>
          </cell>
          <cell r="Z73">
            <v>1</v>
          </cell>
          <cell r="AA73">
            <v>1</v>
          </cell>
          <cell r="AB73">
            <v>1</v>
          </cell>
          <cell r="AC73">
            <v>1</v>
          </cell>
          <cell r="AD73">
            <v>1</v>
          </cell>
          <cell r="AP73">
            <v>1</v>
          </cell>
          <cell r="AQ73">
            <v>6</v>
          </cell>
          <cell r="AR73">
            <v>6</v>
          </cell>
          <cell r="AZ73">
            <v>1</v>
          </cell>
          <cell r="BA73">
            <v>1</v>
          </cell>
          <cell r="BB73">
            <v>1</v>
          </cell>
          <cell r="BC73">
            <v>1</v>
          </cell>
          <cell r="BD73">
            <v>1</v>
          </cell>
          <cell r="BE73">
            <v>1</v>
          </cell>
          <cell r="BF73">
            <v>1</v>
          </cell>
          <cell r="BG73">
            <v>1</v>
          </cell>
          <cell r="BH73">
            <v>1</v>
          </cell>
          <cell r="BI73">
            <v>1</v>
          </cell>
          <cell r="BJ73">
            <v>1</v>
          </cell>
          <cell r="BK73">
            <v>1</v>
          </cell>
          <cell r="BL73">
            <v>1</v>
          </cell>
          <cell r="BM73">
            <v>1</v>
          </cell>
          <cell r="BN73">
            <v>1</v>
          </cell>
          <cell r="BO73">
            <v>1</v>
          </cell>
          <cell r="BP73">
            <v>1</v>
          </cell>
          <cell r="BQ73">
            <v>1</v>
          </cell>
          <cell r="BR73">
            <v>1</v>
          </cell>
          <cell r="BS73">
            <v>1</v>
          </cell>
        </row>
        <row r="74">
          <cell r="K74">
            <v>1</v>
          </cell>
          <cell r="L74">
            <v>1</v>
          </cell>
          <cell r="M74">
            <v>1</v>
          </cell>
          <cell r="N74">
            <v>1</v>
          </cell>
          <cell r="O74">
            <v>1</v>
          </cell>
          <cell r="P74">
            <v>1</v>
          </cell>
          <cell r="Q74">
            <v>1</v>
          </cell>
          <cell r="R74">
            <v>1</v>
          </cell>
          <cell r="S74">
            <v>1</v>
          </cell>
          <cell r="T74">
            <v>1</v>
          </cell>
          <cell r="U74">
            <v>1</v>
          </cell>
          <cell r="V74">
            <v>1</v>
          </cell>
          <cell r="W74">
            <v>1</v>
          </cell>
          <cell r="X74">
            <v>1</v>
          </cell>
          <cell r="Y74">
            <v>1</v>
          </cell>
          <cell r="Z74">
            <v>1</v>
          </cell>
          <cell r="AA74">
            <v>1</v>
          </cell>
          <cell r="AB74">
            <v>1</v>
          </cell>
          <cell r="AC74">
            <v>1</v>
          </cell>
          <cell r="AD74">
            <v>1</v>
          </cell>
          <cell r="AP74">
            <v>1</v>
          </cell>
          <cell r="AQ74">
            <v>6</v>
          </cell>
          <cell r="AR74">
            <v>7</v>
          </cell>
          <cell r="AZ74">
            <v>1</v>
          </cell>
          <cell r="BA74">
            <v>1</v>
          </cell>
          <cell r="BB74">
            <v>1</v>
          </cell>
          <cell r="BC74">
            <v>1</v>
          </cell>
          <cell r="BD74">
            <v>1</v>
          </cell>
          <cell r="BE74">
            <v>1</v>
          </cell>
          <cell r="BF74">
            <v>1</v>
          </cell>
          <cell r="BG74">
            <v>1</v>
          </cell>
          <cell r="BH74">
            <v>1</v>
          </cell>
          <cell r="BI74">
            <v>1</v>
          </cell>
          <cell r="BJ74">
            <v>1</v>
          </cell>
          <cell r="BK74">
            <v>1</v>
          </cell>
          <cell r="BL74">
            <v>1</v>
          </cell>
          <cell r="BM74">
            <v>1</v>
          </cell>
          <cell r="BN74">
            <v>1</v>
          </cell>
          <cell r="BO74">
            <v>1</v>
          </cell>
          <cell r="BP74">
            <v>1</v>
          </cell>
          <cell r="BQ74">
            <v>1</v>
          </cell>
          <cell r="BR74">
            <v>1</v>
          </cell>
          <cell r="BS74">
            <v>1</v>
          </cell>
        </row>
        <row r="75">
          <cell r="K75">
            <v>1</v>
          </cell>
          <cell r="L75">
            <v>1</v>
          </cell>
          <cell r="M75">
            <v>1</v>
          </cell>
          <cell r="N75">
            <v>1</v>
          </cell>
          <cell r="O75">
            <v>1</v>
          </cell>
          <cell r="P75">
            <v>1</v>
          </cell>
          <cell r="Q75">
            <v>1</v>
          </cell>
          <cell r="R75">
            <v>1</v>
          </cell>
          <cell r="S75">
            <v>1</v>
          </cell>
          <cell r="T75">
            <v>1</v>
          </cell>
          <cell r="U75">
            <v>1</v>
          </cell>
          <cell r="V75">
            <v>1</v>
          </cell>
          <cell r="W75">
            <v>1</v>
          </cell>
          <cell r="X75">
            <v>1</v>
          </cell>
          <cell r="Y75">
            <v>1</v>
          </cell>
          <cell r="Z75">
            <v>1</v>
          </cell>
          <cell r="AA75">
            <v>1</v>
          </cell>
          <cell r="AB75">
            <v>1</v>
          </cell>
          <cell r="AC75">
            <v>1</v>
          </cell>
          <cell r="AD75">
            <v>1</v>
          </cell>
          <cell r="AP75">
            <v>1</v>
          </cell>
          <cell r="AQ75">
            <v>6</v>
          </cell>
          <cell r="AR75">
            <v>8</v>
          </cell>
          <cell r="AZ75">
            <v>1</v>
          </cell>
          <cell r="BA75">
            <v>1</v>
          </cell>
          <cell r="BB75">
            <v>1</v>
          </cell>
          <cell r="BC75">
            <v>1</v>
          </cell>
          <cell r="BD75">
            <v>1</v>
          </cell>
          <cell r="BE75">
            <v>1</v>
          </cell>
          <cell r="BF75">
            <v>1</v>
          </cell>
          <cell r="BG75">
            <v>1</v>
          </cell>
          <cell r="BH75">
            <v>1</v>
          </cell>
          <cell r="BI75">
            <v>1</v>
          </cell>
          <cell r="BJ75">
            <v>1</v>
          </cell>
          <cell r="BK75">
            <v>1</v>
          </cell>
          <cell r="BL75">
            <v>1</v>
          </cell>
          <cell r="BM75">
            <v>1</v>
          </cell>
          <cell r="BN75">
            <v>1</v>
          </cell>
          <cell r="BO75">
            <v>1</v>
          </cell>
          <cell r="BP75">
            <v>1</v>
          </cell>
          <cell r="BQ75">
            <v>1</v>
          </cell>
          <cell r="BR75">
            <v>1</v>
          </cell>
          <cell r="BS75">
            <v>1</v>
          </cell>
        </row>
        <row r="76">
          <cell r="K76">
            <v>1</v>
          </cell>
          <cell r="L76">
            <v>1</v>
          </cell>
          <cell r="M76">
            <v>1</v>
          </cell>
          <cell r="N76">
            <v>1</v>
          </cell>
          <cell r="O76">
            <v>1</v>
          </cell>
          <cell r="P76">
            <v>1</v>
          </cell>
          <cell r="Q76">
            <v>1</v>
          </cell>
          <cell r="R76">
            <v>1</v>
          </cell>
          <cell r="S76">
            <v>1</v>
          </cell>
          <cell r="T76">
            <v>1</v>
          </cell>
          <cell r="U76">
            <v>1</v>
          </cell>
          <cell r="V76">
            <v>1</v>
          </cell>
          <cell r="W76">
            <v>1</v>
          </cell>
          <cell r="X76">
            <v>1</v>
          </cell>
          <cell r="Y76">
            <v>1</v>
          </cell>
          <cell r="Z76">
            <v>1</v>
          </cell>
          <cell r="AA76">
            <v>1</v>
          </cell>
          <cell r="AB76">
            <v>1</v>
          </cell>
          <cell r="AC76">
            <v>1</v>
          </cell>
          <cell r="AD76">
            <v>1</v>
          </cell>
          <cell r="AP76">
            <v>1</v>
          </cell>
          <cell r="AQ76">
            <v>6</v>
          </cell>
          <cell r="AR76">
            <v>9</v>
          </cell>
          <cell r="AZ76">
            <v>1</v>
          </cell>
          <cell r="BA76">
            <v>1</v>
          </cell>
          <cell r="BB76">
            <v>1</v>
          </cell>
          <cell r="BC76">
            <v>1</v>
          </cell>
          <cell r="BD76">
            <v>1</v>
          </cell>
          <cell r="BE76">
            <v>1</v>
          </cell>
          <cell r="BF76">
            <v>1</v>
          </cell>
          <cell r="BG76">
            <v>1</v>
          </cell>
          <cell r="BH76">
            <v>1</v>
          </cell>
          <cell r="BI76">
            <v>1</v>
          </cell>
          <cell r="BJ76">
            <v>1</v>
          </cell>
          <cell r="BK76">
            <v>1</v>
          </cell>
          <cell r="BL76">
            <v>1</v>
          </cell>
          <cell r="BM76">
            <v>1</v>
          </cell>
          <cell r="BN76">
            <v>1</v>
          </cell>
          <cell r="BO76">
            <v>1</v>
          </cell>
          <cell r="BP76">
            <v>1</v>
          </cell>
          <cell r="BQ76">
            <v>1</v>
          </cell>
          <cell r="BR76">
            <v>1</v>
          </cell>
          <cell r="BS76">
            <v>1</v>
          </cell>
        </row>
        <row r="77">
          <cell r="K77">
            <v>1</v>
          </cell>
          <cell r="L77">
            <v>1</v>
          </cell>
          <cell r="M77">
            <v>1</v>
          </cell>
          <cell r="N77">
            <v>1</v>
          </cell>
          <cell r="O77">
            <v>1</v>
          </cell>
          <cell r="P77">
            <v>1</v>
          </cell>
          <cell r="Q77">
            <v>1</v>
          </cell>
          <cell r="R77">
            <v>1</v>
          </cell>
          <cell r="S77">
            <v>1</v>
          </cell>
          <cell r="T77">
            <v>1</v>
          </cell>
          <cell r="U77">
            <v>1</v>
          </cell>
          <cell r="V77">
            <v>1</v>
          </cell>
          <cell r="W77">
            <v>1</v>
          </cell>
          <cell r="X77">
            <v>1</v>
          </cell>
          <cell r="Y77">
            <v>1</v>
          </cell>
          <cell r="Z77">
            <v>1</v>
          </cell>
          <cell r="AA77">
            <v>1</v>
          </cell>
          <cell r="AB77">
            <v>1</v>
          </cell>
          <cell r="AC77">
            <v>1</v>
          </cell>
          <cell r="AD77">
            <v>1</v>
          </cell>
          <cell r="AP77">
            <v>1</v>
          </cell>
          <cell r="AQ77">
            <v>6</v>
          </cell>
          <cell r="AR77">
            <v>10</v>
          </cell>
          <cell r="AZ77">
            <v>1</v>
          </cell>
          <cell r="BA77">
            <v>1</v>
          </cell>
          <cell r="BB77">
            <v>1</v>
          </cell>
          <cell r="BC77">
            <v>1</v>
          </cell>
          <cell r="BD77">
            <v>1</v>
          </cell>
          <cell r="BE77">
            <v>1</v>
          </cell>
          <cell r="BF77">
            <v>1</v>
          </cell>
          <cell r="BG77">
            <v>1</v>
          </cell>
          <cell r="BH77">
            <v>1</v>
          </cell>
          <cell r="BI77">
            <v>1</v>
          </cell>
          <cell r="BJ77">
            <v>1</v>
          </cell>
          <cell r="BK77">
            <v>1</v>
          </cell>
          <cell r="BL77">
            <v>1</v>
          </cell>
          <cell r="BM77">
            <v>1</v>
          </cell>
          <cell r="BN77">
            <v>1</v>
          </cell>
          <cell r="BO77">
            <v>1</v>
          </cell>
          <cell r="BP77">
            <v>1</v>
          </cell>
          <cell r="BQ77">
            <v>1</v>
          </cell>
          <cell r="BR77">
            <v>1</v>
          </cell>
          <cell r="BS77">
            <v>1</v>
          </cell>
        </row>
        <row r="78">
          <cell r="K78">
            <v>1</v>
          </cell>
          <cell r="L78">
            <v>1</v>
          </cell>
          <cell r="M78">
            <v>1</v>
          </cell>
          <cell r="N78">
            <v>1</v>
          </cell>
          <cell r="O78">
            <v>1</v>
          </cell>
          <cell r="P78">
            <v>1</v>
          </cell>
          <cell r="Q78">
            <v>1</v>
          </cell>
          <cell r="R78">
            <v>1</v>
          </cell>
          <cell r="S78">
            <v>1</v>
          </cell>
          <cell r="T78">
            <v>1</v>
          </cell>
          <cell r="U78">
            <v>1</v>
          </cell>
          <cell r="V78">
            <v>1</v>
          </cell>
          <cell r="W78">
            <v>1</v>
          </cell>
          <cell r="X78">
            <v>1</v>
          </cell>
          <cell r="Y78">
            <v>1</v>
          </cell>
          <cell r="Z78">
            <v>1</v>
          </cell>
          <cell r="AA78">
            <v>1</v>
          </cell>
          <cell r="AB78">
            <v>1</v>
          </cell>
          <cell r="AC78">
            <v>1</v>
          </cell>
          <cell r="AD78">
            <v>1</v>
          </cell>
          <cell r="AP78">
            <v>1</v>
          </cell>
          <cell r="AQ78">
            <v>7</v>
          </cell>
          <cell r="AR78">
            <v>1</v>
          </cell>
          <cell r="AZ78">
            <v>1</v>
          </cell>
          <cell r="BA78">
            <v>1</v>
          </cell>
          <cell r="BB78">
            <v>1</v>
          </cell>
          <cell r="BC78">
            <v>1</v>
          </cell>
          <cell r="BD78">
            <v>1</v>
          </cell>
          <cell r="BE78">
            <v>1</v>
          </cell>
          <cell r="BF78">
            <v>1</v>
          </cell>
          <cell r="BG78">
            <v>1</v>
          </cell>
          <cell r="BH78">
            <v>1</v>
          </cell>
          <cell r="BI78">
            <v>1</v>
          </cell>
          <cell r="BJ78">
            <v>1</v>
          </cell>
          <cell r="BK78">
            <v>1</v>
          </cell>
          <cell r="BL78">
            <v>1</v>
          </cell>
          <cell r="BM78">
            <v>1</v>
          </cell>
          <cell r="BN78">
            <v>1</v>
          </cell>
          <cell r="BO78">
            <v>1</v>
          </cell>
          <cell r="BP78">
            <v>1</v>
          </cell>
          <cell r="BQ78">
            <v>1</v>
          </cell>
          <cell r="BR78">
            <v>1</v>
          </cell>
          <cell r="BS78">
            <v>1</v>
          </cell>
        </row>
        <row r="79">
          <cell r="K79">
            <v>1</v>
          </cell>
          <cell r="L79">
            <v>1</v>
          </cell>
          <cell r="M79">
            <v>1</v>
          </cell>
          <cell r="N79">
            <v>1</v>
          </cell>
          <cell r="O79">
            <v>1</v>
          </cell>
          <cell r="P79">
            <v>1</v>
          </cell>
          <cell r="Q79">
            <v>1</v>
          </cell>
          <cell r="R79">
            <v>1</v>
          </cell>
          <cell r="S79">
            <v>1</v>
          </cell>
          <cell r="T79">
            <v>1</v>
          </cell>
          <cell r="U79">
            <v>1</v>
          </cell>
          <cell r="V79">
            <v>1</v>
          </cell>
          <cell r="W79">
            <v>1</v>
          </cell>
          <cell r="X79">
            <v>1</v>
          </cell>
          <cell r="Y79">
            <v>1</v>
          </cell>
          <cell r="Z79">
            <v>1</v>
          </cell>
          <cell r="AA79">
            <v>1</v>
          </cell>
          <cell r="AB79">
            <v>1</v>
          </cell>
          <cell r="AC79">
            <v>1</v>
          </cell>
          <cell r="AD79">
            <v>1</v>
          </cell>
          <cell r="AP79">
            <v>1</v>
          </cell>
          <cell r="AQ79">
            <v>7</v>
          </cell>
          <cell r="AR79">
            <v>2</v>
          </cell>
          <cell r="AZ79">
            <v>1</v>
          </cell>
          <cell r="BA79">
            <v>1</v>
          </cell>
          <cell r="BB79">
            <v>1</v>
          </cell>
          <cell r="BC79">
            <v>1</v>
          </cell>
          <cell r="BD79">
            <v>1</v>
          </cell>
          <cell r="BE79">
            <v>1</v>
          </cell>
          <cell r="BF79">
            <v>1</v>
          </cell>
          <cell r="BG79">
            <v>1</v>
          </cell>
          <cell r="BH79">
            <v>1</v>
          </cell>
          <cell r="BI79">
            <v>1</v>
          </cell>
          <cell r="BJ79">
            <v>1</v>
          </cell>
          <cell r="BK79">
            <v>1</v>
          </cell>
          <cell r="BL79">
            <v>1</v>
          </cell>
          <cell r="BM79">
            <v>1</v>
          </cell>
          <cell r="BN79">
            <v>1</v>
          </cell>
          <cell r="BO79">
            <v>1</v>
          </cell>
          <cell r="BP79">
            <v>1</v>
          </cell>
          <cell r="BQ79">
            <v>1</v>
          </cell>
          <cell r="BR79">
            <v>1</v>
          </cell>
          <cell r="BS79">
            <v>1</v>
          </cell>
        </row>
        <row r="80">
          <cell r="K80">
            <v>1</v>
          </cell>
          <cell r="L80">
            <v>1</v>
          </cell>
          <cell r="M80">
            <v>1</v>
          </cell>
          <cell r="N80">
            <v>1</v>
          </cell>
          <cell r="O80">
            <v>1</v>
          </cell>
          <cell r="P80">
            <v>1</v>
          </cell>
          <cell r="Q80">
            <v>1</v>
          </cell>
          <cell r="R80">
            <v>1</v>
          </cell>
          <cell r="S80">
            <v>1</v>
          </cell>
          <cell r="T80">
            <v>1</v>
          </cell>
          <cell r="U80">
            <v>1</v>
          </cell>
          <cell r="V80">
            <v>1</v>
          </cell>
          <cell r="W80">
            <v>1</v>
          </cell>
          <cell r="X80">
            <v>1</v>
          </cell>
          <cell r="Y80">
            <v>1</v>
          </cell>
          <cell r="Z80">
            <v>1</v>
          </cell>
          <cell r="AA80">
            <v>1</v>
          </cell>
          <cell r="AB80">
            <v>1</v>
          </cell>
          <cell r="AC80">
            <v>1</v>
          </cell>
          <cell r="AD80">
            <v>1</v>
          </cell>
          <cell r="AP80">
            <v>1</v>
          </cell>
          <cell r="AQ80">
            <v>7</v>
          </cell>
          <cell r="AR80">
            <v>3</v>
          </cell>
          <cell r="AZ80">
            <v>1</v>
          </cell>
          <cell r="BA80">
            <v>1</v>
          </cell>
          <cell r="BB80">
            <v>1</v>
          </cell>
          <cell r="BC80">
            <v>1</v>
          </cell>
          <cell r="BD80">
            <v>1</v>
          </cell>
          <cell r="BE80">
            <v>1</v>
          </cell>
          <cell r="BF80">
            <v>1</v>
          </cell>
          <cell r="BG80">
            <v>1</v>
          </cell>
          <cell r="BH80">
            <v>1</v>
          </cell>
          <cell r="BI80">
            <v>1</v>
          </cell>
          <cell r="BJ80">
            <v>1</v>
          </cell>
          <cell r="BK80">
            <v>1</v>
          </cell>
          <cell r="BL80">
            <v>1</v>
          </cell>
          <cell r="BM80">
            <v>1</v>
          </cell>
          <cell r="BN80">
            <v>1</v>
          </cell>
          <cell r="BO80">
            <v>1</v>
          </cell>
          <cell r="BP80">
            <v>1</v>
          </cell>
          <cell r="BQ80">
            <v>1</v>
          </cell>
          <cell r="BR80">
            <v>1</v>
          </cell>
          <cell r="BS80">
            <v>1</v>
          </cell>
        </row>
        <row r="81">
          <cell r="K81">
            <v>1</v>
          </cell>
          <cell r="L81">
            <v>1</v>
          </cell>
          <cell r="M81">
            <v>1</v>
          </cell>
          <cell r="N81">
            <v>1</v>
          </cell>
          <cell r="O81">
            <v>1</v>
          </cell>
          <cell r="P81">
            <v>1</v>
          </cell>
          <cell r="Q81">
            <v>1</v>
          </cell>
          <cell r="R81">
            <v>1</v>
          </cell>
          <cell r="S81">
            <v>1</v>
          </cell>
          <cell r="T81">
            <v>1</v>
          </cell>
          <cell r="U81">
            <v>1</v>
          </cell>
          <cell r="V81">
            <v>1</v>
          </cell>
          <cell r="W81">
            <v>1</v>
          </cell>
          <cell r="X81">
            <v>1</v>
          </cell>
          <cell r="Y81">
            <v>1</v>
          </cell>
          <cell r="Z81">
            <v>1</v>
          </cell>
          <cell r="AA81">
            <v>1</v>
          </cell>
          <cell r="AB81">
            <v>1</v>
          </cell>
          <cell r="AC81">
            <v>1</v>
          </cell>
          <cell r="AD81">
            <v>1</v>
          </cell>
          <cell r="AP81">
            <v>1</v>
          </cell>
          <cell r="AQ81">
            <v>7</v>
          </cell>
          <cell r="AR81">
            <v>4</v>
          </cell>
          <cell r="AZ81">
            <v>1</v>
          </cell>
          <cell r="BA81">
            <v>1</v>
          </cell>
          <cell r="BB81">
            <v>1</v>
          </cell>
          <cell r="BC81">
            <v>1</v>
          </cell>
          <cell r="BD81">
            <v>1</v>
          </cell>
          <cell r="BE81">
            <v>1</v>
          </cell>
          <cell r="BF81">
            <v>1</v>
          </cell>
          <cell r="BG81">
            <v>1</v>
          </cell>
          <cell r="BH81">
            <v>1</v>
          </cell>
          <cell r="BI81">
            <v>1</v>
          </cell>
          <cell r="BJ81">
            <v>1</v>
          </cell>
          <cell r="BK81">
            <v>1</v>
          </cell>
          <cell r="BL81">
            <v>1</v>
          </cell>
          <cell r="BM81">
            <v>1</v>
          </cell>
          <cell r="BN81">
            <v>1</v>
          </cell>
          <cell r="BO81">
            <v>1</v>
          </cell>
          <cell r="BP81">
            <v>1</v>
          </cell>
          <cell r="BQ81">
            <v>1</v>
          </cell>
          <cell r="BR81">
            <v>1</v>
          </cell>
          <cell r="BS81">
            <v>1</v>
          </cell>
        </row>
        <row r="82">
          <cell r="K82">
            <v>1</v>
          </cell>
          <cell r="L82">
            <v>1</v>
          </cell>
          <cell r="M82">
            <v>1</v>
          </cell>
          <cell r="N82">
            <v>1</v>
          </cell>
          <cell r="O82">
            <v>1</v>
          </cell>
          <cell r="P82">
            <v>1</v>
          </cell>
          <cell r="Q82">
            <v>1</v>
          </cell>
          <cell r="R82">
            <v>1</v>
          </cell>
          <cell r="S82">
            <v>1</v>
          </cell>
          <cell r="T82">
            <v>1</v>
          </cell>
          <cell r="U82">
            <v>1</v>
          </cell>
          <cell r="V82">
            <v>1</v>
          </cell>
          <cell r="W82">
            <v>1</v>
          </cell>
          <cell r="X82">
            <v>1</v>
          </cell>
          <cell r="Y82">
            <v>1</v>
          </cell>
          <cell r="Z82">
            <v>1</v>
          </cell>
          <cell r="AA82">
            <v>1</v>
          </cell>
          <cell r="AB82">
            <v>1</v>
          </cell>
          <cell r="AC82">
            <v>1</v>
          </cell>
          <cell r="AD82">
            <v>1</v>
          </cell>
          <cell r="AP82">
            <v>1</v>
          </cell>
          <cell r="AQ82">
            <v>7</v>
          </cell>
          <cell r="AR82">
            <v>5</v>
          </cell>
          <cell r="AZ82">
            <v>1</v>
          </cell>
          <cell r="BA82">
            <v>1</v>
          </cell>
          <cell r="BB82">
            <v>1</v>
          </cell>
          <cell r="BC82">
            <v>1</v>
          </cell>
          <cell r="BD82">
            <v>1</v>
          </cell>
          <cell r="BE82">
            <v>1</v>
          </cell>
          <cell r="BF82">
            <v>1</v>
          </cell>
          <cell r="BG82">
            <v>1</v>
          </cell>
          <cell r="BH82">
            <v>1</v>
          </cell>
          <cell r="BI82">
            <v>1</v>
          </cell>
          <cell r="BJ82">
            <v>1</v>
          </cell>
          <cell r="BK82">
            <v>1</v>
          </cell>
          <cell r="BL82">
            <v>1</v>
          </cell>
          <cell r="BM82">
            <v>1</v>
          </cell>
          <cell r="BN82">
            <v>1</v>
          </cell>
          <cell r="BO82">
            <v>1</v>
          </cell>
          <cell r="BP82">
            <v>1</v>
          </cell>
          <cell r="BQ82">
            <v>1</v>
          </cell>
          <cell r="BR82">
            <v>1</v>
          </cell>
          <cell r="BS82">
            <v>1</v>
          </cell>
        </row>
        <row r="83">
          <cell r="K83">
            <v>1</v>
          </cell>
          <cell r="L83">
            <v>1</v>
          </cell>
          <cell r="M83">
            <v>1</v>
          </cell>
          <cell r="N83">
            <v>1</v>
          </cell>
          <cell r="O83">
            <v>1</v>
          </cell>
          <cell r="P83">
            <v>1</v>
          </cell>
          <cell r="Q83">
            <v>1</v>
          </cell>
          <cell r="R83">
            <v>1</v>
          </cell>
          <cell r="S83">
            <v>1</v>
          </cell>
          <cell r="T83">
            <v>1</v>
          </cell>
          <cell r="U83">
            <v>1</v>
          </cell>
          <cell r="V83">
            <v>1</v>
          </cell>
          <cell r="W83">
            <v>1</v>
          </cell>
          <cell r="X83">
            <v>1</v>
          </cell>
          <cell r="Y83">
            <v>1</v>
          </cell>
          <cell r="Z83">
            <v>1</v>
          </cell>
          <cell r="AA83">
            <v>1</v>
          </cell>
          <cell r="AB83">
            <v>1</v>
          </cell>
          <cell r="AC83">
            <v>1</v>
          </cell>
          <cell r="AD83">
            <v>1</v>
          </cell>
          <cell r="AP83">
            <v>1</v>
          </cell>
          <cell r="AQ83">
            <v>7</v>
          </cell>
          <cell r="AR83">
            <v>6</v>
          </cell>
          <cell r="AZ83">
            <v>1</v>
          </cell>
          <cell r="BA83">
            <v>1</v>
          </cell>
          <cell r="BB83">
            <v>1</v>
          </cell>
          <cell r="BC83">
            <v>1</v>
          </cell>
          <cell r="BD83">
            <v>1</v>
          </cell>
          <cell r="BE83">
            <v>1</v>
          </cell>
          <cell r="BF83">
            <v>1</v>
          </cell>
          <cell r="BG83">
            <v>1</v>
          </cell>
          <cell r="BH83">
            <v>1</v>
          </cell>
          <cell r="BI83">
            <v>1</v>
          </cell>
          <cell r="BJ83">
            <v>1</v>
          </cell>
          <cell r="BK83">
            <v>1</v>
          </cell>
          <cell r="BL83">
            <v>1</v>
          </cell>
          <cell r="BM83">
            <v>1</v>
          </cell>
          <cell r="BN83">
            <v>1</v>
          </cell>
          <cell r="BO83">
            <v>1</v>
          </cell>
          <cell r="BP83">
            <v>1</v>
          </cell>
          <cell r="BQ83">
            <v>1</v>
          </cell>
          <cell r="BR83">
            <v>1</v>
          </cell>
          <cell r="BS83">
            <v>1</v>
          </cell>
        </row>
        <row r="84">
          <cell r="K84">
            <v>1</v>
          </cell>
          <cell r="L84">
            <v>1</v>
          </cell>
          <cell r="M84">
            <v>1</v>
          </cell>
          <cell r="N84">
            <v>1</v>
          </cell>
          <cell r="O84">
            <v>1</v>
          </cell>
          <cell r="P84">
            <v>1</v>
          </cell>
          <cell r="Q84">
            <v>1</v>
          </cell>
          <cell r="R84">
            <v>1</v>
          </cell>
          <cell r="S84">
            <v>1</v>
          </cell>
          <cell r="T84">
            <v>1</v>
          </cell>
          <cell r="U84">
            <v>1</v>
          </cell>
          <cell r="V84">
            <v>1</v>
          </cell>
          <cell r="W84">
            <v>1</v>
          </cell>
          <cell r="X84">
            <v>1</v>
          </cell>
          <cell r="Y84">
            <v>1</v>
          </cell>
          <cell r="Z84">
            <v>1</v>
          </cell>
          <cell r="AA84">
            <v>1</v>
          </cell>
          <cell r="AB84">
            <v>1</v>
          </cell>
          <cell r="AC84">
            <v>1</v>
          </cell>
          <cell r="AD84">
            <v>1</v>
          </cell>
          <cell r="AP84">
            <v>1</v>
          </cell>
          <cell r="AQ84">
            <v>7</v>
          </cell>
          <cell r="AR84">
            <v>7</v>
          </cell>
          <cell r="AZ84">
            <v>1</v>
          </cell>
          <cell r="BA84">
            <v>1</v>
          </cell>
          <cell r="BB84">
            <v>1</v>
          </cell>
          <cell r="BC84">
            <v>1</v>
          </cell>
          <cell r="BD84">
            <v>1</v>
          </cell>
          <cell r="BE84">
            <v>1</v>
          </cell>
          <cell r="BF84">
            <v>1</v>
          </cell>
          <cell r="BG84">
            <v>1</v>
          </cell>
          <cell r="BH84">
            <v>1</v>
          </cell>
          <cell r="BI84">
            <v>1</v>
          </cell>
          <cell r="BJ84">
            <v>1</v>
          </cell>
          <cell r="BK84">
            <v>1</v>
          </cell>
          <cell r="BL84">
            <v>1</v>
          </cell>
          <cell r="BM84">
            <v>1</v>
          </cell>
          <cell r="BN84">
            <v>1</v>
          </cell>
          <cell r="BO84">
            <v>1</v>
          </cell>
          <cell r="BP84">
            <v>1</v>
          </cell>
          <cell r="BQ84">
            <v>1</v>
          </cell>
          <cell r="BR84">
            <v>1</v>
          </cell>
          <cell r="BS84">
            <v>1</v>
          </cell>
        </row>
        <row r="85">
          <cell r="K85">
            <v>1</v>
          </cell>
          <cell r="L85">
            <v>1</v>
          </cell>
          <cell r="M85">
            <v>1</v>
          </cell>
          <cell r="N85">
            <v>1</v>
          </cell>
          <cell r="O85">
            <v>1</v>
          </cell>
          <cell r="P85">
            <v>1</v>
          </cell>
          <cell r="Q85">
            <v>1</v>
          </cell>
          <cell r="R85">
            <v>1</v>
          </cell>
          <cell r="S85">
            <v>1</v>
          </cell>
          <cell r="T85">
            <v>1</v>
          </cell>
          <cell r="U85">
            <v>1</v>
          </cell>
          <cell r="V85">
            <v>1</v>
          </cell>
          <cell r="W85">
            <v>1</v>
          </cell>
          <cell r="X85">
            <v>1</v>
          </cell>
          <cell r="Y85">
            <v>1</v>
          </cell>
          <cell r="Z85">
            <v>1</v>
          </cell>
          <cell r="AA85">
            <v>1</v>
          </cell>
          <cell r="AB85">
            <v>1</v>
          </cell>
          <cell r="AC85">
            <v>1</v>
          </cell>
          <cell r="AD85">
            <v>1</v>
          </cell>
          <cell r="AP85">
            <v>1</v>
          </cell>
          <cell r="AQ85">
            <v>7</v>
          </cell>
          <cell r="AR85">
            <v>8</v>
          </cell>
          <cell r="AZ85">
            <v>1</v>
          </cell>
          <cell r="BA85">
            <v>1</v>
          </cell>
          <cell r="BB85">
            <v>1</v>
          </cell>
          <cell r="BC85">
            <v>1</v>
          </cell>
          <cell r="BD85">
            <v>1</v>
          </cell>
          <cell r="BE85">
            <v>1</v>
          </cell>
          <cell r="BF85">
            <v>1</v>
          </cell>
          <cell r="BG85">
            <v>1</v>
          </cell>
          <cell r="BH85">
            <v>1</v>
          </cell>
          <cell r="BI85">
            <v>1</v>
          </cell>
          <cell r="BJ85">
            <v>1</v>
          </cell>
          <cell r="BK85">
            <v>1</v>
          </cell>
          <cell r="BL85">
            <v>1</v>
          </cell>
          <cell r="BM85">
            <v>1</v>
          </cell>
          <cell r="BN85">
            <v>1</v>
          </cell>
          <cell r="BO85">
            <v>1</v>
          </cell>
          <cell r="BP85">
            <v>1</v>
          </cell>
          <cell r="BQ85">
            <v>1</v>
          </cell>
          <cell r="BR85">
            <v>1</v>
          </cell>
          <cell r="BS85">
            <v>1</v>
          </cell>
        </row>
        <row r="86">
          <cell r="K86">
            <v>1</v>
          </cell>
          <cell r="L86">
            <v>1</v>
          </cell>
          <cell r="M86">
            <v>1</v>
          </cell>
          <cell r="N86">
            <v>1</v>
          </cell>
          <cell r="O86">
            <v>1</v>
          </cell>
          <cell r="P86">
            <v>1</v>
          </cell>
          <cell r="Q86">
            <v>1</v>
          </cell>
          <cell r="R86">
            <v>1</v>
          </cell>
          <cell r="S86">
            <v>1</v>
          </cell>
          <cell r="T86">
            <v>1</v>
          </cell>
          <cell r="U86">
            <v>1</v>
          </cell>
          <cell r="V86">
            <v>1</v>
          </cell>
          <cell r="W86">
            <v>1</v>
          </cell>
          <cell r="X86">
            <v>1</v>
          </cell>
          <cell r="Y86">
            <v>1</v>
          </cell>
          <cell r="Z86">
            <v>1</v>
          </cell>
          <cell r="AA86">
            <v>1</v>
          </cell>
          <cell r="AB86">
            <v>1</v>
          </cell>
          <cell r="AC86">
            <v>1</v>
          </cell>
          <cell r="AD86">
            <v>1</v>
          </cell>
          <cell r="AP86">
            <v>1</v>
          </cell>
          <cell r="AQ86">
            <v>7</v>
          </cell>
          <cell r="AR86">
            <v>9</v>
          </cell>
          <cell r="AZ86">
            <v>1</v>
          </cell>
          <cell r="BA86">
            <v>1</v>
          </cell>
          <cell r="BB86">
            <v>1</v>
          </cell>
          <cell r="BC86">
            <v>1</v>
          </cell>
          <cell r="BD86">
            <v>1</v>
          </cell>
          <cell r="BE86">
            <v>1</v>
          </cell>
          <cell r="BF86">
            <v>1</v>
          </cell>
          <cell r="BG86">
            <v>1</v>
          </cell>
          <cell r="BH86">
            <v>1</v>
          </cell>
          <cell r="BI86">
            <v>1</v>
          </cell>
          <cell r="BJ86">
            <v>1</v>
          </cell>
          <cell r="BK86">
            <v>1</v>
          </cell>
          <cell r="BL86">
            <v>1</v>
          </cell>
          <cell r="BM86">
            <v>1</v>
          </cell>
          <cell r="BN86">
            <v>1</v>
          </cell>
          <cell r="BO86">
            <v>1</v>
          </cell>
          <cell r="BP86">
            <v>1</v>
          </cell>
          <cell r="BQ86">
            <v>1</v>
          </cell>
          <cell r="BR86">
            <v>1</v>
          </cell>
          <cell r="BS86">
            <v>1</v>
          </cell>
        </row>
        <row r="87">
          <cell r="K87">
            <v>1</v>
          </cell>
          <cell r="L87">
            <v>1</v>
          </cell>
          <cell r="M87">
            <v>1</v>
          </cell>
          <cell r="N87">
            <v>1</v>
          </cell>
          <cell r="O87">
            <v>1</v>
          </cell>
          <cell r="P87">
            <v>1</v>
          </cell>
          <cell r="Q87">
            <v>1</v>
          </cell>
          <cell r="R87">
            <v>1</v>
          </cell>
          <cell r="S87">
            <v>1</v>
          </cell>
          <cell r="T87">
            <v>1</v>
          </cell>
          <cell r="U87">
            <v>1</v>
          </cell>
          <cell r="V87">
            <v>1</v>
          </cell>
          <cell r="W87">
            <v>1</v>
          </cell>
          <cell r="X87">
            <v>1</v>
          </cell>
          <cell r="Y87">
            <v>1</v>
          </cell>
          <cell r="Z87">
            <v>1</v>
          </cell>
          <cell r="AA87">
            <v>1</v>
          </cell>
          <cell r="AB87">
            <v>1</v>
          </cell>
          <cell r="AC87">
            <v>1</v>
          </cell>
          <cell r="AD87">
            <v>1</v>
          </cell>
          <cell r="AP87">
            <v>1</v>
          </cell>
          <cell r="AQ87">
            <v>7</v>
          </cell>
          <cell r="AR87">
            <v>10</v>
          </cell>
          <cell r="AZ87">
            <v>1</v>
          </cell>
          <cell r="BA87">
            <v>1</v>
          </cell>
          <cell r="BB87">
            <v>1</v>
          </cell>
          <cell r="BC87">
            <v>1</v>
          </cell>
          <cell r="BD87">
            <v>1</v>
          </cell>
          <cell r="BE87">
            <v>1</v>
          </cell>
          <cell r="BF87">
            <v>1</v>
          </cell>
          <cell r="BG87">
            <v>1</v>
          </cell>
          <cell r="BH87">
            <v>1</v>
          </cell>
          <cell r="BI87">
            <v>1</v>
          </cell>
          <cell r="BJ87">
            <v>1</v>
          </cell>
          <cell r="BK87">
            <v>1</v>
          </cell>
          <cell r="BL87">
            <v>1</v>
          </cell>
          <cell r="BM87">
            <v>1</v>
          </cell>
          <cell r="BN87">
            <v>1</v>
          </cell>
          <cell r="BO87">
            <v>1</v>
          </cell>
          <cell r="BP87">
            <v>1</v>
          </cell>
          <cell r="BQ87">
            <v>1</v>
          </cell>
          <cell r="BR87">
            <v>1</v>
          </cell>
          <cell r="BS87">
            <v>1</v>
          </cell>
        </row>
        <row r="88">
          <cell r="K88">
            <v>1</v>
          </cell>
          <cell r="L88">
            <v>1</v>
          </cell>
          <cell r="M88">
            <v>1</v>
          </cell>
          <cell r="N88">
            <v>1</v>
          </cell>
          <cell r="O88">
            <v>1</v>
          </cell>
          <cell r="P88">
            <v>1</v>
          </cell>
          <cell r="Q88">
            <v>1</v>
          </cell>
          <cell r="R88">
            <v>1</v>
          </cell>
          <cell r="S88">
            <v>1</v>
          </cell>
          <cell r="T88">
            <v>1</v>
          </cell>
          <cell r="U88">
            <v>1</v>
          </cell>
          <cell r="V88">
            <v>1</v>
          </cell>
          <cell r="W88">
            <v>1</v>
          </cell>
          <cell r="X88">
            <v>1</v>
          </cell>
          <cell r="Y88">
            <v>1</v>
          </cell>
          <cell r="Z88">
            <v>1</v>
          </cell>
          <cell r="AA88">
            <v>1</v>
          </cell>
          <cell r="AB88">
            <v>1</v>
          </cell>
          <cell r="AC88">
            <v>1</v>
          </cell>
          <cell r="AD88">
            <v>1</v>
          </cell>
          <cell r="AP88">
            <v>1</v>
          </cell>
          <cell r="AQ88">
            <v>8</v>
          </cell>
          <cell r="AR88">
            <v>1</v>
          </cell>
          <cell r="AZ88">
            <v>1</v>
          </cell>
          <cell r="BA88">
            <v>1</v>
          </cell>
          <cell r="BB88">
            <v>1</v>
          </cell>
          <cell r="BC88">
            <v>1</v>
          </cell>
          <cell r="BD88">
            <v>1</v>
          </cell>
          <cell r="BE88">
            <v>1</v>
          </cell>
          <cell r="BF88">
            <v>1</v>
          </cell>
          <cell r="BG88">
            <v>1</v>
          </cell>
          <cell r="BH88">
            <v>1</v>
          </cell>
          <cell r="BI88">
            <v>1</v>
          </cell>
          <cell r="BJ88">
            <v>1</v>
          </cell>
          <cell r="BK88">
            <v>1</v>
          </cell>
          <cell r="BL88">
            <v>1</v>
          </cell>
          <cell r="BM88">
            <v>1</v>
          </cell>
          <cell r="BN88">
            <v>1</v>
          </cell>
          <cell r="BO88">
            <v>1</v>
          </cell>
          <cell r="BP88">
            <v>1</v>
          </cell>
          <cell r="BQ88">
            <v>1</v>
          </cell>
          <cell r="BR88">
            <v>1</v>
          </cell>
          <cell r="BS88">
            <v>1</v>
          </cell>
        </row>
        <row r="89">
          <cell r="K89">
            <v>1</v>
          </cell>
          <cell r="L89">
            <v>1</v>
          </cell>
          <cell r="M89">
            <v>1</v>
          </cell>
          <cell r="N89">
            <v>1</v>
          </cell>
          <cell r="O89">
            <v>1</v>
          </cell>
          <cell r="P89">
            <v>1</v>
          </cell>
          <cell r="Q89">
            <v>1</v>
          </cell>
          <cell r="R89">
            <v>1</v>
          </cell>
          <cell r="S89">
            <v>1</v>
          </cell>
          <cell r="T89">
            <v>1</v>
          </cell>
          <cell r="U89">
            <v>1</v>
          </cell>
          <cell r="V89">
            <v>1</v>
          </cell>
          <cell r="W89">
            <v>1</v>
          </cell>
          <cell r="X89">
            <v>1</v>
          </cell>
          <cell r="Y89">
            <v>1</v>
          </cell>
          <cell r="Z89">
            <v>1</v>
          </cell>
          <cell r="AA89">
            <v>1</v>
          </cell>
          <cell r="AB89">
            <v>1</v>
          </cell>
          <cell r="AC89">
            <v>1</v>
          </cell>
          <cell r="AD89">
            <v>1</v>
          </cell>
          <cell r="AP89">
            <v>1</v>
          </cell>
          <cell r="AQ89">
            <v>8</v>
          </cell>
          <cell r="AR89">
            <v>2</v>
          </cell>
          <cell r="AZ89">
            <v>1</v>
          </cell>
          <cell r="BA89">
            <v>1</v>
          </cell>
          <cell r="BB89">
            <v>1</v>
          </cell>
          <cell r="BC89">
            <v>1</v>
          </cell>
          <cell r="BD89">
            <v>1</v>
          </cell>
          <cell r="BE89">
            <v>1</v>
          </cell>
          <cell r="BF89">
            <v>1</v>
          </cell>
          <cell r="BG89">
            <v>1</v>
          </cell>
          <cell r="BH89">
            <v>1</v>
          </cell>
          <cell r="BI89">
            <v>1</v>
          </cell>
          <cell r="BJ89">
            <v>1</v>
          </cell>
          <cell r="BK89">
            <v>1</v>
          </cell>
          <cell r="BL89">
            <v>1</v>
          </cell>
          <cell r="BM89">
            <v>1</v>
          </cell>
          <cell r="BN89">
            <v>1</v>
          </cell>
          <cell r="BO89">
            <v>1</v>
          </cell>
          <cell r="BP89">
            <v>1</v>
          </cell>
          <cell r="BQ89">
            <v>1</v>
          </cell>
          <cell r="BR89">
            <v>1</v>
          </cell>
          <cell r="BS89">
            <v>1</v>
          </cell>
        </row>
        <row r="90">
          <cell r="K90">
            <v>1</v>
          </cell>
          <cell r="L90">
            <v>1</v>
          </cell>
          <cell r="M90">
            <v>1</v>
          </cell>
          <cell r="N90">
            <v>1</v>
          </cell>
          <cell r="O90">
            <v>1</v>
          </cell>
          <cell r="P90">
            <v>1</v>
          </cell>
          <cell r="Q90">
            <v>1</v>
          </cell>
          <cell r="R90">
            <v>1</v>
          </cell>
          <cell r="S90">
            <v>1</v>
          </cell>
          <cell r="T90">
            <v>1</v>
          </cell>
          <cell r="U90">
            <v>1</v>
          </cell>
          <cell r="V90">
            <v>1</v>
          </cell>
          <cell r="W90">
            <v>1</v>
          </cell>
          <cell r="X90">
            <v>1</v>
          </cell>
          <cell r="Y90">
            <v>1</v>
          </cell>
          <cell r="Z90">
            <v>1</v>
          </cell>
          <cell r="AA90">
            <v>1</v>
          </cell>
          <cell r="AB90">
            <v>1</v>
          </cell>
          <cell r="AC90">
            <v>1</v>
          </cell>
          <cell r="AD90">
            <v>1</v>
          </cell>
          <cell r="AP90">
            <v>1</v>
          </cell>
          <cell r="AQ90">
            <v>8</v>
          </cell>
          <cell r="AR90">
            <v>3</v>
          </cell>
          <cell r="AZ90">
            <v>1</v>
          </cell>
          <cell r="BA90">
            <v>1</v>
          </cell>
          <cell r="BB90">
            <v>1</v>
          </cell>
          <cell r="BC90">
            <v>1</v>
          </cell>
          <cell r="BD90">
            <v>1</v>
          </cell>
          <cell r="BE90">
            <v>1</v>
          </cell>
          <cell r="BF90">
            <v>1</v>
          </cell>
          <cell r="BG90">
            <v>1</v>
          </cell>
          <cell r="BH90">
            <v>1</v>
          </cell>
          <cell r="BI90">
            <v>1</v>
          </cell>
          <cell r="BJ90">
            <v>1</v>
          </cell>
          <cell r="BK90">
            <v>1</v>
          </cell>
          <cell r="BL90">
            <v>1</v>
          </cell>
          <cell r="BM90">
            <v>1</v>
          </cell>
          <cell r="BN90">
            <v>1</v>
          </cell>
          <cell r="BO90">
            <v>1</v>
          </cell>
          <cell r="BP90">
            <v>1</v>
          </cell>
          <cell r="BQ90">
            <v>1</v>
          </cell>
          <cell r="BR90">
            <v>1</v>
          </cell>
          <cell r="BS90">
            <v>1</v>
          </cell>
        </row>
        <row r="91">
          <cell r="K91">
            <v>1</v>
          </cell>
          <cell r="L91">
            <v>1</v>
          </cell>
          <cell r="M91">
            <v>1</v>
          </cell>
          <cell r="N91">
            <v>1</v>
          </cell>
          <cell r="O91">
            <v>1</v>
          </cell>
          <cell r="P91">
            <v>1</v>
          </cell>
          <cell r="Q91">
            <v>1</v>
          </cell>
          <cell r="R91">
            <v>1</v>
          </cell>
          <cell r="S91">
            <v>1</v>
          </cell>
          <cell r="T91">
            <v>1</v>
          </cell>
          <cell r="U91">
            <v>1</v>
          </cell>
          <cell r="V91">
            <v>1</v>
          </cell>
          <cell r="W91">
            <v>1</v>
          </cell>
          <cell r="X91">
            <v>1</v>
          </cell>
          <cell r="Y91">
            <v>1</v>
          </cell>
          <cell r="Z91">
            <v>1</v>
          </cell>
          <cell r="AA91">
            <v>1</v>
          </cell>
          <cell r="AB91">
            <v>1</v>
          </cell>
          <cell r="AC91">
            <v>1</v>
          </cell>
          <cell r="AD91">
            <v>1</v>
          </cell>
          <cell r="AP91">
            <v>1</v>
          </cell>
          <cell r="AQ91">
            <v>8</v>
          </cell>
          <cell r="AR91">
            <v>4</v>
          </cell>
          <cell r="AZ91">
            <v>1</v>
          </cell>
          <cell r="BA91">
            <v>1</v>
          </cell>
          <cell r="BB91">
            <v>1</v>
          </cell>
          <cell r="BC91">
            <v>1</v>
          </cell>
          <cell r="BD91">
            <v>1</v>
          </cell>
          <cell r="BE91">
            <v>1</v>
          </cell>
          <cell r="BF91">
            <v>1</v>
          </cell>
          <cell r="BG91">
            <v>1</v>
          </cell>
          <cell r="BH91">
            <v>1</v>
          </cell>
          <cell r="BI91">
            <v>1</v>
          </cell>
          <cell r="BJ91">
            <v>1</v>
          </cell>
          <cell r="BK91">
            <v>1</v>
          </cell>
          <cell r="BL91">
            <v>1</v>
          </cell>
          <cell r="BM91">
            <v>1</v>
          </cell>
          <cell r="BN91">
            <v>1</v>
          </cell>
          <cell r="BO91">
            <v>1</v>
          </cell>
          <cell r="BP91">
            <v>1</v>
          </cell>
          <cell r="BQ91">
            <v>1</v>
          </cell>
          <cell r="BR91">
            <v>1</v>
          </cell>
          <cell r="BS91">
            <v>1</v>
          </cell>
        </row>
        <row r="92">
          <cell r="K92">
            <v>1</v>
          </cell>
          <cell r="L92">
            <v>1</v>
          </cell>
          <cell r="M92">
            <v>1</v>
          </cell>
          <cell r="N92">
            <v>1</v>
          </cell>
          <cell r="O92">
            <v>1</v>
          </cell>
          <cell r="P92">
            <v>1</v>
          </cell>
          <cell r="Q92">
            <v>1</v>
          </cell>
          <cell r="R92">
            <v>1</v>
          </cell>
          <cell r="S92">
            <v>1</v>
          </cell>
          <cell r="T92">
            <v>1</v>
          </cell>
          <cell r="U92">
            <v>1</v>
          </cell>
          <cell r="V92">
            <v>1</v>
          </cell>
          <cell r="W92">
            <v>1</v>
          </cell>
          <cell r="X92">
            <v>1</v>
          </cell>
          <cell r="Y92">
            <v>1</v>
          </cell>
          <cell r="Z92">
            <v>1</v>
          </cell>
          <cell r="AA92">
            <v>1</v>
          </cell>
          <cell r="AB92">
            <v>1</v>
          </cell>
          <cell r="AC92">
            <v>1</v>
          </cell>
          <cell r="AD92">
            <v>1</v>
          </cell>
          <cell r="AP92">
            <v>1</v>
          </cell>
          <cell r="AQ92">
            <v>8</v>
          </cell>
          <cell r="AR92">
            <v>5</v>
          </cell>
          <cell r="AZ92">
            <v>1</v>
          </cell>
          <cell r="BA92">
            <v>1</v>
          </cell>
          <cell r="BB92">
            <v>1</v>
          </cell>
          <cell r="BC92">
            <v>1</v>
          </cell>
          <cell r="BD92">
            <v>1</v>
          </cell>
          <cell r="BE92">
            <v>1</v>
          </cell>
          <cell r="BF92">
            <v>1</v>
          </cell>
          <cell r="BG92">
            <v>1</v>
          </cell>
          <cell r="BH92">
            <v>1</v>
          </cell>
          <cell r="BI92">
            <v>1</v>
          </cell>
          <cell r="BJ92">
            <v>1</v>
          </cell>
          <cell r="BK92">
            <v>1</v>
          </cell>
          <cell r="BL92">
            <v>1</v>
          </cell>
          <cell r="BM92">
            <v>1</v>
          </cell>
          <cell r="BN92">
            <v>1</v>
          </cell>
          <cell r="BO92">
            <v>1</v>
          </cell>
          <cell r="BP92">
            <v>1</v>
          </cell>
          <cell r="BQ92">
            <v>1</v>
          </cell>
          <cell r="BR92">
            <v>1</v>
          </cell>
          <cell r="BS92">
            <v>1</v>
          </cell>
        </row>
        <row r="93">
          <cell r="K93">
            <v>1</v>
          </cell>
          <cell r="L93">
            <v>1</v>
          </cell>
          <cell r="M93">
            <v>1</v>
          </cell>
          <cell r="N93">
            <v>1</v>
          </cell>
          <cell r="O93">
            <v>1</v>
          </cell>
          <cell r="P93">
            <v>1</v>
          </cell>
          <cell r="Q93">
            <v>1</v>
          </cell>
          <cell r="R93">
            <v>1</v>
          </cell>
          <cell r="S93">
            <v>1</v>
          </cell>
          <cell r="T93">
            <v>1</v>
          </cell>
          <cell r="U93">
            <v>1</v>
          </cell>
          <cell r="V93">
            <v>1</v>
          </cell>
          <cell r="W93">
            <v>1</v>
          </cell>
          <cell r="X93">
            <v>1</v>
          </cell>
          <cell r="Y93">
            <v>1</v>
          </cell>
          <cell r="Z93">
            <v>1</v>
          </cell>
          <cell r="AA93">
            <v>1</v>
          </cell>
          <cell r="AB93">
            <v>1</v>
          </cell>
          <cell r="AC93">
            <v>1</v>
          </cell>
          <cell r="AD93">
            <v>1</v>
          </cell>
          <cell r="AP93">
            <v>1</v>
          </cell>
          <cell r="AQ93">
            <v>8</v>
          </cell>
          <cell r="AR93">
            <v>6</v>
          </cell>
          <cell r="AZ93">
            <v>1</v>
          </cell>
          <cell r="BA93">
            <v>1</v>
          </cell>
          <cell r="BB93">
            <v>1</v>
          </cell>
          <cell r="BC93">
            <v>1</v>
          </cell>
          <cell r="BD93">
            <v>1</v>
          </cell>
          <cell r="BE93">
            <v>1</v>
          </cell>
          <cell r="BF93">
            <v>1</v>
          </cell>
          <cell r="BG93">
            <v>1</v>
          </cell>
          <cell r="BH93">
            <v>1</v>
          </cell>
          <cell r="BI93">
            <v>1</v>
          </cell>
          <cell r="BJ93">
            <v>1</v>
          </cell>
          <cell r="BK93">
            <v>1</v>
          </cell>
          <cell r="BL93">
            <v>1</v>
          </cell>
          <cell r="BM93">
            <v>1</v>
          </cell>
          <cell r="BN93">
            <v>1</v>
          </cell>
          <cell r="BO93">
            <v>1</v>
          </cell>
          <cell r="BP93">
            <v>1</v>
          </cell>
          <cell r="BQ93">
            <v>1</v>
          </cell>
          <cell r="BR93">
            <v>1</v>
          </cell>
          <cell r="BS93">
            <v>1</v>
          </cell>
        </row>
        <row r="94">
          <cell r="K94">
            <v>1</v>
          </cell>
          <cell r="L94">
            <v>1</v>
          </cell>
          <cell r="M94">
            <v>1</v>
          </cell>
          <cell r="N94">
            <v>1</v>
          </cell>
          <cell r="O94">
            <v>1</v>
          </cell>
          <cell r="P94">
            <v>1</v>
          </cell>
          <cell r="Q94">
            <v>1</v>
          </cell>
          <cell r="R94">
            <v>1</v>
          </cell>
          <cell r="S94">
            <v>1</v>
          </cell>
          <cell r="T94">
            <v>1</v>
          </cell>
          <cell r="U94">
            <v>1</v>
          </cell>
          <cell r="V94">
            <v>1</v>
          </cell>
          <cell r="W94">
            <v>1</v>
          </cell>
          <cell r="X94">
            <v>1</v>
          </cell>
          <cell r="Y94">
            <v>1</v>
          </cell>
          <cell r="Z94">
            <v>1</v>
          </cell>
          <cell r="AA94">
            <v>1</v>
          </cell>
          <cell r="AB94">
            <v>1</v>
          </cell>
          <cell r="AC94">
            <v>1</v>
          </cell>
          <cell r="AD94">
            <v>1</v>
          </cell>
          <cell r="AP94">
            <v>1</v>
          </cell>
          <cell r="AQ94">
            <v>8</v>
          </cell>
          <cell r="AR94">
            <v>7</v>
          </cell>
          <cell r="AZ94">
            <v>1</v>
          </cell>
          <cell r="BA94">
            <v>1</v>
          </cell>
          <cell r="BB94">
            <v>1</v>
          </cell>
          <cell r="BC94">
            <v>1</v>
          </cell>
          <cell r="BD94">
            <v>1</v>
          </cell>
          <cell r="BE94">
            <v>1</v>
          </cell>
          <cell r="BF94">
            <v>1</v>
          </cell>
          <cell r="BG94">
            <v>1</v>
          </cell>
          <cell r="BH94">
            <v>1</v>
          </cell>
          <cell r="BI94">
            <v>1</v>
          </cell>
          <cell r="BJ94">
            <v>1</v>
          </cell>
          <cell r="BK94">
            <v>1</v>
          </cell>
          <cell r="BL94">
            <v>1</v>
          </cell>
          <cell r="BM94">
            <v>1</v>
          </cell>
          <cell r="BN94">
            <v>1</v>
          </cell>
          <cell r="BO94">
            <v>1</v>
          </cell>
          <cell r="BP94">
            <v>1</v>
          </cell>
          <cell r="BQ94">
            <v>1</v>
          </cell>
          <cell r="BR94">
            <v>1</v>
          </cell>
          <cell r="BS94">
            <v>1</v>
          </cell>
        </row>
        <row r="95">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P95">
            <v>1</v>
          </cell>
          <cell r="AQ95">
            <v>8</v>
          </cell>
          <cell r="AR95">
            <v>8</v>
          </cell>
          <cell r="AZ95">
            <v>1</v>
          </cell>
          <cell r="BA95">
            <v>1</v>
          </cell>
          <cell r="BB95">
            <v>1</v>
          </cell>
          <cell r="BC95">
            <v>1</v>
          </cell>
          <cell r="BD95">
            <v>1</v>
          </cell>
          <cell r="BE95">
            <v>1</v>
          </cell>
          <cell r="BF95">
            <v>1</v>
          </cell>
          <cell r="BG95">
            <v>1</v>
          </cell>
          <cell r="BH95">
            <v>1</v>
          </cell>
          <cell r="BI95">
            <v>1</v>
          </cell>
          <cell r="BJ95">
            <v>1</v>
          </cell>
          <cell r="BK95">
            <v>1</v>
          </cell>
          <cell r="BL95">
            <v>1</v>
          </cell>
          <cell r="BM95">
            <v>1</v>
          </cell>
          <cell r="BN95">
            <v>1</v>
          </cell>
          <cell r="BO95">
            <v>1</v>
          </cell>
          <cell r="BP95">
            <v>1</v>
          </cell>
          <cell r="BQ95">
            <v>1</v>
          </cell>
          <cell r="BR95">
            <v>1</v>
          </cell>
          <cell r="BS95">
            <v>1</v>
          </cell>
        </row>
        <row r="96">
          <cell r="K96">
            <v>1</v>
          </cell>
          <cell r="L96">
            <v>1</v>
          </cell>
          <cell r="M96">
            <v>1</v>
          </cell>
          <cell r="N96">
            <v>1</v>
          </cell>
          <cell r="O96">
            <v>1</v>
          </cell>
          <cell r="P96">
            <v>1</v>
          </cell>
          <cell r="Q96">
            <v>1</v>
          </cell>
          <cell r="R96">
            <v>1</v>
          </cell>
          <cell r="S96">
            <v>1</v>
          </cell>
          <cell r="T96">
            <v>1</v>
          </cell>
          <cell r="U96">
            <v>1</v>
          </cell>
          <cell r="V96">
            <v>1</v>
          </cell>
          <cell r="W96">
            <v>1</v>
          </cell>
          <cell r="X96">
            <v>1</v>
          </cell>
          <cell r="Y96">
            <v>1</v>
          </cell>
          <cell r="Z96">
            <v>1</v>
          </cell>
          <cell r="AA96">
            <v>1</v>
          </cell>
          <cell r="AB96">
            <v>1</v>
          </cell>
          <cell r="AC96">
            <v>1</v>
          </cell>
          <cell r="AD96">
            <v>1</v>
          </cell>
          <cell r="AP96">
            <v>1</v>
          </cell>
          <cell r="AQ96">
            <v>8</v>
          </cell>
          <cell r="AR96">
            <v>9</v>
          </cell>
          <cell r="AZ96">
            <v>1</v>
          </cell>
          <cell r="BA96">
            <v>1</v>
          </cell>
          <cell r="BB96">
            <v>1</v>
          </cell>
          <cell r="BC96">
            <v>1</v>
          </cell>
          <cell r="BD96">
            <v>1</v>
          </cell>
          <cell r="BE96">
            <v>1</v>
          </cell>
          <cell r="BF96">
            <v>1</v>
          </cell>
          <cell r="BG96">
            <v>1</v>
          </cell>
          <cell r="BH96">
            <v>1</v>
          </cell>
          <cell r="BI96">
            <v>1</v>
          </cell>
          <cell r="BJ96">
            <v>1</v>
          </cell>
          <cell r="BK96">
            <v>1</v>
          </cell>
          <cell r="BL96">
            <v>1</v>
          </cell>
          <cell r="BM96">
            <v>1</v>
          </cell>
          <cell r="BN96">
            <v>1</v>
          </cell>
          <cell r="BO96">
            <v>1</v>
          </cell>
          <cell r="BP96">
            <v>1</v>
          </cell>
          <cell r="BQ96">
            <v>1</v>
          </cell>
          <cell r="BR96">
            <v>1</v>
          </cell>
          <cell r="BS96">
            <v>1</v>
          </cell>
        </row>
        <row r="97">
          <cell r="K97">
            <v>1</v>
          </cell>
          <cell r="L97">
            <v>1</v>
          </cell>
          <cell r="M97">
            <v>1</v>
          </cell>
          <cell r="N97">
            <v>1</v>
          </cell>
          <cell r="O97">
            <v>1</v>
          </cell>
          <cell r="P97">
            <v>1</v>
          </cell>
          <cell r="Q97">
            <v>1</v>
          </cell>
          <cell r="R97">
            <v>1</v>
          </cell>
          <cell r="S97">
            <v>1</v>
          </cell>
          <cell r="T97">
            <v>1</v>
          </cell>
          <cell r="U97">
            <v>1</v>
          </cell>
          <cell r="V97">
            <v>1</v>
          </cell>
          <cell r="W97">
            <v>1</v>
          </cell>
          <cell r="X97">
            <v>1</v>
          </cell>
          <cell r="Y97">
            <v>1</v>
          </cell>
          <cell r="Z97">
            <v>1</v>
          </cell>
          <cell r="AA97">
            <v>1</v>
          </cell>
          <cell r="AB97">
            <v>1</v>
          </cell>
          <cell r="AC97">
            <v>1</v>
          </cell>
          <cell r="AD97">
            <v>1</v>
          </cell>
          <cell r="AP97">
            <v>1</v>
          </cell>
          <cell r="AQ97">
            <v>8</v>
          </cell>
          <cell r="AR97">
            <v>10</v>
          </cell>
          <cell r="AZ97">
            <v>1</v>
          </cell>
          <cell r="BA97">
            <v>1</v>
          </cell>
          <cell r="BB97">
            <v>1</v>
          </cell>
          <cell r="BC97">
            <v>1</v>
          </cell>
          <cell r="BD97">
            <v>1</v>
          </cell>
          <cell r="BE97">
            <v>1</v>
          </cell>
          <cell r="BF97">
            <v>1</v>
          </cell>
          <cell r="BG97">
            <v>1</v>
          </cell>
          <cell r="BH97">
            <v>1</v>
          </cell>
          <cell r="BI97">
            <v>1</v>
          </cell>
          <cell r="BJ97">
            <v>1</v>
          </cell>
          <cell r="BK97">
            <v>1</v>
          </cell>
          <cell r="BL97">
            <v>1</v>
          </cell>
          <cell r="BM97">
            <v>1</v>
          </cell>
          <cell r="BN97">
            <v>1</v>
          </cell>
          <cell r="BO97">
            <v>1</v>
          </cell>
          <cell r="BP97">
            <v>1</v>
          </cell>
          <cell r="BQ97">
            <v>1</v>
          </cell>
          <cell r="BR97">
            <v>1</v>
          </cell>
          <cell r="BS97">
            <v>1</v>
          </cell>
        </row>
        <row r="98">
          <cell r="K98">
            <v>1</v>
          </cell>
          <cell r="L98">
            <v>1</v>
          </cell>
          <cell r="M98">
            <v>1</v>
          </cell>
          <cell r="N98">
            <v>1</v>
          </cell>
          <cell r="O98">
            <v>1</v>
          </cell>
          <cell r="P98">
            <v>1</v>
          </cell>
          <cell r="Q98">
            <v>1</v>
          </cell>
          <cell r="R98">
            <v>1</v>
          </cell>
          <cell r="S98">
            <v>1</v>
          </cell>
          <cell r="T98">
            <v>1</v>
          </cell>
          <cell r="U98">
            <v>1</v>
          </cell>
          <cell r="V98">
            <v>1</v>
          </cell>
          <cell r="W98">
            <v>1</v>
          </cell>
          <cell r="X98">
            <v>1</v>
          </cell>
          <cell r="Y98">
            <v>1</v>
          </cell>
          <cell r="Z98">
            <v>1</v>
          </cell>
          <cell r="AA98">
            <v>1</v>
          </cell>
          <cell r="AB98">
            <v>1</v>
          </cell>
          <cell r="AC98">
            <v>1</v>
          </cell>
          <cell r="AD98">
            <v>1</v>
          </cell>
          <cell r="AP98">
            <v>1</v>
          </cell>
          <cell r="AQ98">
            <v>9</v>
          </cell>
          <cell r="AR98">
            <v>1</v>
          </cell>
          <cell r="AZ98">
            <v>1</v>
          </cell>
          <cell r="BA98">
            <v>1</v>
          </cell>
          <cell r="BB98">
            <v>1</v>
          </cell>
          <cell r="BC98">
            <v>1</v>
          </cell>
          <cell r="BD98">
            <v>1</v>
          </cell>
          <cell r="BE98">
            <v>1</v>
          </cell>
          <cell r="BF98">
            <v>1</v>
          </cell>
          <cell r="BG98">
            <v>1</v>
          </cell>
          <cell r="BH98">
            <v>1</v>
          </cell>
          <cell r="BI98">
            <v>1</v>
          </cell>
          <cell r="BJ98">
            <v>1</v>
          </cell>
          <cell r="BK98">
            <v>1</v>
          </cell>
          <cell r="BL98">
            <v>1</v>
          </cell>
          <cell r="BM98">
            <v>1</v>
          </cell>
          <cell r="BN98">
            <v>1</v>
          </cell>
          <cell r="BO98">
            <v>1</v>
          </cell>
          <cell r="BP98">
            <v>1</v>
          </cell>
          <cell r="BQ98">
            <v>1</v>
          </cell>
          <cell r="BR98">
            <v>1</v>
          </cell>
          <cell r="BS98">
            <v>1</v>
          </cell>
        </row>
        <row r="99">
          <cell r="K99">
            <v>1</v>
          </cell>
          <cell r="L99">
            <v>1</v>
          </cell>
          <cell r="M99">
            <v>1</v>
          </cell>
          <cell r="N99">
            <v>1</v>
          </cell>
          <cell r="O99">
            <v>1</v>
          </cell>
          <cell r="P99">
            <v>1</v>
          </cell>
          <cell r="Q99">
            <v>1</v>
          </cell>
          <cell r="R99">
            <v>1</v>
          </cell>
          <cell r="S99">
            <v>1</v>
          </cell>
          <cell r="T99">
            <v>1</v>
          </cell>
          <cell r="U99">
            <v>1</v>
          </cell>
          <cell r="V99">
            <v>1</v>
          </cell>
          <cell r="W99">
            <v>1</v>
          </cell>
          <cell r="X99">
            <v>1</v>
          </cell>
          <cell r="Y99">
            <v>1</v>
          </cell>
          <cell r="Z99">
            <v>1</v>
          </cell>
          <cell r="AA99">
            <v>1</v>
          </cell>
          <cell r="AB99">
            <v>1</v>
          </cell>
          <cell r="AC99">
            <v>1</v>
          </cell>
          <cell r="AD99">
            <v>1</v>
          </cell>
          <cell r="AP99">
            <v>1</v>
          </cell>
          <cell r="AQ99">
            <v>9</v>
          </cell>
          <cell r="AR99">
            <v>2</v>
          </cell>
          <cell r="AZ99">
            <v>1</v>
          </cell>
          <cell r="BA99">
            <v>1</v>
          </cell>
          <cell r="BB99">
            <v>1</v>
          </cell>
          <cell r="BC99">
            <v>1</v>
          </cell>
          <cell r="BD99">
            <v>1</v>
          </cell>
          <cell r="BE99">
            <v>1</v>
          </cell>
          <cell r="BF99">
            <v>1</v>
          </cell>
          <cell r="BG99">
            <v>1</v>
          </cell>
          <cell r="BH99">
            <v>1</v>
          </cell>
          <cell r="BI99">
            <v>1</v>
          </cell>
          <cell r="BJ99">
            <v>1</v>
          </cell>
          <cell r="BK99">
            <v>1</v>
          </cell>
          <cell r="BL99">
            <v>1</v>
          </cell>
          <cell r="BM99">
            <v>1</v>
          </cell>
          <cell r="BN99">
            <v>1</v>
          </cell>
          <cell r="BO99">
            <v>1</v>
          </cell>
          <cell r="BP99">
            <v>1</v>
          </cell>
          <cell r="BQ99">
            <v>1</v>
          </cell>
          <cell r="BR99">
            <v>1</v>
          </cell>
          <cell r="BS99">
            <v>1</v>
          </cell>
        </row>
        <row r="100">
          <cell r="K100">
            <v>1</v>
          </cell>
          <cell r="L100">
            <v>1</v>
          </cell>
          <cell r="M100">
            <v>1</v>
          </cell>
          <cell r="N100">
            <v>1</v>
          </cell>
          <cell r="O100">
            <v>1</v>
          </cell>
          <cell r="P100">
            <v>1</v>
          </cell>
          <cell r="Q100">
            <v>1</v>
          </cell>
          <cell r="R100">
            <v>1</v>
          </cell>
          <cell r="S100">
            <v>1</v>
          </cell>
          <cell r="T100">
            <v>1</v>
          </cell>
          <cell r="U100">
            <v>1</v>
          </cell>
          <cell r="V100">
            <v>1</v>
          </cell>
          <cell r="W100">
            <v>1</v>
          </cell>
          <cell r="X100">
            <v>1</v>
          </cell>
          <cell r="Y100">
            <v>1</v>
          </cell>
          <cell r="Z100">
            <v>1</v>
          </cell>
          <cell r="AA100">
            <v>1</v>
          </cell>
          <cell r="AB100">
            <v>1</v>
          </cell>
          <cell r="AC100">
            <v>1</v>
          </cell>
          <cell r="AD100">
            <v>1</v>
          </cell>
          <cell r="AP100">
            <v>1</v>
          </cell>
          <cell r="AQ100">
            <v>9</v>
          </cell>
          <cell r="AR100">
            <v>3</v>
          </cell>
          <cell r="AZ100">
            <v>1</v>
          </cell>
          <cell r="BA100">
            <v>1</v>
          </cell>
          <cell r="BB100">
            <v>1</v>
          </cell>
          <cell r="BC100">
            <v>1</v>
          </cell>
          <cell r="BD100">
            <v>1</v>
          </cell>
          <cell r="BE100">
            <v>1</v>
          </cell>
          <cell r="BF100">
            <v>1</v>
          </cell>
          <cell r="BG100">
            <v>1</v>
          </cell>
          <cell r="BH100">
            <v>1</v>
          </cell>
          <cell r="BI100">
            <v>1</v>
          </cell>
          <cell r="BJ100">
            <v>1</v>
          </cell>
          <cell r="BK100">
            <v>1</v>
          </cell>
          <cell r="BL100">
            <v>1</v>
          </cell>
          <cell r="BM100">
            <v>1</v>
          </cell>
          <cell r="BN100">
            <v>1</v>
          </cell>
          <cell r="BO100">
            <v>1</v>
          </cell>
          <cell r="BP100">
            <v>1</v>
          </cell>
          <cell r="BQ100">
            <v>1</v>
          </cell>
          <cell r="BR100">
            <v>1</v>
          </cell>
          <cell r="BS100">
            <v>1</v>
          </cell>
        </row>
        <row r="101">
          <cell r="K101">
            <v>1</v>
          </cell>
          <cell r="L101">
            <v>1</v>
          </cell>
          <cell r="M101">
            <v>1</v>
          </cell>
          <cell r="N101">
            <v>1</v>
          </cell>
          <cell r="O101">
            <v>1</v>
          </cell>
          <cell r="P101">
            <v>1</v>
          </cell>
          <cell r="Q101">
            <v>1</v>
          </cell>
          <cell r="R101">
            <v>1</v>
          </cell>
          <cell r="S101">
            <v>1</v>
          </cell>
          <cell r="T101">
            <v>1</v>
          </cell>
          <cell r="U101">
            <v>1</v>
          </cell>
          <cell r="V101">
            <v>1</v>
          </cell>
          <cell r="W101">
            <v>1</v>
          </cell>
          <cell r="X101">
            <v>1</v>
          </cell>
          <cell r="Y101">
            <v>1</v>
          </cell>
          <cell r="Z101">
            <v>1</v>
          </cell>
          <cell r="AA101">
            <v>1</v>
          </cell>
          <cell r="AB101">
            <v>1</v>
          </cell>
          <cell r="AC101">
            <v>1</v>
          </cell>
          <cell r="AD101">
            <v>1</v>
          </cell>
          <cell r="AP101">
            <v>1</v>
          </cell>
          <cell r="AQ101">
            <v>9</v>
          </cell>
          <cell r="AR101">
            <v>4</v>
          </cell>
          <cell r="AZ101">
            <v>1</v>
          </cell>
          <cell r="BA101">
            <v>1</v>
          </cell>
          <cell r="BB101">
            <v>1</v>
          </cell>
          <cell r="BC101">
            <v>1</v>
          </cell>
          <cell r="BD101">
            <v>1</v>
          </cell>
          <cell r="BE101">
            <v>1</v>
          </cell>
          <cell r="BF101">
            <v>1</v>
          </cell>
          <cell r="BG101">
            <v>1</v>
          </cell>
          <cell r="BH101">
            <v>1</v>
          </cell>
          <cell r="BI101">
            <v>1</v>
          </cell>
          <cell r="BJ101">
            <v>1</v>
          </cell>
          <cell r="BK101">
            <v>1</v>
          </cell>
          <cell r="BL101">
            <v>1</v>
          </cell>
          <cell r="BM101">
            <v>1</v>
          </cell>
          <cell r="BN101">
            <v>1</v>
          </cell>
          <cell r="BO101">
            <v>1</v>
          </cell>
          <cell r="BP101">
            <v>1</v>
          </cell>
          <cell r="BQ101">
            <v>1</v>
          </cell>
          <cell r="BR101">
            <v>1</v>
          </cell>
          <cell r="BS101">
            <v>1</v>
          </cell>
        </row>
        <row r="102">
          <cell r="K102">
            <v>1</v>
          </cell>
          <cell r="L102">
            <v>1</v>
          </cell>
          <cell r="M102">
            <v>1</v>
          </cell>
          <cell r="N102">
            <v>1</v>
          </cell>
          <cell r="O102">
            <v>1</v>
          </cell>
          <cell r="P102">
            <v>1</v>
          </cell>
          <cell r="Q102">
            <v>1</v>
          </cell>
          <cell r="R102">
            <v>1</v>
          </cell>
          <cell r="S102">
            <v>1</v>
          </cell>
          <cell r="T102">
            <v>1</v>
          </cell>
          <cell r="U102">
            <v>1</v>
          </cell>
          <cell r="V102">
            <v>1</v>
          </cell>
          <cell r="W102">
            <v>1</v>
          </cell>
          <cell r="X102">
            <v>1</v>
          </cell>
          <cell r="Y102">
            <v>1</v>
          </cell>
          <cell r="Z102">
            <v>1</v>
          </cell>
          <cell r="AA102">
            <v>1</v>
          </cell>
          <cell r="AB102">
            <v>1</v>
          </cell>
          <cell r="AC102">
            <v>1</v>
          </cell>
          <cell r="AD102">
            <v>1</v>
          </cell>
          <cell r="AP102">
            <v>1</v>
          </cell>
          <cell r="AQ102">
            <v>9</v>
          </cell>
          <cell r="AR102">
            <v>5</v>
          </cell>
          <cell r="AZ102">
            <v>1</v>
          </cell>
          <cell r="BA102">
            <v>1</v>
          </cell>
          <cell r="BB102">
            <v>1</v>
          </cell>
          <cell r="BC102">
            <v>1</v>
          </cell>
          <cell r="BD102">
            <v>1</v>
          </cell>
          <cell r="BE102">
            <v>1</v>
          </cell>
          <cell r="BF102">
            <v>1</v>
          </cell>
          <cell r="BG102">
            <v>1</v>
          </cell>
          <cell r="BH102">
            <v>1</v>
          </cell>
          <cell r="BI102">
            <v>1</v>
          </cell>
          <cell r="BJ102">
            <v>1</v>
          </cell>
          <cell r="BK102">
            <v>1</v>
          </cell>
          <cell r="BL102">
            <v>1</v>
          </cell>
          <cell r="BM102">
            <v>1</v>
          </cell>
          <cell r="BN102">
            <v>1</v>
          </cell>
          <cell r="BO102">
            <v>1</v>
          </cell>
          <cell r="BP102">
            <v>1</v>
          </cell>
          <cell r="BQ102">
            <v>1</v>
          </cell>
          <cell r="BR102">
            <v>1</v>
          </cell>
          <cell r="BS102">
            <v>1</v>
          </cell>
        </row>
        <row r="103">
          <cell r="K103">
            <v>1</v>
          </cell>
          <cell r="L103">
            <v>1</v>
          </cell>
          <cell r="M103">
            <v>1</v>
          </cell>
          <cell r="N103">
            <v>1</v>
          </cell>
          <cell r="O103">
            <v>1</v>
          </cell>
          <cell r="P103">
            <v>1</v>
          </cell>
          <cell r="Q103">
            <v>1</v>
          </cell>
          <cell r="R103">
            <v>1</v>
          </cell>
          <cell r="S103">
            <v>1</v>
          </cell>
          <cell r="T103">
            <v>1</v>
          </cell>
          <cell r="U103">
            <v>1</v>
          </cell>
          <cell r="V103">
            <v>1</v>
          </cell>
          <cell r="W103">
            <v>1</v>
          </cell>
          <cell r="X103">
            <v>1</v>
          </cell>
          <cell r="Y103">
            <v>1</v>
          </cell>
          <cell r="Z103">
            <v>1</v>
          </cell>
          <cell r="AA103">
            <v>1</v>
          </cell>
          <cell r="AB103">
            <v>1</v>
          </cell>
          <cell r="AC103">
            <v>1</v>
          </cell>
          <cell r="AD103">
            <v>1</v>
          </cell>
          <cell r="AP103">
            <v>1</v>
          </cell>
          <cell r="AQ103">
            <v>9</v>
          </cell>
          <cell r="AR103">
            <v>6</v>
          </cell>
          <cell r="AZ103">
            <v>1</v>
          </cell>
          <cell r="BA103">
            <v>1</v>
          </cell>
          <cell r="BB103">
            <v>1</v>
          </cell>
          <cell r="BC103">
            <v>1</v>
          </cell>
          <cell r="BD103">
            <v>1</v>
          </cell>
          <cell r="BE103">
            <v>1</v>
          </cell>
          <cell r="BF103">
            <v>1</v>
          </cell>
          <cell r="BG103">
            <v>1</v>
          </cell>
          <cell r="BH103">
            <v>1</v>
          </cell>
          <cell r="BI103">
            <v>1</v>
          </cell>
          <cell r="BJ103">
            <v>1</v>
          </cell>
          <cell r="BK103">
            <v>1</v>
          </cell>
          <cell r="BL103">
            <v>1</v>
          </cell>
          <cell r="BM103">
            <v>1</v>
          </cell>
          <cell r="BN103">
            <v>1</v>
          </cell>
          <cell r="BO103">
            <v>1</v>
          </cell>
          <cell r="BP103">
            <v>1</v>
          </cell>
          <cell r="BQ103">
            <v>1</v>
          </cell>
          <cell r="BR103">
            <v>1</v>
          </cell>
          <cell r="BS103">
            <v>1</v>
          </cell>
        </row>
        <row r="104">
          <cell r="K104">
            <v>1</v>
          </cell>
          <cell r="L104">
            <v>1</v>
          </cell>
          <cell r="M104">
            <v>1</v>
          </cell>
          <cell r="N104">
            <v>1</v>
          </cell>
          <cell r="O104">
            <v>1</v>
          </cell>
          <cell r="P104">
            <v>1</v>
          </cell>
          <cell r="Q104">
            <v>1</v>
          </cell>
          <cell r="R104">
            <v>1</v>
          </cell>
          <cell r="S104">
            <v>1</v>
          </cell>
          <cell r="T104">
            <v>1</v>
          </cell>
          <cell r="U104">
            <v>1</v>
          </cell>
          <cell r="V104">
            <v>1</v>
          </cell>
          <cell r="W104">
            <v>1</v>
          </cell>
          <cell r="X104">
            <v>1</v>
          </cell>
          <cell r="Y104">
            <v>1</v>
          </cell>
          <cell r="Z104">
            <v>1</v>
          </cell>
          <cell r="AA104">
            <v>1</v>
          </cell>
          <cell r="AB104">
            <v>1</v>
          </cell>
          <cell r="AC104">
            <v>1</v>
          </cell>
          <cell r="AD104">
            <v>1</v>
          </cell>
          <cell r="AP104">
            <v>1</v>
          </cell>
          <cell r="AQ104">
            <v>9</v>
          </cell>
          <cell r="AR104">
            <v>7</v>
          </cell>
          <cell r="AZ104">
            <v>1</v>
          </cell>
          <cell r="BA104">
            <v>1</v>
          </cell>
          <cell r="BB104">
            <v>1</v>
          </cell>
          <cell r="BC104">
            <v>1</v>
          </cell>
          <cell r="BD104">
            <v>1</v>
          </cell>
          <cell r="BE104">
            <v>1</v>
          </cell>
          <cell r="BF104">
            <v>1</v>
          </cell>
          <cell r="BG104">
            <v>1</v>
          </cell>
          <cell r="BH104">
            <v>1</v>
          </cell>
          <cell r="BI104">
            <v>1</v>
          </cell>
          <cell r="BJ104">
            <v>1</v>
          </cell>
          <cell r="BK104">
            <v>1</v>
          </cell>
          <cell r="BL104">
            <v>1</v>
          </cell>
          <cell r="BM104">
            <v>1</v>
          </cell>
          <cell r="BN104">
            <v>1</v>
          </cell>
          <cell r="BO104">
            <v>1</v>
          </cell>
          <cell r="BP104">
            <v>1</v>
          </cell>
          <cell r="BQ104">
            <v>1</v>
          </cell>
          <cell r="BR104">
            <v>1</v>
          </cell>
          <cell r="BS104">
            <v>1</v>
          </cell>
        </row>
        <row r="105">
          <cell r="K105">
            <v>1</v>
          </cell>
          <cell r="L105">
            <v>1</v>
          </cell>
          <cell r="M105">
            <v>1</v>
          </cell>
          <cell r="N105">
            <v>1</v>
          </cell>
          <cell r="O105">
            <v>1</v>
          </cell>
          <cell r="P105">
            <v>1</v>
          </cell>
          <cell r="Q105">
            <v>1</v>
          </cell>
          <cell r="R105">
            <v>1</v>
          </cell>
          <cell r="S105">
            <v>1</v>
          </cell>
          <cell r="T105">
            <v>1</v>
          </cell>
          <cell r="U105">
            <v>1</v>
          </cell>
          <cell r="V105">
            <v>1</v>
          </cell>
          <cell r="W105">
            <v>1</v>
          </cell>
          <cell r="X105">
            <v>1</v>
          </cell>
          <cell r="Y105">
            <v>1</v>
          </cell>
          <cell r="Z105">
            <v>1</v>
          </cell>
          <cell r="AA105">
            <v>1</v>
          </cell>
          <cell r="AB105">
            <v>1</v>
          </cell>
          <cell r="AC105">
            <v>1</v>
          </cell>
          <cell r="AD105">
            <v>1</v>
          </cell>
          <cell r="AP105">
            <v>1</v>
          </cell>
          <cell r="AQ105">
            <v>9</v>
          </cell>
          <cell r="AR105">
            <v>8</v>
          </cell>
          <cell r="AZ105">
            <v>1</v>
          </cell>
          <cell r="BA105">
            <v>1</v>
          </cell>
          <cell r="BB105">
            <v>1</v>
          </cell>
          <cell r="BC105">
            <v>1</v>
          </cell>
          <cell r="BD105">
            <v>1</v>
          </cell>
          <cell r="BE105">
            <v>1</v>
          </cell>
          <cell r="BF105">
            <v>1</v>
          </cell>
          <cell r="BG105">
            <v>1</v>
          </cell>
          <cell r="BH105">
            <v>1</v>
          </cell>
          <cell r="BI105">
            <v>1</v>
          </cell>
          <cell r="BJ105">
            <v>1</v>
          </cell>
          <cell r="BK105">
            <v>1</v>
          </cell>
          <cell r="BL105">
            <v>1</v>
          </cell>
          <cell r="BM105">
            <v>1</v>
          </cell>
          <cell r="BN105">
            <v>1</v>
          </cell>
          <cell r="BO105">
            <v>1</v>
          </cell>
          <cell r="BP105">
            <v>1</v>
          </cell>
          <cell r="BQ105">
            <v>1</v>
          </cell>
          <cell r="BR105">
            <v>1</v>
          </cell>
          <cell r="BS105">
            <v>1</v>
          </cell>
        </row>
        <row r="106">
          <cell r="K106">
            <v>1</v>
          </cell>
          <cell r="L106">
            <v>1</v>
          </cell>
          <cell r="M106">
            <v>1</v>
          </cell>
          <cell r="N106">
            <v>1</v>
          </cell>
          <cell r="O106">
            <v>1</v>
          </cell>
          <cell r="P106">
            <v>1</v>
          </cell>
          <cell r="Q106">
            <v>1</v>
          </cell>
          <cell r="R106">
            <v>1</v>
          </cell>
          <cell r="S106">
            <v>1</v>
          </cell>
          <cell r="T106">
            <v>1</v>
          </cell>
          <cell r="U106">
            <v>1</v>
          </cell>
          <cell r="V106">
            <v>1</v>
          </cell>
          <cell r="W106">
            <v>1</v>
          </cell>
          <cell r="X106">
            <v>1</v>
          </cell>
          <cell r="Y106">
            <v>1</v>
          </cell>
          <cell r="Z106">
            <v>1</v>
          </cell>
          <cell r="AA106">
            <v>1</v>
          </cell>
          <cell r="AB106">
            <v>1</v>
          </cell>
          <cell r="AC106">
            <v>1</v>
          </cell>
          <cell r="AD106">
            <v>1</v>
          </cell>
          <cell r="AP106">
            <v>1</v>
          </cell>
          <cell r="AQ106">
            <v>9</v>
          </cell>
          <cell r="AR106">
            <v>9</v>
          </cell>
          <cell r="AZ106">
            <v>1</v>
          </cell>
          <cell r="BA106">
            <v>1</v>
          </cell>
          <cell r="BB106">
            <v>1</v>
          </cell>
          <cell r="BC106">
            <v>1</v>
          </cell>
          <cell r="BD106">
            <v>1</v>
          </cell>
          <cell r="BE106">
            <v>1</v>
          </cell>
          <cell r="BF106">
            <v>1</v>
          </cell>
          <cell r="BG106">
            <v>1</v>
          </cell>
          <cell r="BH106">
            <v>1</v>
          </cell>
          <cell r="BI106">
            <v>1</v>
          </cell>
          <cell r="BJ106">
            <v>1</v>
          </cell>
          <cell r="BK106">
            <v>1</v>
          </cell>
          <cell r="BL106">
            <v>1</v>
          </cell>
          <cell r="BM106">
            <v>1</v>
          </cell>
          <cell r="BN106">
            <v>1</v>
          </cell>
          <cell r="BO106">
            <v>1</v>
          </cell>
          <cell r="BP106">
            <v>1</v>
          </cell>
          <cell r="BQ106">
            <v>1</v>
          </cell>
          <cell r="BR106">
            <v>1</v>
          </cell>
          <cell r="BS106">
            <v>1</v>
          </cell>
        </row>
        <row r="107">
          <cell r="K107">
            <v>1</v>
          </cell>
          <cell r="L107">
            <v>1</v>
          </cell>
          <cell r="M107">
            <v>1</v>
          </cell>
          <cell r="N107">
            <v>1</v>
          </cell>
          <cell r="O107">
            <v>1</v>
          </cell>
          <cell r="P107">
            <v>1</v>
          </cell>
          <cell r="Q107">
            <v>1</v>
          </cell>
          <cell r="R107">
            <v>1</v>
          </cell>
          <cell r="S107">
            <v>1</v>
          </cell>
          <cell r="T107">
            <v>1</v>
          </cell>
          <cell r="U107">
            <v>1</v>
          </cell>
          <cell r="V107">
            <v>1</v>
          </cell>
          <cell r="W107">
            <v>1</v>
          </cell>
          <cell r="X107">
            <v>1</v>
          </cell>
          <cell r="Y107">
            <v>1</v>
          </cell>
          <cell r="Z107">
            <v>1</v>
          </cell>
          <cell r="AA107">
            <v>1</v>
          </cell>
          <cell r="AB107">
            <v>1</v>
          </cell>
          <cell r="AC107">
            <v>1</v>
          </cell>
          <cell r="AD107">
            <v>1</v>
          </cell>
          <cell r="AP107">
            <v>1</v>
          </cell>
          <cell r="AQ107">
            <v>9</v>
          </cell>
          <cell r="AR107">
            <v>10</v>
          </cell>
          <cell r="AZ107">
            <v>1</v>
          </cell>
          <cell r="BA107">
            <v>1</v>
          </cell>
          <cell r="BB107">
            <v>1</v>
          </cell>
          <cell r="BC107">
            <v>1</v>
          </cell>
          <cell r="BD107">
            <v>1</v>
          </cell>
          <cell r="BE107">
            <v>1</v>
          </cell>
          <cell r="BF107">
            <v>1</v>
          </cell>
          <cell r="BG107">
            <v>1</v>
          </cell>
          <cell r="BH107">
            <v>1</v>
          </cell>
          <cell r="BI107">
            <v>1</v>
          </cell>
          <cell r="BJ107">
            <v>1</v>
          </cell>
          <cell r="BK107">
            <v>1</v>
          </cell>
          <cell r="BL107">
            <v>1</v>
          </cell>
          <cell r="BM107">
            <v>1</v>
          </cell>
          <cell r="BN107">
            <v>1</v>
          </cell>
          <cell r="BO107">
            <v>1</v>
          </cell>
          <cell r="BP107">
            <v>1</v>
          </cell>
          <cell r="BQ107">
            <v>1</v>
          </cell>
          <cell r="BR107">
            <v>1</v>
          </cell>
          <cell r="BS107">
            <v>1</v>
          </cell>
        </row>
        <row r="108">
          <cell r="K108">
            <v>1</v>
          </cell>
          <cell r="L108">
            <v>1</v>
          </cell>
          <cell r="M108">
            <v>1</v>
          </cell>
          <cell r="N108">
            <v>1</v>
          </cell>
          <cell r="O108">
            <v>1</v>
          </cell>
          <cell r="P108">
            <v>1</v>
          </cell>
          <cell r="Q108">
            <v>1</v>
          </cell>
          <cell r="R108">
            <v>1</v>
          </cell>
          <cell r="S108">
            <v>1</v>
          </cell>
          <cell r="T108">
            <v>1</v>
          </cell>
          <cell r="U108">
            <v>1</v>
          </cell>
          <cell r="V108">
            <v>1</v>
          </cell>
          <cell r="W108">
            <v>1</v>
          </cell>
          <cell r="X108">
            <v>1</v>
          </cell>
          <cell r="Y108">
            <v>1</v>
          </cell>
          <cell r="Z108">
            <v>1</v>
          </cell>
          <cell r="AA108">
            <v>1</v>
          </cell>
          <cell r="AB108">
            <v>1</v>
          </cell>
          <cell r="AC108">
            <v>1</v>
          </cell>
          <cell r="AD108">
            <v>1</v>
          </cell>
          <cell r="AP108">
            <v>1</v>
          </cell>
          <cell r="AQ108">
            <v>10</v>
          </cell>
          <cell r="AR108">
            <v>1</v>
          </cell>
          <cell r="AZ108">
            <v>1</v>
          </cell>
          <cell r="BA108">
            <v>1</v>
          </cell>
          <cell r="BB108">
            <v>1</v>
          </cell>
          <cell r="BC108">
            <v>1</v>
          </cell>
          <cell r="BD108">
            <v>1</v>
          </cell>
          <cell r="BE108">
            <v>1</v>
          </cell>
          <cell r="BF108">
            <v>1</v>
          </cell>
          <cell r="BG108">
            <v>1</v>
          </cell>
          <cell r="BH108">
            <v>1</v>
          </cell>
          <cell r="BI108">
            <v>1</v>
          </cell>
          <cell r="BJ108">
            <v>1</v>
          </cell>
          <cell r="BK108">
            <v>1</v>
          </cell>
          <cell r="BL108">
            <v>1</v>
          </cell>
          <cell r="BM108">
            <v>1</v>
          </cell>
          <cell r="BN108">
            <v>1</v>
          </cell>
          <cell r="BO108">
            <v>0.9</v>
          </cell>
          <cell r="BP108">
            <v>0.9</v>
          </cell>
          <cell r="BQ108">
            <v>0.9</v>
          </cell>
          <cell r="BR108">
            <v>0.9</v>
          </cell>
          <cell r="BS108">
            <v>0.9</v>
          </cell>
        </row>
        <row r="109">
          <cell r="K109">
            <v>1</v>
          </cell>
          <cell r="L109">
            <v>1</v>
          </cell>
          <cell r="M109">
            <v>1</v>
          </cell>
          <cell r="N109">
            <v>1</v>
          </cell>
          <cell r="O109">
            <v>1</v>
          </cell>
          <cell r="P109">
            <v>1</v>
          </cell>
          <cell r="Q109">
            <v>1</v>
          </cell>
          <cell r="R109">
            <v>1</v>
          </cell>
          <cell r="S109">
            <v>1</v>
          </cell>
          <cell r="T109">
            <v>1</v>
          </cell>
          <cell r="U109">
            <v>1</v>
          </cell>
          <cell r="V109">
            <v>1</v>
          </cell>
          <cell r="W109">
            <v>1</v>
          </cell>
          <cell r="X109">
            <v>1</v>
          </cell>
          <cell r="Y109">
            <v>1</v>
          </cell>
          <cell r="Z109">
            <v>1</v>
          </cell>
          <cell r="AA109">
            <v>1</v>
          </cell>
          <cell r="AB109">
            <v>1</v>
          </cell>
          <cell r="AC109">
            <v>1</v>
          </cell>
          <cell r="AD109">
            <v>1</v>
          </cell>
          <cell r="AP109">
            <v>1</v>
          </cell>
          <cell r="AQ109">
            <v>10</v>
          </cell>
          <cell r="AR109">
            <v>2</v>
          </cell>
          <cell r="AZ109">
            <v>1</v>
          </cell>
          <cell r="BA109">
            <v>1</v>
          </cell>
          <cell r="BB109">
            <v>1</v>
          </cell>
          <cell r="BC109">
            <v>1</v>
          </cell>
          <cell r="BD109">
            <v>1</v>
          </cell>
          <cell r="BE109">
            <v>1</v>
          </cell>
          <cell r="BF109">
            <v>1</v>
          </cell>
          <cell r="BG109">
            <v>1</v>
          </cell>
          <cell r="BH109">
            <v>1</v>
          </cell>
          <cell r="BI109">
            <v>1</v>
          </cell>
          <cell r="BJ109">
            <v>1</v>
          </cell>
          <cell r="BK109">
            <v>1</v>
          </cell>
          <cell r="BL109">
            <v>1</v>
          </cell>
          <cell r="BM109">
            <v>1</v>
          </cell>
          <cell r="BN109">
            <v>1</v>
          </cell>
          <cell r="BO109">
            <v>0.9</v>
          </cell>
          <cell r="BP109">
            <v>0.9</v>
          </cell>
          <cell r="BQ109">
            <v>0.9</v>
          </cell>
          <cell r="BR109">
            <v>0.9</v>
          </cell>
          <cell r="BS109">
            <v>0.9</v>
          </cell>
        </row>
        <row r="110">
          <cell r="K110">
            <v>1</v>
          </cell>
          <cell r="L110">
            <v>1</v>
          </cell>
          <cell r="M110">
            <v>1</v>
          </cell>
          <cell r="N110">
            <v>1</v>
          </cell>
          <cell r="O110">
            <v>1</v>
          </cell>
          <cell r="P110">
            <v>1</v>
          </cell>
          <cell r="Q110">
            <v>1</v>
          </cell>
          <cell r="R110">
            <v>1</v>
          </cell>
          <cell r="S110">
            <v>1</v>
          </cell>
          <cell r="T110">
            <v>1</v>
          </cell>
          <cell r="U110">
            <v>1</v>
          </cell>
          <cell r="V110">
            <v>1</v>
          </cell>
          <cell r="W110">
            <v>1</v>
          </cell>
          <cell r="X110">
            <v>1</v>
          </cell>
          <cell r="Y110">
            <v>1</v>
          </cell>
          <cell r="Z110">
            <v>1</v>
          </cell>
          <cell r="AA110">
            <v>1</v>
          </cell>
          <cell r="AB110">
            <v>1</v>
          </cell>
          <cell r="AC110">
            <v>1</v>
          </cell>
          <cell r="AD110">
            <v>1</v>
          </cell>
          <cell r="AP110">
            <v>1</v>
          </cell>
          <cell r="AQ110">
            <v>10</v>
          </cell>
          <cell r="AR110">
            <v>3</v>
          </cell>
          <cell r="AZ110">
            <v>1</v>
          </cell>
          <cell r="BA110">
            <v>1</v>
          </cell>
          <cell r="BB110">
            <v>1</v>
          </cell>
          <cell r="BC110">
            <v>1</v>
          </cell>
          <cell r="BD110">
            <v>1</v>
          </cell>
          <cell r="BE110">
            <v>1</v>
          </cell>
          <cell r="BF110">
            <v>1</v>
          </cell>
          <cell r="BG110">
            <v>1</v>
          </cell>
          <cell r="BH110">
            <v>1</v>
          </cell>
          <cell r="BI110">
            <v>1</v>
          </cell>
          <cell r="BJ110">
            <v>1</v>
          </cell>
          <cell r="BK110">
            <v>1</v>
          </cell>
          <cell r="BL110">
            <v>1</v>
          </cell>
          <cell r="BM110">
            <v>1</v>
          </cell>
          <cell r="BN110">
            <v>1</v>
          </cell>
          <cell r="BO110">
            <v>0.9</v>
          </cell>
          <cell r="BP110">
            <v>0.9</v>
          </cell>
          <cell r="BQ110">
            <v>0.9</v>
          </cell>
          <cell r="BR110">
            <v>0.9</v>
          </cell>
          <cell r="BS110">
            <v>0.9</v>
          </cell>
        </row>
        <row r="111">
          <cell r="K111">
            <v>1</v>
          </cell>
          <cell r="L111">
            <v>1</v>
          </cell>
          <cell r="M111">
            <v>1</v>
          </cell>
          <cell r="N111">
            <v>1</v>
          </cell>
          <cell r="O111">
            <v>1</v>
          </cell>
          <cell r="P111">
            <v>1</v>
          </cell>
          <cell r="Q111">
            <v>1</v>
          </cell>
          <cell r="R111">
            <v>1</v>
          </cell>
          <cell r="S111">
            <v>1</v>
          </cell>
          <cell r="T111">
            <v>1</v>
          </cell>
          <cell r="U111">
            <v>1</v>
          </cell>
          <cell r="V111">
            <v>1</v>
          </cell>
          <cell r="W111">
            <v>1</v>
          </cell>
          <cell r="X111">
            <v>1</v>
          </cell>
          <cell r="Y111">
            <v>1</v>
          </cell>
          <cell r="Z111">
            <v>1</v>
          </cell>
          <cell r="AA111">
            <v>1</v>
          </cell>
          <cell r="AB111">
            <v>1</v>
          </cell>
          <cell r="AC111">
            <v>1</v>
          </cell>
          <cell r="AD111">
            <v>1</v>
          </cell>
          <cell r="AP111">
            <v>1</v>
          </cell>
          <cell r="AQ111">
            <v>10</v>
          </cell>
          <cell r="AR111">
            <v>4</v>
          </cell>
          <cell r="AZ111">
            <v>1</v>
          </cell>
          <cell r="BA111">
            <v>1</v>
          </cell>
          <cell r="BB111">
            <v>1</v>
          </cell>
          <cell r="BC111">
            <v>1</v>
          </cell>
          <cell r="BD111">
            <v>1</v>
          </cell>
          <cell r="BE111">
            <v>1</v>
          </cell>
          <cell r="BF111">
            <v>1</v>
          </cell>
          <cell r="BG111">
            <v>1</v>
          </cell>
          <cell r="BH111">
            <v>1</v>
          </cell>
          <cell r="BI111">
            <v>1</v>
          </cell>
          <cell r="BJ111">
            <v>1</v>
          </cell>
          <cell r="BK111">
            <v>1</v>
          </cell>
          <cell r="BL111">
            <v>1</v>
          </cell>
          <cell r="BM111">
            <v>1</v>
          </cell>
          <cell r="BN111">
            <v>1</v>
          </cell>
          <cell r="BO111">
            <v>0.9</v>
          </cell>
          <cell r="BP111">
            <v>0.9</v>
          </cell>
          <cell r="BQ111">
            <v>0.9</v>
          </cell>
          <cell r="BR111">
            <v>0.9</v>
          </cell>
          <cell r="BS111">
            <v>0.9</v>
          </cell>
        </row>
        <row r="112">
          <cell r="K112">
            <v>1</v>
          </cell>
          <cell r="L112">
            <v>1</v>
          </cell>
          <cell r="M112">
            <v>1</v>
          </cell>
          <cell r="N112">
            <v>1</v>
          </cell>
          <cell r="O112">
            <v>1</v>
          </cell>
          <cell r="P112">
            <v>1</v>
          </cell>
          <cell r="Q112">
            <v>1</v>
          </cell>
          <cell r="R112">
            <v>1</v>
          </cell>
          <cell r="S112">
            <v>1</v>
          </cell>
          <cell r="T112">
            <v>1</v>
          </cell>
          <cell r="U112">
            <v>1</v>
          </cell>
          <cell r="V112">
            <v>1</v>
          </cell>
          <cell r="W112">
            <v>1</v>
          </cell>
          <cell r="X112">
            <v>1</v>
          </cell>
          <cell r="Y112">
            <v>1</v>
          </cell>
          <cell r="Z112">
            <v>1</v>
          </cell>
          <cell r="AA112">
            <v>1</v>
          </cell>
          <cell r="AB112">
            <v>1</v>
          </cell>
          <cell r="AC112">
            <v>1</v>
          </cell>
          <cell r="AD112">
            <v>1</v>
          </cell>
          <cell r="AP112">
            <v>1</v>
          </cell>
          <cell r="AQ112">
            <v>10</v>
          </cell>
          <cell r="AR112">
            <v>5</v>
          </cell>
          <cell r="AZ112">
            <v>1</v>
          </cell>
          <cell r="BA112">
            <v>1</v>
          </cell>
          <cell r="BB112">
            <v>1</v>
          </cell>
          <cell r="BC112">
            <v>1</v>
          </cell>
          <cell r="BD112">
            <v>1</v>
          </cell>
          <cell r="BE112">
            <v>1</v>
          </cell>
          <cell r="BF112">
            <v>1</v>
          </cell>
          <cell r="BG112">
            <v>1</v>
          </cell>
          <cell r="BH112">
            <v>1</v>
          </cell>
          <cell r="BI112">
            <v>1</v>
          </cell>
          <cell r="BJ112">
            <v>1</v>
          </cell>
          <cell r="BK112">
            <v>1</v>
          </cell>
          <cell r="BL112">
            <v>1</v>
          </cell>
          <cell r="BM112">
            <v>1</v>
          </cell>
          <cell r="BN112">
            <v>1</v>
          </cell>
          <cell r="BO112">
            <v>0.9</v>
          </cell>
          <cell r="BP112">
            <v>0.9</v>
          </cell>
          <cell r="BQ112">
            <v>0.9</v>
          </cell>
          <cell r="BR112">
            <v>0.9</v>
          </cell>
          <cell r="BS112">
            <v>0.9</v>
          </cell>
        </row>
        <row r="113">
          <cell r="K113">
            <v>1</v>
          </cell>
          <cell r="L113">
            <v>1</v>
          </cell>
          <cell r="M113">
            <v>1</v>
          </cell>
          <cell r="N113">
            <v>1</v>
          </cell>
          <cell r="O113">
            <v>1</v>
          </cell>
          <cell r="P113">
            <v>1</v>
          </cell>
          <cell r="Q113">
            <v>1</v>
          </cell>
          <cell r="R113">
            <v>1</v>
          </cell>
          <cell r="S113">
            <v>1</v>
          </cell>
          <cell r="T113">
            <v>1</v>
          </cell>
          <cell r="U113">
            <v>1</v>
          </cell>
          <cell r="V113">
            <v>1</v>
          </cell>
          <cell r="W113">
            <v>1</v>
          </cell>
          <cell r="X113">
            <v>1</v>
          </cell>
          <cell r="Y113">
            <v>1</v>
          </cell>
          <cell r="Z113">
            <v>1</v>
          </cell>
          <cell r="AA113">
            <v>1</v>
          </cell>
          <cell r="AB113">
            <v>1</v>
          </cell>
          <cell r="AC113">
            <v>1</v>
          </cell>
          <cell r="AD113">
            <v>1</v>
          </cell>
          <cell r="AP113">
            <v>1</v>
          </cell>
          <cell r="AQ113">
            <v>10</v>
          </cell>
          <cell r="AR113">
            <v>6</v>
          </cell>
          <cell r="AZ113">
            <v>1</v>
          </cell>
          <cell r="BA113">
            <v>1</v>
          </cell>
          <cell r="BB113">
            <v>1</v>
          </cell>
          <cell r="BC113">
            <v>1</v>
          </cell>
          <cell r="BD113">
            <v>1</v>
          </cell>
          <cell r="BE113">
            <v>1</v>
          </cell>
          <cell r="BF113">
            <v>1</v>
          </cell>
          <cell r="BG113">
            <v>1</v>
          </cell>
          <cell r="BH113">
            <v>1</v>
          </cell>
          <cell r="BI113">
            <v>1</v>
          </cell>
          <cell r="BJ113">
            <v>1</v>
          </cell>
          <cell r="BK113">
            <v>1</v>
          </cell>
          <cell r="BL113">
            <v>1</v>
          </cell>
          <cell r="BM113">
            <v>1</v>
          </cell>
          <cell r="BN113">
            <v>1</v>
          </cell>
          <cell r="BO113">
            <v>0.9</v>
          </cell>
          <cell r="BP113">
            <v>0.9</v>
          </cell>
          <cell r="BQ113">
            <v>0.9</v>
          </cell>
          <cell r="BR113">
            <v>0.9</v>
          </cell>
          <cell r="BS113">
            <v>0.9</v>
          </cell>
        </row>
        <row r="114">
          <cell r="K114">
            <v>1</v>
          </cell>
          <cell r="L114">
            <v>1</v>
          </cell>
          <cell r="M114">
            <v>1</v>
          </cell>
          <cell r="N114">
            <v>1</v>
          </cell>
          <cell r="O114">
            <v>1</v>
          </cell>
          <cell r="P114">
            <v>1</v>
          </cell>
          <cell r="Q114">
            <v>1</v>
          </cell>
          <cell r="R114">
            <v>1</v>
          </cell>
          <cell r="S114">
            <v>1</v>
          </cell>
          <cell r="T114">
            <v>1</v>
          </cell>
          <cell r="U114">
            <v>1</v>
          </cell>
          <cell r="V114">
            <v>1</v>
          </cell>
          <cell r="W114">
            <v>1</v>
          </cell>
          <cell r="X114">
            <v>1</v>
          </cell>
          <cell r="Y114">
            <v>1</v>
          </cell>
          <cell r="Z114">
            <v>1</v>
          </cell>
          <cell r="AA114">
            <v>1</v>
          </cell>
          <cell r="AB114">
            <v>1</v>
          </cell>
          <cell r="AC114">
            <v>1</v>
          </cell>
          <cell r="AD114">
            <v>1</v>
          </cell>
          <cell r="AP114">
            <v>1</v>
          </cell>
          <cell r="AQ114">
            <v>10</v>
          </cell>
          <cell r="AR114">
            <v>7</v>
          </cell>
          <cell r="AZ114">
            <v>1</v>
          </cell>
          <cell r="BA114">
            <v>1</v>
          </cell>
          <cell r="BB114">
            <v>1</v>
          </cell>
          <cell r="BC114">
            <v>1</v>
          </cell>
          <cell r="BD114">
            <v>1</v>
          </cell>
          <cell r="BE114">
            <v>1</v>
          </cell>
          <cell r="BF114">
            <v>1</v>
          </cell>
          <cell r="BG114">
            <v>1</v>
          </cell>
          <cell r="BH114">
            <v>1</v>
          </cell>
          <cell r="BI114">
            <v>1</v>
          </cell>
          <cell r="BJ114">
            <v>1</v>
          </cell>
          <cell r="BK114">
            <v>1</v>
          </cell>
          <cell r="BL114">
            <v>1</v>
          </cell>
          <cell r="BM114">
            <v>1</v>
          </cell>
          <cell r="BN114">
            <v>1</v>
          </cell>
          <cell r="BO114">
            <v>0.9</v>
          </cell>
          <cell r="BP114">
            <v>0.9</v>
          </cell>
          <cell r="BQ114">
            <v>0.9</v>
          </cell>
          <cell r="BR114">
            <v>0.9</v>
          </cell>
          <cell r="BS114">
            <v>0.9</v>
          </cell>
        </row>
        <row r="115">
          <cell r="K115">
            <v>1</v>
          </cell>
          <cell r="L115">
            <v>1</v>
          </cell>
          <cell r="M115">
            <v>1</v>
          </cell>
          <cell r="N115">
            <v>1</v>
          </cell>
          <cell r="O115">
            <v>1</v>
          </cell>
          <cell r="P115">
            <v>1</v>
          </cell>
          <cell r="Q115">
            <v>1</v>
          </cell>
          <cell r="R115">
            <v>1</v>
          </cell>
          <cell r="S115">
            <v>1</v>
          </cell>
          <cell r="T115">
            <v>1</v>
          </cell>
          <cell r="U115">
            <v>1</v>
          </cell>
          <cell r="V115">
            <v>1</v>
          </cell>
          <cell r="W115">
            <v>1</v>
          </cell>
          <cell r="X115">
            <v>1</v>
          </cell>
          <cell r="Y115">
            <v>1</v>
          </cell>
          <cell r="Z115">
            <v>1</v>
          </cell>
          <cell r="AA115">
            <v>1</v>
          </cell>
          <cell r="AB115">
            <v>1</v>
          </cell>
          <cell r="AC115">
            <v>1</v>
          </cell>
          <cell r="AD115">
            <v>1</v>
          </cell>
          <cell r="AP115">
            <v>1</v>
          </cell>
          <cell r="AQ115">
            <v>10</v>
          </cell>
          <cell r="AR115">
            <v>8</v>
          </cell>
          <cell r="AZ115">
            <v>1</v>
          </cell>
          <cell r="BA115">
            <v>1</v>
          </cell>
          <cell r="BB115">
            <v>1</v>
          </cell>
          <cell r="BC115">
            <v>1</v>
          </cell>
          <cell r="BD115">
            <v>1</v>
          </cell>
          <cell r="BE115">
            <v>1</v>
          </cell>
          <cell r="BF115">
            <v>1</v>
          </cell>
          <cell r="BG115">
            <v>1</v>
          </cell>
          <cell r="BH115">
            <v>1</v>
          </cell>
          <cell r="BI115">
            <v>1</v>
          </cell>
          <cell r="BJ115">
            <v>1</v>
          </cell>
          <cell r="BK115">
            <v>1</v>
          </cell>
          <cell r="BL115">
            <v>1</v>
          </cell>
          <cell r="BM115">
            <v>1</v>
          </cell>
          <cell r="BN115">
            <v>1</v>
          </cell>
          <cell r="BO115">
            <v>0.9</v>
          </cell>
          <cell r="BP115">
            <v>0.9</v>
          </cell>
          <cell r="BQ115">
            <v>0.9</v>
          </cell>
          <cell r="BR115">
            <v>0.9</v>
          </cell>
          <cell r="BS115">
            <v>0.9</v>
          </cell>
        </row>
        <row r="116">
          <cell r="K116">
            <v>1</v>
          </cell>
          <cell r="L116">
            <v>1</v>
          </cell>
          <cell r="M116">
            <v>1</v>
          </cell>
          <cell r="N116">
            <v>1</v>
          </cell>
          <cell r="O116">
            <v>1</v>
          </cell>
          <cell r="P116">
            <v>1</v>
          </cell>
          <cell r="Q116">
            <v>1</v>
          </cell>
          <cell r="R116">
            <v>1</v>
          </cell>
          <cell r="S116">
            <v>1</v>
          </cell>
          <cell r="T116">
            <v>1</v>
          </cell>
          <cell r="U116">
            <v>1</v>
          </cell>
          <cell r="V116">
            <v>1</v>
          </cell>
          <cell r="W116">
            <v>1</v>
          </cell>
          <cell r="X116">
            <v>1</v>
          </cell>
          <cell r="Y116">
            <v>1</v>
          </cell>
          <cell r="Z116">
            <v>1</v>
          </cell>
          <cell r="AA116">
            <v>1</v>
          </cell>
          <cell r="AB116">
            <v>1</v>
          </cell>
          <cell r="AC116">
            <v>1</v>
          </cell>
          <cell r="AD116">
            <v>1</v>
          </cell>
          <cell r="AP116">
            <v>1</v>
          </cell>
          <cell r="AQ116">
            <v>10</v>
          </cell>
          <cell r="AR116">
            <v>9</v>
          </cell>
          <cell r="AZ116">
            <v>1</v>
          </cell>
          <cell r="BA116">
            <v>1</v>
          </cell>
          <cell r="BB116">
            <v>1</v>
          </cell>
          <cell r="BC116">
            <v>1</v>
          </cell>
          <cell r="BD116">
            <v>1</v>
          </cell>
          <cell r="BE116">
            <v>1</v>
          </cell>
          <cell r="BF116">
            <v>1</v>
          </cell>
          <cell r="BG116">
            <v>1</v>
          </cell>
          <cell r="BH116">
            <v>1</v>
          </cell>
          <cell r="BI116">
            <v>1</v>
          </cell>
          <cell r="BJ116">
            <v>1</v>
          </cell>
          <cell r="BK116">
            <v>1</v>
          </cell>
          <cell r="BL116">
            <v>1</v>
          </cell>
          <cell r="BM116">
            <v>1</v>
          </cell>
          <cell r="BN116">
            <v>1</v>
          </cell>
          <cell r="BO116">
            <v>0.9</v>
          </cell>
          <cell r="BP116">
            <v>0.9</v>
          </cell>
          <cell r="BQ116">
            <v>0.9</v>
          </cell>
          <cell r="BR116">
            <v>0.9</v>
          </cell>
          <cell r="BS116">
            <v>0.9</v>
          </cell>
        </row>
        <row r="117">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P117">
            <v>1</v>
          </cell>
          <cell r="AQ117">
            <v>10</v>
          </cell>
          <cell r="AR117">
            <v>10</v>
          </cell>
          <cell r="AZ117">
            <v>1</v>
          </cell>
          <cell r="BA117">
            <v>1</v>
          </cell>
          <cell r="BB117">
            <v>1</v>
          </cell>
          <cell r="BC117">
            <v>1</v>
          </cell>
          <cell r="BD117">
            <v>1</v>
          </cell>
          <cell r="BE117">
            <v>1</v>
          </cell>
          <cell r="BF117">
            <v>1</v>
          </cell>
          <cell r="BG117">
            <v>1</v>
          </cell>
          <cell r="BH117">
            <v>1</v>
          </cell>
          <cell r="BI117">
            <v>1</v>
          </cell>
          <cell r="BJ117">
            <v>1</v>
          </cell>
          <cell r="BK117">
            <v>1</v>
          </cell>
          <cell r="BL117">
            <v>1</v>
          </cell>
          <cell r="BM117">
            <v>1</v>
          </cell>
          <cell r="BN117">
            <v>1</v>
          </cell>
          <cell r="BO117">
            <v>1</v>
          </cell>
          <cell r="BP117">
            <v>1</v>
          </cell>
          <cell r="BQ117">
            <v>1</v>
          </cell>
          <cell r="BR117">
            <v>1</v>
          </cell>
          <cell r="BS117">
            <v>1</v>
          </cell>
        </row>
        <row r="118">
          <cell r="K118">
            <v>1</v>
          </cell>
          <cell r="L118">
            <v>1</v>
          </cell>
          <cell r="M118">
            <v>1</v>
          </cell>
          <cell r="N118">
            <v>1</v>
          </cell>
          <cell r="O118">
            <v>1</v>
          </cell>
          <cell r="P118">
            <v>1</v>
          </cell>
          <cell r="Q118">
            <v>1</v>
          </cell>
          <cell r="R118">
            <v>1</v>
          </cell>
          <cell r="S118">
            <v>1</v>
          </cell>
          <cell r="T118">
            <v>1</v>
          </cell>
          <cell r="U118">
            <v>1</v>
          </cell>
          <cell r="V118">
            <v>1</v>
          </cell>
          <cell r="W118">
            <v>1</v>
          </cell>
          <cell r="X118">
            <v>1</v>
          </cell>
          <cell r="Y118">
            <v>1</v>
          </cell>
          <cell r="Z118">
            <v>1</v>
          </cell>
          <cell r="AA118">
            <v>1</v>
          </cell>
          <cell r="AB118">
            <v>1</v>
          </cell>
          <cell r="AC118">
            <v>1</v>
          </cell>
          <cell r="AD118">
            <v>1</v>
          </cell>
          <cell r="AP118">
            <v>1</v>
          </cell>
          <cell r="AQ118">
            <v>11</v>
          </cell>
          <cell r="AR118">
            <v>1</v>
          </cell>
          <cell r="AZ118">
            <v>1</v>
          </cell>
          <cell r="BA118">
            <v>1</v>
          </cell>
          <cell r="BB118">
            <v>1</v>
          </cell>
          <cell r="BC118">
            <v>1</v>
          </cell>
          <cell r="BD118">
            <v>1</v>
          </cell>
          <cell r="BE118">
            <v>1</v>
          </cell>
          <cell r="BF118">
            <v>1</v>
          </cell>
          <cell r="BG118">
            <v>1</v>
          </cell>
          <cell r="BH118">
            <v>1</v>
          </cell>
          <cell r="BI118">
            <v>1</v>
          </cell>
          <cell r="BJ118">
            <v>1</v>
          </cell>
          <cell r="BK118">
            <v>1</v>
          </cell>
          <cell r="BL118">
            <v>1</v>
          </cell>
          <cell r="BM118">
            <v>1</v>
          </cell>
          <cell r="BN118">
            <v>1</v>
          </cell>
          <cell r="BO118">
            <v>1</v>
          </cell>
          <cell r="BP118">
            <v>1</v>
          </cell>
          <cell r="BQ118">
            <v>1</v>
          </cell>
          <cell r="BR118">
            <v>1</v>
          </cell>
          <cell r="BS118">
            <v>1</v>
          </cell>
        </row>
        <row r="119">
          <cell r="K119">
            <v>1</v>
          </cell>
          <cell r="L119">
            <v>1</v>
          </cell>
          <cell r="M119">
            <v>1</v>
          </cell>
          <cell r="N119">
            <v>1</v>
          </cell>
          <cell r="O119">
            <v>1</v>
          </cell>
          <cell r="P119">
            <v>1</v>
          </cell>
          <cell r="Q119">
            <v>1</v>
          </cell>
          <cell r="R119">
            <v>1</v>
          </cell>
          <cell r="S119">
            <v>1</v>
          </cell>
          <cell r="T119">
            <v>1</v>
          </cell>
          <cell r="U119">
            <v>1</v>
          </cell>
          <cell r="V119">
            <v>1</v>
          </cell>
          <cell r="W119">
            <v>1</v>
          </cell>
          <cell r="X119">
            <v>1</v>
          </cell>
          <cell r="Y119">
            <v>1</v>
          </cell>
          <cell r="Z119">
            <v>1</v>
          </cell>
          <cell r="AA119">
            <v>1</v>
          </cell>
          <cell r="AB119">
            <v>1</v>
          </cell>
          <cell r="AC119">
            <v>1</v>
          </cell>
          <cell r="AD119">
            <v>1</v>
          </cell>
          <cell r="AP119">
            <v>1</v>
          </cell>
          <cell r="AQ119">
            <v>11</v>
          </cell>
          <cell r="AR119">
            <v>2</v>
          </cell>
          <cell r="AZ119">
            <v>1</v>
          </cell>
          <cell r="BA119">
            <v>1</v>
          </cell>
          <cell r="BB119">
            <v>1</v>
          </cell>
          <cell r="BC119">
            <v>1</v>
          </cell>
          <cell r="BD119">
            <v>1</v>
          </cell>
          <cell r="BE119">
            <v>1</v>
          </cell>
          <cell r="BF119">
            <v>1</v>
          </cell>
          <cell r="BG119">
            <v>1</v>
          </cell>
          <cell r="BH119">
            <v>1</v>
          </cell>
          <cell r="BI119">
            <v>1</v>
          </cell>
          <cell r="BJ119">
            <v>1</v>
          </cell>
          <cell r="BK119">
            <v>1</v>
          </cell>
          <cell r="BL119">
            <v>1</v>
          </cell>
          <cell r="BM119">
            <v>1</v>
          </cell>
          <cell r="BN119">
            <v>1</v>
          </cell>
          <cell r="BO119">
            <v>1</v>
          </cell>
          <cell r="BP119">
            <v>1</v>
          </cell>
          <cell r="BQ119">
            <v>1</v>
          </cell>
          <cell r="BR119">
            <v>1</v>
          </cell>
          <cell r="BS119">
            <v>1</v>
          </cell>
        </row>
        <row r="120">
          <cell r="K120">
            <v>1</v>
          </cell>
          <cell r="L120">
            <v>1</v>
          </cell>
          <cell r="M120">
            <v>1</v>
          </cell>
          <cell r="N120">
            <v>1</v>
          </cell>
          <cell r="O120">
            <v>1</v>
          </cell>
          <cell r="P120">
            <v>1</v>
          </cell>
          <cell r="Q120">
            <v>1</v>
          </cell>
          <cell r="R120">
            <v>1</v>
          </cell>
          <cell r="S120">
            <v>1</v>
          </cell>
          <cell r="T120">
            <v>1</v>
          </cell>
          <cell r="U120">
            <v>1</v>
          </cell>
          <cell r="V120">
            <v>1</v>
          </cell>
          <cell r="W120">
            <v>1</v>
          </cell>
          <cell r="X120">
            <v>1</v>
          </cell>
          <cell r="Y120">
            <v>1</v>
          </cell>
          <cell r="Z120">
            <v>1</v>
          </cell>
          <cell r="AA120">
            <v>1</v>
          </cell>
          <cell r="AB120">
            <v>1</v>
          </cell>
          <cell r="AC120">
            <v>1</v>
          </cell>
          <cell r="AD120">
            <v>1</v>
          </cell>
          <cell r="AP120">
            <v>1</v>
          </cell>
          <cell r="AQ120">
            <v>11</v>
          </cell>
          <cell r="AR120">
            <v>3</v>
          </cell>
          <cell r="AZ120">
            <v>1</v>
          </cell>
          <cell r="BA120">
            <v>1</v>
          </cell>
          <cell r="BB120">
            <v>1</v>
          </cell>
          <cell r="BC120">
            <v>1</v>
          </cell>
          <cell r="BD120">
            <v>1</v>
          </cell>
          <cell r="BE120">
            <v>1</v>
          </cell>
          <cell r="BF120">
            <v>1</v>
          </cell>
          <cell r="BG120">
            <v>1</v>
          </cell>
          <cell r="BH120">
            <v>1</v>
          </cell>
          <cell r="BI120">
            <v>1</v>
          </cell>
          <cell r="BJ120">
            <v>1</v>
          </cell>
          <cell r="BK120">
            <v>1</v>
          </cell>
          <cell r="BL120">
            <v>1</v>
          </cell>
          <cell r="BM120">
            <v>1</v>
          </cell>
          <cell r="BN120">
            <v>1</v>
          </cell>
          <cell r="BO120">
            <v>1</v>
          </cell>
          <cell r="BP120">
            <v>1</v>
          </cell>
          <cell r="BQ120">
            <v>1</v>
          </cell>
          <cell r="BR120">
            <v>1</v>
          </cell>
          <cell r="BS120">
            <v>1</v>
          </cell>
        </row>
        <row r="121">
          <cell r="K121">
            <v>1</v>
          </cell>
          <cell r="L121">
            <v>1</v>
          </cell>
          <cell r="M121">
            <v>1</v>
          </cell>
          <cell r="N121">
            <v>1</v>
          </cell>
          <cell r="O121">
            <v>1</v>
          </cell>
          <cell r="P121">
            <v>1</v>
          </cell>
          <cell r="Q121">
            <v>1</v>
          </cell>
          <cell r="R121">
            <v>1</v>
          </cell>
          <cell r="S121">
            <v>1</v>
          </cell>
          <cell r="T121">
            <v>1</v>
          </cell>
          <cell r="U121">
            <v>1</v>
          </cell>
          <cell r="V121">
            <v>1</v>
          </cell>
          <cell r="W121">
            <v>1</v>
          </cell>
          <cell r="X121">
            <v>1</v>
          </cell>
          <cell r="Y121">
            <v>1</v>
          </cell>
          <cell r="Z121">
            <v>1</v>
          </cell>
          <cell r="AA121">
            <v>1</v>
          </cell>
          <cell r="AB121">
            <v>1</v>
          </cell>
          <cell r="AC121">
            <v>1</v>
          </cell>
          <cell r="AD121">
            <v>1</v>
          </cell>
          <cell r="AP121">
            <v>1</v>
          </cell>
          <cell r="AQ121">
            <v>11</v>
          </cell>
          <cell r="AR121">
            <v>4</v>
          </cell>
          <cell r="AZ121">
            <v>1</v>
          </cell>
          <cell r="BA121">
            <v>1</v>
          </cell>
          <cell r="BB121">
            <v>1</v>
          </cell>
          <cell r="BC121">
            <v>1</v>
          </cell>
          <cell r="BD121">
            <v>1</v>
          </cell>
          <cell r="BE121">
            <v>1</v>
          </cell>
          <cell r="BF121">
            <v>1</v>
          </cell>
          <cell r="BG121">
            <v>1</v>
          </cell>
          <cell r="BH121">
            <v>1</v>
          </cell>
          <cell r="BI121">
            <v>1</v>
          </cell>
          <cell r="BJ121">
            <v>1</v>
          </cell>
          <cell r="BK121">
            <v>1</v>
          </cell>
          <cell r="BL121">
            <v>1</v>
          </cell>
          <cell r="BM121">
            <v>1</v>
          </cell>
          <cell r="BN121">
            <v>1</v>
          </cell>
          <cell r="BO121">
            <v>1</v>
          </cell>
          <cell r="BP121">
            <v>1</v>
          </cell>
          <cell r="BQ121">
            <v>1</v>
          </cell>
          <cell r="BR121">
            <v>1</v>
          </cell>
          <cell r="BS121">
            <v>1</v>
          </cell>
        </row>
        <row r="122">
          <cell r="K122">
            <v>1</v>
          </cell>
          <cell r="L122">
            <v>1</v>
          </cell>
          <cell r="M122">
            <v>1</v>
          </cell>
          <cell r="N122">
            <v>1</v>
          </cell>
          <cell r="O122">
            <v>1</v>
          </cell>
          <cell r="P122">
            <v>1</v>
          </cell>
          <cell r="Q122">
            <v>1</v>
          </cell>
          <cell r="R122">
            <v>1</v>
          </cell>
          <cell r="S122">
            <v>1</v>
          </cell>
          <cell r="T122">
            <v>1</v>
          </cell>
          <cell r="U122">
            <v>1</v>
          </cell>
          <cell r="V122">
            <v>1</v>
          </cell>
          <cell r="W122">
            <v>1</v>
          </cell>
          <cell r="X122">
            <v>1</v>
          </cell>
          <cell r="Y122">
            <v>1</v>
          </cell>
          <cell r="Z122">
            <v>1</v>
          </cell>
          <cell r="AA122">
            <v>1</v>
          </cell>
          <cell r="AB122">
            <v>1</v>
          </cell>
          <cell r="AC122">
            <v>1</v>
          </cell>
          <cell r="AD122">
            <v>1</v>
          </cell>
          <cell r="AP122">
            <v>1</v>
          </cell>
          <cell r="AQ122">
            <v>11</v>
          </cell>
          <cell r="AR122">
            <v>5</v>
          </cell>
          <cell r="AZ122">
            <v>1</v>
          </cell>
          <cell r="BA122">
            <v>1</v>
          </cell>
          <cell r="BB122">
            <v>1</v>
          </cell>
          <cell r="BC122">
            <v>1</v>
          </cell>
          <cell r="BD122">
            <v>1</v>
          </cell>
          <cell r="BE122">
            <v>1</v>
          </cell>
          <cell r="BF122">
            <v>1</v>
          </cell>
          <cell r="BG122">
            <v>1</v>
          </cell>
          <cell r="BH122">
            <v>1</v>
          </cell>
          <cell r="BI122">
            <v>1</v>
          </cell>
          <cell r="BJ122">
            <v>1</v>
          </cell>
          <cell r="BK122">
            <v>1</v>
          </cell>
          <cell r="BL122">
            <v>1</v>
          </cell>
          <cell r="BM122">
            <v>1</v>
          </cell>
          <cell r="BN122">
            <v>1</v>
          </cell>
          <cell r="BO122">
            <v>1</v>
          </cell>
          <cell r="BP122">
            <v>1</v>
          </cell>
          <cell r="BQ122">
            <v>1</v>
          </cell>
          <cell r="BR122">
            <v>1</v>
          </cell>
          <cell r="BS122">
            <v>1</v>
          </cell>
        </row>
        <row r="123">
          <cell r="K123">
            <v>1</v>
          </cell>
          <cell r="L123">
            <v>1</v>
          </cell>
          <cell r="M123">
            <v>1</v>
          </cell>
          <cell r="N123">
            <v>1</v>
          </cell>
          <cell r="O123">
            <v>1</v>
          </cell>
          <cell r="P123">
            <v>1</v>
          </cell>
          <cell r="Q123">
            <v>1</v>
          </cell>
          <cell r="R123">
            <v>1</v>
          </cell>
          <cell r="S123">
            <v>1</v>
          </cell>
          <cell r="T123">
            <v>1</v>
          </cell>
          <cell r="U123">
            <v>1</v>
          </cell>
          <cell r="V123">
            <v>1</v>
          </cell>
          <cell r="W123">
            <v>1</v>
          </cell>
          <cell r="X123">
            <v>1</v>
          </cell>
          <cell r="Y123">
            <v>1</v>
          </cell>
          <cell r="Z123">
            <v>1</v>
          </cell>
          <cell r="AA123">
            <v>1</v>
          </cell>
          <cell r="AB123">
            <v>1</v>
          </cell>
          <cell r="AC123">
            <v>1</v>
          </cell>
          <cell r="AD123">
            <v>1</v>
          </cell>
          <cell r="AP123">
            <v>1</v>
          </cell>
          <cell r="AQ123">
            <v>11</v>
          </cell>
          <cell r="AR123">
            <v>6</v>
          </cell>
          <cell r="AZ123">
            <v>1</v>
          </cell>
          <cell r="BA123">
            <v>1</v>
          </cell>
          <cell r="BB123">
            <v>1</v>
          </cell>
          <cell r="BC123">
            <v>1</v>
          </cell>
          <cell r="BD123">
            <v>1</v>
          </cell>
          <cell r="BE123">
            <v>1</v>
          </cell>
          <cell r="BF123">
            <v>1</v>
          </cell>
          <cell r="BG123">
            <v>1</v>
          </cell>
          <cell r="BH123">
            <v>1</v>
          </cell>
          <cell r="BI123">
            <v>1</v>
          </cell>
          <cell r="BJ123">
            <v>1</v>
          </cell>
          <cell r="BK123">
            <v>1</v>
          </cell>
          <cell r="BL123">
            <v>1</v>
          </cell>
          <cell r="BM123">
            <v>1</v>
          </cell>
          <cell r="BN123">
            <v>1</v>
          </cell>
          <cell r="BO123">
            <v>1</v>
          </cell>
          <cell r="BP123">
            <v>1</v>
          </cell>
          <cell r="BQ123">
            <v>1</v>
          </cell>
          <cell r="BR123">
            <v>1</v>
          </cell>
          <cell r="BS123">
            <v>1</v>
          </cell>
        </row>
        <row r="124">
          <cell r="K124">
            <v>1</v>
          </cell>
          <cell r="L124">
            <v>1</v>
          </cell>
          <cell r="M124">
            <v>1</v>
          </cell>
          <cell r="N124">
            <v>1</v>
          </cell>
          <cell r="O124">
            <v>1</v>
          </cell>
          <cell r="P124">
            <v>1</v>
          </cell>
          <cell r="Q124">
            <v>1</v>
          </cell>
          <cell r="R124">
            <v>1</v>
          </cell>
          <cell r="S124">
            <v>1</v>
          </cell>
          <cell r="T124">
            <v>1</v>
          </cell>
          <cell r="U124">
            <v>1</v>
          </cell>
          <cell r="V124">
            <v>1</v>
          </cell>
          <cell r="W124">
            <v>1</v>
          </cell>
          <cell r="X124">
            <v>1</v>
          </cell>
          <cell r="Y124">
            <v>1</v>
          </cell>
          <cell r="Z124">
            <v>1</v>
          </cell>
          <cell r="AA124">
            <v>1</v>
          </cell>
          <cell r="AB124">
            <v>1</v>
          </cell>
          <cell r="AC124">
            <v>1</v>
          </cell>
          <cell r="AD124">
            <v>1</v>
          </cell>
          <cell r="AP124">
            <v>1</v>
          </cell>
          <cell r="AQ124">
            <v>11</v>
          </cell>
          <cell r="AR124">
            <v>7</v>
          </cell>
          <cell r="AZ124">
            <v>1</v>
          </cell>
          <cell r="BA124">
            <v>1</v>
          </cell>
          <cell r="BB124">
            <v>1</v>
          </cell>
          <cell r="BC124">
            <v>1</v>
          </cell>
          <cell r="BD124">
            <v>1</v>
          </cell>
          <cell r="BE124">
            <v>1</v>
          </cell>
          <cell r="BF124">
            <v>1</v>
          </cell>
          <cell r="BG124">
            <v>1</v>
          </cell>
          <cell r="BH124">
            <v>1</v>
          </cell>
          <cell r="BI124">
            <v>1</v>
          </cell>
          <cell r="BJ124">
            <v>1</v>
          </cell>
          <cell r="BK124">
            <v>1</v>
          </cell>
          <cell r="BL124">
            <v>1</v>
          </cell>
          <cell r="BM124">
            <v>1</v>
          </cell>
          <cell r="BN124">
            <v>1</v>
          </cell>
          <cell r="BO124">
            <v>1</v>
          </cell>
          <cell r="BP124">
            <v>1</v>
          </cell>
          <cell r="BQ124">
            <v>1</v>
          </cell>
          <cell r="BR124">
            <v>1</v>
          </cell>
          <cell r="BS124">
            <v>1</v>
          </cell>
        </row>
        <row r="125">
          <cell r="K125">
            <v>1</v>
          </cell>
          <cell r="L125">
            <v>1</v>
          </cell>
          <cell r="M125">
            <v>1</v>
          </cell>
          <cell r="N125">
            <v>1</v>
          </cell>
          <cell r="O125">
            <v>1</v>
          </cell>
          <cell r="P125">
            <v>1</v>
          </cell>
          <cell r="Q125">
            <v>1</v>
          </cell>
          <cell r="R125">
            <v>1</v>
          </cell>
          <cell r="S125">
            <v>1</v>
          </cell>
          <cell r="T125">
            <v>1</v>
          </cell>
          <cell r="U125">
            <v>1</v>
          </cell>
          <cell r="V125">
            <v>1</v>
          </cell>
          <cell r="W125">
            <v>1</v>
          </cell>
          <cell r="X125">
            <v>1</v>
          </cell>
          <cell r="Y125">
            <v>1</v>
          </cell>
          <cell r="Z125">
            <v>1</v>
          </cell>
          <cell r="AA125">
            <v>1</v>
          </cell>
          <cell r="AB125">
            <v>1</v>
          </cell>
          <cell r="AC125">
            <v>1</v>
          </cell>
          <cell r="AD125">
            <v>1</v>
          </cell>
          <cell r="AP125">
            <v>1</v>
          </cell>
          <cell r="AQ125">
            <v>11</v>
          </cell>
          <cell r="AR125">
            <v>8</v>
          </cell>
          <cell r="AZ125">
            <v>1</v>
          </cell>
          <cell r="BA125">
            <v>1</v>
          </cell>
          <cell r="BB125">
            <v>1</v>
          </cell>
          <cell r="BC125">
            <v>1</v>
          </cell>
          <cell r="BD125">
            <v>1</v>
          </cell>
          <cell r="BE125">
            <v>1</v>
          </cell>
          <cell r="BF125">
            <v>1</v>
          </cell>
          <cell r="BG125">
            <v>1</v>
          </cell>
          <cell r="BH125">
            <v>1</v>
          </cell>
          <cell r="BI125">
            <v>1</v>
          </cell>
          <cell r="BJ125">
            <v>1</v>
          </cell>
          <cell r="BK125">
            <v>1</v>
          </cell>
          <cell r="BL125">
            <v>1</v>
          </cell>
          <cell r="BM125">
            <v>1</v>
          </cell>
          <cell r="BN125">
            <v>1</v>
          </cell>
          <cell r="BO125">
            <v>1</v>
          </cell>
          <cell r="BP125">
            <v>1</v>
          </cell>
          <cell r="BQ125">
            <v>1</v>
          </cell>
          <cell r="BR125">
            <v>1</v>
          </cell>
          <cell r="BS125">
            <v>1</v>
          </cell>
        </row>
        <row r="126">
          <cell r="K126">
            <v>1</v>
          </cell>
          <cell r="L126">
            <v>1</v>
          </cell>
          <cell r="M126">
            <v>1</v>
          </cell>
          <cell r="N126">
            <v>1</v>
          </cell>
          <cell r="O126">
            <v>1</v>
          </cell>
          <cell r="P126">
            <v>1</v>
          </cell>
          <cell r="Q126">
            <v>1</v>
          </cell>
          <cell r="R126">
            <v>1</v>
          </cell>
          <cell r="S126">
            <v>1</v>
          </cell>
          <cell r="T126">
            <v>1</v>
          </cell>
          <cell r="U126">
            <v>1</v>
          </cell>
          <cell r="V126">
            <v>1</v>
          </cell>
          <cell r="W126">
            <v>1</v>
          </cell>
          <cell r="X126">
            <v>1</v>
          </cell>
          <cell r="Y126">
            <v>1</v>
          </cell>
          <cell r="Z126">
            <v>1</v>
          </cell>
          <cell r="AA126">
            <v>1</v>
          </cell>
          <cell r="AB126">
            <v>1</v>
          </cell>
          <cell r="AC126">
            <v>1</v>
          </cell>
          <cell r="AD126">
            <v>1</v>
          </cell>
          <cell r="AP126">
            <v>1</v>
          </cell>
          <cell r="AQ126">
            <v>11</v>
          </cell>
          <cell r="AR126">
            <v>9</v>
          </cell>
          <cell r="AZ126">
            <v>1</v>
          </cell>
          <cell r="BA126">
            <v>1</v>
          </cell>
          <cell r="BB126">
            <v>1</v>
          </cell>
          <cell r="BC126">
            <v>1</v>
          </cell>
          <cell r="BD126">
            <v>1</v>
          </cell>
          <cell r="BE126">
            <v>1</v>
          </cell>
          <cell r="BF126">
            <v>1</v>
          </cell>
          <cell r="BG126">
            <v>1</v>
          </cell>
          <cell r="BH126">
            <v>1</v>
          </cell>
          <cell r="BI126">
            <v>1</v>
          </cell>
          <cell r="BJ126">
            <v>1</v>
          </cell>
          <cell r="BK126">
            <v>1</v>
          </cell>
          <cell r="BL126">
            <v>1</v>
          </cell>
          <cell r="BM126">
            <v>1</v>
          </cell>
          <cell r="BN126">
            <v>1</v>
          </cell>
          <cell r="BO126">
            <v>1</v>
          </cell>
          <cell r="BP126">
            <v>1</v>
          </cell>
          <cell r="BQ126">
            <v>1</v>
          </cell>
          <cell r="BR126">
            <v>1</v>
          </cell>
          <cell r="BS126">
            <v>1</v>
          </cell>
        </row>
        <row r="127">
          <cell r="K127">
            <v>1</v>
          </cell>
          <cell r="L127">
            <v>1</v>
          </cell>
          <cell r="M127">
            <v>1</v>
          </cell>
          <cell r="N127">
            <v>1</v>
          </cell>
          <cell r="O127">
            <v>1</v>
          </cell>
          <cell r="P127">
            <v>1</v>
          </cell>
          <cell r="Q127">
            <v>1</v>
          </cell>
          <cell r="R127">
            <v>1</v>
          </cell>
          <cell r="S127">
            <v>1</v>
          </cell>
          <cell r="T127">
            <v>1</v>
          </cell>
          <cell r="U127">
            <v>1</v>
          </cell>
          <cell r="V127">
            <v>1</v>
          </cell>
          <cell r="W127">
            <v>1</v>
          </cell>
          <cell r="X127">
            <v>1</v>
          </cell>
          <cell r="Y127">
            <v>1</v>
          </cell>
          <cell r="Z127">
            <v>1</v>
          </cell>
          <cell r="AA127">
            <v>1</v>
          </cell>
          <cell r="AB127">
            <v>1</v>
          </cell>
          <cell r="AC127">
            <v>1</v>
          </cell>
          <cell r="AD127">
            <v>1</v>
          </cell>
          <cell r="AP127">
            <v>1</v>
          </cell>
          <cell r="AQ127">
            <v>11</v>
          </cell>
          <cell r="AR127">
            <v>10</v>
          </cell>
          <cell r="AZ127">
            <v>1</v>
          </cell>
          <cell r="BA127">
            <v>1</v>
          </cell>
          <cell r="BB127">
            <v>1</v>
          </cell>
          <cell r="BC127">
            <v>1</v>
          </cell>
          <cell r="BD127">
            <v>1</v>
          </cell>
          <cell r="BE127">
            <v>1</v>
          </cell>
          <cell r="BF127">
            <v>1</v>
          </cell>
          <cell r="BG127">
            <v>1</v>
          </cell>
          <cell r="BH127">
            <v>1</v>
          </cell>
          <cell r="BI127">
            <v>1</v>
          </cell>
          <cell r="BJ127">
            <v>1</v>
          </cell>
          <cell r="BK127">
            <v>1</v>
          </cell>
          <cell r="BL127">
            <v>1</v>
          </cell>
          <cell r="BM127">
            <v>1</v>
          </cell>
          <cell r="BN127">
            <v>1</v>
          </cell>
          <cell r="BO127">
            <v>1</v>
          </cell>
          <cell r="BP127">
            <v>1</v>
          </cell>
          <cell r="BQ127">
            <v>1</v>
          </cell>
          <cell r="BR127">
            <v>1</v>
          </cell>
          <cell r="BS127">
            <v>1</v>
          </cell>
        </row>
        <row r="128">
          <cell r="K128">
            <v>1</v>
          </cell>
          <cell r="L128">
            <v>1</v>
          </cell>
          <cell r="M128">
            <v>1</v>
          </cell>
          <cell r="N128">
            <v>1</v>
          </cell>
          <cell r="O128">
            <v>1</v>
          </cell>
          <cell r="P128">
            <v>1</v>
          </cell>
          <cell r="Q128">
            <v>1</v>
          </cell>
          <cell r="R128">
            <v>1</v>
          </cell>
          <cell r="S128">
            <v>1</v>
          </cell>
          <cell r="T128">
            <v>1</v>
          </cell>
          <cell r="U128">
            <v>1</v>
          </cell>
          <cell r="V128">
            <v>1</v>
          </cell>
          <cell r="W128">
            <v>1</v>
          </cell>
          <cell r="X128">
            <v>1</v>
          </cell>
          <cell r="Y128">
            <v>1</v>
          </cell>
          <cell r="Z128">
            <v>1</v>
          </cell>
          <cell r="AA128">
            <v>1</v>
          </cell>
          <cell r="AB128">
            <v>1</v>
          </cell>
          <cell r="AC128">
            <v>1</v>
          </cell>
          <cell r="AD128">
            <v>1</v>
          </cell>
          <cell r="AP128">
            <v>1</v>
          </cell>
          <cell r="AQ128">
            <v>12</v>
          </cell>
          <cell r="AR128">
            <v>1</v>
          </cell>
          <cell r="AZ128">
            <v>1</v>
          </cell>
          <cell r="BA128">
            <v>1</v>
          </cell>
          <cell r="BB128">
            <v>1</v>
          </cell>
          <cell r="BC128">
            <v>1</v>
          </cell>
          <cell r="BD128">
            <v>1</v>
          </cell>
          <cell r="BE128">
            <v>1</v>
          </cell>
          <cell r="BF128">
            <v>1</v>
          </cell>
          <cell r="BG128">
            <v>1</v>
          </cell>
          <cell r="BH128">
            <v>1</v>
          </cell>
          <cell r="BI128">
            <v>1</v>
          </cell>
          <cell r="BJ128">
            <v>1</v>
          </cell>
          <cell r="BK128">
            <v>1</v>
          </cell>
          <cell r="BL128">
            <v>1</v>
          </cell>
          <cell r="BM128">
            <v>1</v>
          </cell>
          <cell r="BN128">
            <v>1</v>
          </cell>
          <cell r="BO128">
            <v>1</v>
          </cell>
          <cell r="BP128">
            <v>1</v>
          </cell>
          <cell r="BQ128">
            <v>1</v>
          </cell>
          <cell r="BR128">
            <v>1</v>
          </cell>
          <cell r="BS128">
            <v>1</v>
          </cell>
        </row>
        <row r="129">
          <cell r="K129">
            <v>1</v>
          </cell>
          <cell r="L129">
            <v>1</v>
          </cell>
          <cell r="M129">
            <v>1</v>
          </cell>
          <cell r="N129">
            <v>1</v>
          </cell>
          <cell r="O129">
            <v>1</v>
          </cell>
          <cell r="P129">
            <v>1</v>
          </cell>
          <cell r="Q129">
            <v>1</v>
          </cell>
          <cell r="R129">
            <v>1</v>
          </cell>
          <cell r="S129">
            <v>1</v>
          </cell>
          <cell r="T129">
            <v>1</v>
          </cell>
          <cell r="U129">
            <v>1</v>
          </cell>
          <cell r="V129">
            <v>1</v>
          </cell>
          <cell r="W129">
            <v>1</v>
          </cell>
          <cell r="X129">
            <v>1</v>
          </cell>
          <cell r="Y129">
            <v>1</v>
          </cell>
          <cell r="Z129">
            <v>1</v>
          </cell>
          <cell r="AA129">
            <v>1</v>
          </cell>
          <cell r="AB129">
            <v>1</v>
          </cell>
          <cell r="AC129">
            <v>1</v>
          </cell>
          <cell r="AD129">
            <v>1</v>
          </cell>
          <cell r="AP129">
            <v>1</v>
          </cell>
          <cell r="AQ129">
            <v>12</v>
          </cell>
          <cell r="AR129">
            <v>2</v>
          </cell>
          <cell r="AZ129">
            <v>1</v>
          </cell>
          <cell r="BA129">
            <v>1</v>
          </cell>
          <cell r="BB129">
            <v>1</v>
          </cell>
          <cell r="BC129">
            <v>1</v>
          </cell>
          <cell r="BD129">
            <v>1</v>
          </cell>
          <cell r="BE129">
            <v>1</v>
          </cell>
          <cell r="BF129">
            <v>1</v>
          </cell>
          <cell r="BG129">
            <v>1</v>
          </cell>
          <cell r="BH129">
            <v>1</v>
          </cell>
          <cell r="BI129">
            <v>1</v>
          </cell>
          <cell r="BJ129">
            <v>1</v>
          </cell>
          <cell r="BK129">
            <v>1</v>
          </cell>
          <cell r="BL129">
            <v>1</v>
          </cell>
          <cell r="BM129">
            <v>1</v>
          </cell>
          <cell r="BN129">
            <v>1</v>
          </cell>
          <cell r="BO129">
            <v>1</v>
          </cell>
          <cell r="BP129">
            <v>1</v>
          </cell>
          <cell r="BQ129">
            <v>1</v>
          </cell>
          <cell r="BR129">
            <v>1</v>
          </cell>
          <cell r="BS129">
            <v>1</v>
          </cell>
        </row>
        <row r="130">
          <cell r="K130">
            <v>1</v>
          </cell>
          <cell r="L130">
            <v>1</v>
          </cell>
          <cell r="M130">
            <v>1</v>
          </cell>
          <cell r="N130">
            <v>1</v>
          </cell>
          <cell r="O130">
            <v>1</v>
          </cell>
          <cell r="P130">
            <v>1</v>
          </cell>
          <cell r="Q130">
            <v>1</v>
          </cell>
          <cell r="R130">
            <v>1</v>
          </cell>
          <cell r="S130">
            <v>1</v>
          </cell>
          <cell r="T130">
            <v>1</v>
          </cell>
          <cell r="U130">
            <v>1</v>
          </cell>
          <cell r="V130">
            <v>1</v>
          </cell>
          <cell r="W130">
            <v>1</v>
          </cell>
          <cell r="X130">
            <v>1</v>
          </cell>
          <cell r="Y130">
            <v>1</v>
          </cell>
          <cell r="Z130">
            <v>1</v>
          </cell>
          <cell r="AA130">
            <v>1</v>
          </cell>
          <cell r="AB130">
            <v>1</v>
          </cell>
          <cell r="AC130">
            <v>1</v>
          </cell>
          <cell r="AD130">
            <v>1</v>
          </cell>
          <cell r="AP130">
            <v>1</v>
          </cell>
          <cell r="AQ130">
            <v>12</v>
          </cell>
          <cell r="AR130">
            <v>3</v>
          </cell>
          <cell r="AZ130">
            <v>1</v>
          </cell>
          <cell r="BA130">
            <v>1</v>
          </cell>
          <cell r="BB130">
            <v>1</v>
          </cell>
          <cell r="BC130">
            <v>1</v>
          </cell>
          <cell r="BD130">
            <v>1</v>
          </cell>
          <cell r="BE130">
            <v>1</v>
          </cell>
          <cell r="BF130">
            <v>1</v>
          </cell>
          <cell r="BG130">
            <v>1</v>
          </cell>
          <cell r="BH130">
            <v>1</v>
          </cell>
          <cell r="BI130">
            <v>1</v>
          </cell>
          <cell r="BJ130">
            <v>1</v>
          </cell>
          <cell r="BK130">
            <v>1</v>
          </cell>
          <cell r="BL130">
            <v>1</v>
          </cell>
          <cell r="BM130">
            <v>1</v>
          </cell>
          <cell r="BN130">
            <v>1</v>
          </cell>
          <cell r="BO130">
            <v>1</v>
          </cell>
          <cell r="BP130">
            <v>1</v>
          </cell>
          <cell r="BQ130">
            <v>1</v>
          </cell>
          <cell r="BR130">
            <v>1</v>
          </cell>
          <cell r="BS130">
            <v>1</v>
          </cell>
        </row>
        <row r="131">
          <cell r="K131">
            <v>1</v>
          </cell>
          <cell r="L131">
            <v>1</v>
          </cell>
          <cell r="M131">
            <v>1</v>
          </cell>
          <cell r="N131">
            <v>1</v>
          </cell>
          <cell r="O131">
            <v>1</v>
          </cell>
          <cell r="P131">
            <v>1</v>
          </cell>
          <cell r="Q131">
            <v>1</v>
          </cell>
          <cell r="R131">
            <v>1</v>
          </cell>
          <cell r="S131">
            <v>1</v>
          </cell>
          <cell r="T131">
            <v>1</v>
          </cell>
          <cell r="U131">
            <v>1</v>
          </cell>
          <cell r="V131">
            <v>1</v>
          </cell>
          <cell r="W131">
            <v>1</v>
          </cell>
          <cell r="X131">
            <v>1</v>
          </cell>
          <cell r="Y131">
            <v>1</v>
          </cell>
          <cell r="Z131">
            <v>1</v>
          </cell>
          <cell r="AA131">
            <v>1</v>
          </cell>
          <cell r="AB131">
            <v>1</v>
          </cell>
          <cell r="AC131">
            <v>1</v>
          </cell>
          <cell r="AD131">
            <v>1</v>
          </cell>
          <cell r="AP131">
            <v>1</v>
          </cell>
          <cell r="AQ131">
            <v>12</v>
          </cell>
          <cell r="AR131">
            <v>4</v>
          </cell>
          <cell r="AZ131">
            <v>1</v>
          </cell>
          <cell r="BA131">
            <v>1</v>
          </cell>
          <cell r="BB131">
            <v>1</v>
          </cell>
          <cell r="BC131">
            <v>1</v>
          </cell>
          <cell r="BD131">
            <v>1</v>
          </cell>
          <cell r="BE131">
            <v>1</v>
          </cell>
          <cell r="BF131">
            <v>1</v>
          </cell>
          <cell r="BG131">
            <v>1</v>
          </cell>
          <cell r="BH131">
            <v>1</v>
          </cell>
          <cell r="BI131">
            <v>1</v>
          </cell>
          <cell r="BJ131">
            <v>1</v>
          </cell>
          <cell r="BK131">
            <v>1</v>
          </cell>
          <cell r="BL131">
            <v>1</v>
          </cell>
          <cell r="BM131">
            <v>1</v>
          </cell>
          <cell r="BN131">
            <v>1</v>
          </cell>
          <cell r="BO131">
            <v>1</v>
          </cell>
          <cell r="BP131">
            <v>1</v>
          </cell>
          <cell r="BQ131">
            <v>1</v>
          </cell>
          <cell r="BR131">
            <v>1</v>
          </cell>
          <cell r="BS131">
            <v>1</v>
          </cell>
        </row>
        <row r="132">
          <cell r="K132">
            <v>1</v>
          </cell>
          <cell r="L132">
            <v>1</v>
          </cell>
          <cell r="M132">
            <v>1</v>
          </cell>
          <cell r="N132">
            <v>1</v>
          </cell>
          <cell r="O132">
            <v>1</v>
          </cell>
          <cell r="P132">
            <v>1</v>
          </cell>
          <cell r="Q132">
            <v>1</v>
          </cell>
          <cell r="R132">
            <v>1</v>
          </cell>
          <cell r="S132">
            <v>1</v>
          </cell>
          <cell r="T132">
            <v>1</v>
          </cell>
          <cell r="U132">
            <v>1</v>
          </cell>
          <cell r="V132">
            <v>1</v>
          </cell>
          <cell r="W132">
            <v>1</v>
          </cell>
          <cell r="X132">
            <v>1</v>
          </cell>
          <cell r="Y132">
            <v>1</v>
          </cell>
          <cell r="Z132">
            <v>1</v>
          </cell>
          <cell r="AA132">
            <v>1</v>
          </cell>
          <cell r="AB132">
            <v>1</v>
          </cell>
          <cell r="AC132">
            <v>1</v>
          </cell>
          <cell r="AD132">
            <v>1</v>
          </cell>
          <cell r="AP132">
            <v>1</v>
          </cell>
          <cell r="AQ132">
            <v>12</v>
          </cell>
          <cell r="AR132">
            <v>5</v>
          </cell>
          <cell r="AZ132">
            <v>1</v>
          </cell>
          <cell r="BA132">
            <v>1</v>
          </cell>
          <cell r="BB132">
            <v>1</v>
          </cell>
          <cell r="BC132">
            <v>1</v>
          </cell>
          <cell r="BD132">
            <v>1</v>
          </cell>
          <cell r="BE132">
            <v>1</v>
          </cell>
          <cell r="BF132">
            <v>1</v>
          </cell>
          <cell r="BG132">
            <v>1</v>
          </cell>
          <cell r="BH132">
            <v>1</v>
          </cell>
          <cell r="BI132">
            <v>1</v>
          </cell>
          <cell r="BJ132">
            <v>1</v>
          </cell>
          <cell r="BK132">
            <v>1</v>
          </cell>
          <cell r="BL132">
            <v>1</v>
          </cell>
          <cell r="BM132">
            <v>1</v>
          </cell>
          <cell r="BN132">
            <v>1</v>
          </cell>
          <cell r="BO132">
            <v>1</v>
          </cell>
          <cell r="BP132">
            <v>1</v>
          </cell>
          <cell r="BQ132">
            <v>1</v>
          </cell>
          <cell r="BR132">
            <v>1</v>
          </cell>
          <cell r="BS132">
            <v>1</v>
          </cell>
        </row>
        <row r="133">
          <cell r="K133">
            <v>1</v>
          </cell>
          <cell r="L133">
            <v>1</v>
          </cell>
          <cell r="M133">
            <v>1</v>
          </cell>
          <cell r="N133">
            <v>1</v>
          </cell>
          <cell r="O133">
            <v>1</v>
          </cell>
          <cell r="P133">
            <v>1</v>
          </cell>
          <cell r="Q133">
            <v>1</v>
          </cell>
          <cell r="R133">
            <v>1</v>
          </cell>
          <cell r="S133">
            <v>1</v>
          </cell>
          <cell r="T133">
            <v>1</v>
          </cell>
          <cell r="U133">
            <v>1</v>
          </cell>
          <cell r="V133">
            <v>1</v>
          </cell>
          <cell r="W133">
            <v>1</v>
          </cell>
          <cell r="X133">
            <v>1</v>
          </cell>
          <cell r="Y133">
            <v>1</v>
          </cell>
          <cell r="Z133">
            <v>1</v>
          </cell>
          <cell r="AA133">
            <v>1</v>
          </cell>
          <cell r="AB133">
            <v>1</v>
          </cell>
          <cell r="AC133">
            <v>1</v>
          </cell>
          <cell r="AD133">
            <v>1</v>
          </cell>
          <cell r="AP133">
            <v>1</v>
          </cell>
          <cell r="AQ133">
            <v>12</v>
          </cell>
          <cell r="AR133">
            <v>6</v>
          </cell>
          <cell r="AZ133">
            <v>1</v>
          </cell>
          <cell r="BA133">
            <v>1</v>
          </cell>
          <cell r="BB133">
            <v>1</v>
          </cell>
          <cell r="BC133">
            <v>1</v>
          </cell>
          <cell r="BD133">
            <v>1</v>
          </cell>
          <cell r="BE133">
            <v>1</v>
          </cell>
          <cell r="BF133">
            <v>1</v>
          </cell>
          <cell r="BG133">
            <v>1</v>
          </cell>
          <cell r="BH133">
            <v>1</v>
          </cell>
          <cell r="BI133">
            <v>1</v>
          </cell>
          <cell r="BJ133">
            <v>1</v>
          </cell>
          <cell r="BK133">
            <v>1</v>
          </cell>
          <cell r="BL133">
            <v>1</v>
          </cell>
          <cell r="BM133">
            <v>1</v>
          </cell>
          <cell r="BN133">
            <v>1</v>
          </cell>
          <cell r="BO133">
            <v>1</v>
          </cell>
          <cell r="BP133">
            <v>1</v>
          </cell>
          <cell r="BQ133">
            <v>1</v>
          </cell>
          <cell r="BR133">
            <v>1</v>
          </cell>
          <cell r="BS133">
            <v>1</v>
          </cell>
        </row>
        <row r="134">
          <cell r="K134">
            <v>1</v>
          </cell>
          <cell r="L134">
            <v>1</v>
          </cell>
          <cell r="M134">
            <v>1</v>
          </cell>
          <cell r="N134">
            <v>1</v>
          </cell>
          <cell r="O134">
            <v>1</v>
          </cell>
          <cell r="P134">
            <v>1</v>
          </cell>
          <cell r="Q134">
            <v>1</v>
          </cell>
          <cell r="R134">
            <v>1</v>
          </cell>
          <cell r="S134">
            <v>1</v>
          </cell>
          <cell r="T134">
            <v>1</v>
          </cell>
          <cell r="U134">
            <v>1</v>
          </cell>
          <cell r="V134">
            <v>1</v>
          </cell>
          <cell r="W134">
            <v>1</v>
          </cell>
          <cell r="X134">
            <v>1</v>
          </cell>
          <cell r="Y134">
            <v>1</v>
          </cell>
          <cell r="Z134">
            <v>1</v>
          </cell>
          <cell r="AA134">
            <v>1</v>
          </cell>
          <cell r="AB134">
            <v>1</v>
          </cell>
          <cell r="AC134">
            <v>1</v>
          </cell>
          <cell r="AD134">
            <v>1</v>
          </cell>
          <cell r="AP134">
            <v>1</v>
          </cell>
          <cell r="AQ134">
            <v>12</v>
          </cell>
          <cell r="AR134">
            <v>7</v>
          </cell>
          <cell r="AZ134">
            <v>1</v>
          </cell>
          <cell r="BA134">
            <v>1</v>
          </cell>
          <cell r="BB134">
            <v>1</v>
          </cell>
          <cell r="BC134">
            <v>1</v>
          </cell>
          <cell r="BD134">
            <v>1</v>
          </cell>
          <cell r="BE134">
            <v>1</v>
          </cell>
          <cell r="BF134">
            <v>1</v>
          </cell>
          <cell r="BG134">
            <v>1</v>
          </cell>
          <cell r="BH134">
            <v>1</v>
          </cell>
          <cell r="BI134">
            <v>1</v>
          </cell>
          <cell r="BJ134">
            <v>1</v>
          </cell>
          <cell r="BK134">
            <v>1</v>
          </cell>
          <cell r="BL134">
            <v>1</v>
          </cell>
          <cell r="BM134">
            <v>1</v>
          </cell>
          <cell r="BN134">
            <v>1</v>
          </cell>
          <cell r="BO134">
            <v>1</v>
          </cell>
          <cell r="BP134">
            <v>1</v>
          </cell>
          <cell r="BQ134">
            <v>1</v>
          </cell>
          <cell r="BR134">
            <v>1</v>
          </cell>
          <cell r="BS134">
            <v>1</v>
          </cell>
        </row>
        <row r="135">
          <cell r="K135">
            <v>1</v>
          </cell>
          <cell r="L135">
            <v>1</v>
          </cell>
          <cell r="M135">
            <v>1</v>
          </cell>
          <cell r="N135">
            <v>1</v>
          </cell>
          <cell r="O135">
            <v>1</v>
          </cell>
          <cell r="P135">
            <v>1</v>
          </cell>
          <cell r="Q135">
            <v>1</v>
          </cell>
          <cell r="R135">
            <v>1</v>
          </cell>
          <cell r="S135">
            <v>1</v>
          </cell>
          <cell r="T135">
            <v>1</v>
          </cell>
          <cell r="U135">
            <v>1</v>
          </cell>
          <cell r="V135">
            <v>1</v>
          </cell>
          <cell r="W135">
            <v>1</v>
          </cell>
          <cell r="X135">
            <v>1</v>
          </cell>
          <cell r="Y135">
            <v>1</v>
          </cell>
          <cell r="Z135">
            <v>1</v>
          </cell>
          <cell r="AA135">
            <v>1</v>
          </cell>
          <cell r="AB135">
            <v>1</v>
          </cell>
          <cell r="AC135">
            <v>1</v>
          </cell>
          <cell r="AD135">
            <v>1</v>
          </cell>
          <cell r="AP135">
            <v>1</v>
          </cell>
          <cell r="AQ135">
            <v>12</v>
          </cell>
          <cell r="AR135">
            <v>8</v>
          </cell>
          <cell r="AZ135">
            <v>1</v>
          </cell>
          <cell r="BA135">
            <v>1</v>
          </cell>
          <cell r="BB135">
            <v>1</v>
          </cell>
          <cell r="BC135">
            <v>1</v>
          </cell>
          <cell r="BD135">
            <v>1</v>
          </cell>
          <cell r="BE135">
            <v>1</v>
          </cell>
          <cell r="BF135">
            <v>1</v>
          </cell>
          <cell r="BG135">
            <v>1</v>
          </cell>
          <cell r="BH135">
            <v>1</v>
          </cell>
          <cell r="BI135">
            <v>1</v>
          </cell>
          <cell r="BJ135">
            <v>1</v>
          </cell>
          <cell r="BK135">
            <v>1</v>
          </cell>
          <cell r="BL135">
            <v>1</v>
          </cell>
          <cell r="BM135">
            <v>1</v>
          </cell>
          <cell r="BN135">
            <v>1</v>
          </cell>
          <cell r="BO135">
            <v>1</v>
          </cell>
          <cell r="BP135">
            <v>1</v>
          </cell>
          <cell r="BQ135">
            <v>1</v>
          </cell>
          <cell r="BR135">
            <v>1</v>
          </cell>
          <cell r="BS135">
            <v>1</v>
          </cell>
        </row>
        <row r="136">
          <cell r="K136">
            <v>1</v>
          </cell>
          <cell r="L136">
            <v>1</v>
          </cell>
          <cell r="M136">
            <v>1</v>
          </cell>
          <cell r="N136">
            <v>1</v>
          </cell>
          <cell r="O136">
            <v>1</v>
          </cell>
          <cell r="P136">
            <v>1</v>
          </cell>
          <cell r="Q136">
            <v>1</v>
          </cell>
          <cell r="R136">
            <v>1</v>
          </cell>
          <cell r="S136">
            <v>1</v>
          </cell>
          <cell r="T136">
            <v>1</v>
          </cell>
          <cell r="U136">
            <v>1</v>
          </cell>
          <cell r="V136">
            <v>1</v>
          </cell>
          <cell r="W136">
            <v>1</v>
          </cell>
          <cell r="X136">
            <v>1</v>
          </cell>
          <cell r="Y136">
            <v>1</v>
          </cell>
          <cell r="Z136">
            <v>1</v>
          </cell>
          <cell r="AA136">
            <v>1</v>
          </cell>
          <cell r="AB136">
            <v>1</v>
          </cell>
          <cell r="AC136">
            <v>1</v>
          </cell>
          <cell r="AD136">
            <v>1</v>
          </cell>
          <cell r="AP136">
            <v>1</v>
          </cell>
          <cell r="AQ136">
            <v>12</v>
          </cell>
          <cell r="AR136">
            <v>9</v>
          </cell>
          <cell r="AZ136">
            <v>1</v>
          </cell>
          <cell r="BA136">
            <v>1</v>
          </cell>
          <cell r="BB136">
            <v>1</v>
          </cell>
          <cell r="BC136">
            <v>1</v>
          </cell>
          <cell r="BD136">
            <v>1</v>
          </cell>
          <cell r="BE136">
            <v>1</v>
          </cell>
          <cell r="BF136">
            <v>1</v>
          </cell>
          <cell r="BG136">
            <v>1</v>
          </cell>
          <cell r="BH136">
            <v>1</v>
          </cell>
          <cell r="BI136">
            <v>1</v>
          </cell>
          <cell r="BJ136">
            <v>1</v>
          </cell>
          <cell r="BK136">
            <v>1</v>
          </cell>
          <cell r="BL136">
            <v>1</v>
          </cell>
          <cell r="BM136">
            <v>1</v>
          </cell>
          <cell r="BN136">
            <v>1</v>
          </cell>
          <cell r="BO136">
            <v>1</v>
          </cell>
          <cell r="BP136">
            <v>1</v>
          </cell>
          <cell r="BQ136">
            <v>1</v>
          </cell>
          <cell r="BR136">
            <v>1</v>
          </cell>
          <cell r="BS136">
            <v>1</v>
          </cell>
        </row>
        <row r="137">
          <cell r="K137">
            <v>1</v>
          </cell>
          <cell r="L137">
            <v>1</v>
          </cell>
          <cell r="M137">
            <v>1</v>
          </cell>
          <cell r="N137">
            <v>1</v>
          </cell>
          <cell r="O137">
            <v>1</v>
          </cell>
          <cell r="P137">
            <v>1</v>
          </cell>
          <cell r="Q137">
            <v>1</v>
          </cell>
          <cell r="R137">
            <v>1</v>
          </cell>
          <cell r="S137">
            <v>1</v>
          </cell>
          <cell r="T137">
            <v>1</v>
          </cell>
          <cell r="U137">
            <v>1</v>
          </cell>
          <cell r="V137">
            <v>1</v>
          </cell>
          <cell r="W137">
            <v>1</v>
          </cell>
          <cell r="X137">
            <v>1</v>
          </cell>
          <cell r="Y137">
            <v>1</v>
          </cell>
          <cell r="Z137">
            <v>1</v>
          </cell>
          <cell r="AA137">
            <v>1</v>
          </cell>
          <cell r="AB137">
            <v>1</v>
          </cell>
          <cell r="AC137">
            <v>1</v>
          </cell>
          <cell r="AD137">
            <v>1</v>
          </cell>
          <cell r="AP137">
            <v>1</v>
          </cell>
          <cell r="AQ137">
            <v>12</v>
          </cell>
          <cell r="AR137">
            <v>10</v>
          </cell>
          <cell r="AZ137">
            <v>1</v>
          </cell>
          <cell r="BA137">
            <v>1</v>
          </cell>
          <cell r="BB137">
            <v>1</v>
          </cell>
          <cell r="BC137">
            <v>1</v>
          </cell>
          <cell r="BD137">
            <v>1</v>
          </cell>
          <cell r="BE137">
            <v>1</v>
          </cell>
          <cell r="BF137">
            <v>1</v>
          </cell>
          <cell r="BG137">
            <v>1</v>
          </cell>
          <cell r="BH137">
            <v>1</v>
          </cell>
          <cell r="BI137">
            <v>1</v>
          </cell>
          <cell r="BJ137">
            <v>1</v>
          </cell>
          <cell r="BK137">
            <v>1</v>
          </cell>
          <cell r="BL137">
            <v>1</v>
          </cell>
          <cell r="BM137">
            <v>1</v>
          </cell>
          <cell r="BN137">
            <v>1</v>
          </cell>
          <cell r="BO137">
            <v>1</v>
          </cell>
          <cell r="BP137">
            <v>1</v>
          </cell>
          <cell r="BQ137">
            <v>1</v>
          </cell>
          <cell r="BR137">
            <v>1</v>
          </cell>
          <cell r="BS137">
            <v>1</v>
          </cell>
        </row>
        <row r="138">
          <cell r="K138">
            <v>1</v>
          </cell>
          <cell r="L138">
            <v>1</v>
          </cell>
          <cell r="M138">
            <v>1</v>
          </cell>
          <cell r="N138">
            <v>1</v>
          </cell>
          <cell r="O138">
            <v>1</v>
          </cell>
          <cell r="P138">
            <v>1</v>
          </cell>
          <cell r="Q138">
            <v>1</v>
          </cell>
          <cell r="R138">
            <v>1</v>
          </cell>
          <cell r="S138">
            <v>1</v>
          </cell>
          <cell r="T138">
            <v>1</v>
          </cell>
          <cell r="U138">
            <v>1</v>
          </cell>
          <cell r="V138">
            <v>1</v>
          </cell>
          <cell r="W138">
            <v>1</v>
          </cell>
          <cell r="X138">
            <v>1</v>
          </cell>
          <cell r="Y138">
            <v>1</v>
          </cell>
          <cell r="Z138">
            <v>1</v>
          </cell>
          <cell r="AA138">
            <v>1</v>
          </cell>
          <cell r="AB138">
            <v>1</v>
          </cell>
          <cell r="AC138">
            <v>1</v>
          </cell>
          <cell r="AD138">
            <v>1</v>
          </cell>
          <cell r="AP138">
            <v>1</v>
          </cell>
          <cell r="AQ138">
            <v>13</v>
          </cell>
          <cell r="AR138">
            <v>1</v>
          </cell>
          <cell r="AZ138">
            <v>1</v>
          </cell>
          <cell r="BA138">
            <v>1</v>
          </cell>
          <cell r="BB138">
            <v>1</v>
          </cell>
          <cell r="BC138">
            <v>1</v>
          </cell>
          <cell r="BD138">
            <v>1</v>
          </cell>
          <cell r="BE138">
            <v>1</v>
          </cell>
          <cell r="BF138">
            <v>1</v>
          </cell>
          <cell r="BG138">
            <v>1</v>
          </cell>
          <cell r="BH138">
            <v>1</v>
          </cell>
          <cell r="BI138">
            <v>1</v>
          </cell>
          <cell r="BJ138">
            <v>1</v>
          </cell>
          <cell r="BK138">
            <v>1</v>
          </cell>
          <cell r="BL138">
            <v>1</v>
          </cell>
          <cell r="BM138">
            <v>1</v>
          </cell>
          <cell r="BN138">
            <v>1</v>
          </cell>
          <cell r="BO138">
            <v>1</v>
          </cell>
          <cell r="BP138">
            <v>1</v>
          </cell>
          <cell r="BQ138">
            <v>1</v>
          </cell>
          <cell r="BR138">
            <v>1</v>
          </cell>
          <cell r="BS138">
            <v>1</v>
          </cell>
        </row>
        <row r="139">
          <cell r="K139">
            <v>1</v>
          </cell>
          <cell r="L139">
            <v>1</v>
          </cell>
          <cell r="M139">
            <v>1</v>
          </cell>
          <cell r="N139">
            <v>1</v>
          </cell>
          <cell r="O139">
            <v>1</v>
          </cell>
          <cell r="P139">
            <v>1</v>
          </cell>
          <cell r="Q139">
            <v>1</v>
          </cell>
          <cell r="R139">
            <v>1</v>
          </cell>
          <cell r="S139">
            <v>1</v>
          </cell>
          <cell r="T139">
            <v>1</v>
          </cell>
          <cell r="U139">
            <v>1</v>
          </cell>
          <cell r="V139">
            <v>1</v>
          </cell>
          <cell r="W139">
            <v>1</v>
          </cell>
          <cell r="X139">
            <v>1</v>
          </cell>
          <cell r="Y139">
            <v>1</v>
          </cell>
          <cell r="Z139">
            <v>1</v>
          </cell>
          <cell r="AA139">
            <v>1</v>
          </cell>
          <cell r="AB139">
            <v>1</v>
          </cell>
          <cell r="AC139">
            <v>1</v>
          </cell>
          <cell r="AD139">
            <v>1</v>
          </cell>
          <cell r="AP139">
            <v>1</v>
          </cell>
          <cell r="AQ139">
            <v>13</v>
          </cell>
          <cell r="AR139">
            <v>2</v>
          </cell>
          <cell r="AZ139">
            <v>1</v>
          </cell>
          <cell r="BA139">
            <v>1</v>
          </cell>
          <cell r="BB139">
            <v>1</v>
          </cell>
          <cell r="BC139">
            <v>1</v>
          </cell>
          <cell r="BD139">
            <v>1</v>
          </cell>
          <cell r="BE139">
            <v>1</v>
          </cell>
          <cell r="BF139">
            <v>1</v>
          </cell>
          <cell r="BG139">
            <v>1</v>
          </cell>
          <cell r="BH139">
            <v>1</v>
          </cell>
          <cell r="BI139">
            <v>1</v>
          </cell>
          <cell r="BJ139">
            <v>1</v>
          </cell>
          <cell r="BK139">
            <v>1</v>
          </cell>
          <cell r="BL139">
            <v>1</v>
          </cell>
          <cell r="BM139">
            <v>1</v>
          </cell>
          <cell r="BN139">
            <v>1</v>
          </cell>
          <cell r="BO139">
            <v>1</v>
          </cell>
          <cell r="BP139">
            <v>1</v>
          </cell>
          <cell r="BQ139">
            <v>1</v>
          </cell>
          <cell r="BR139">
            <v>1</v>
          </cell>
          <cell r="BS139">
            <v>1</v>
          </cell>
        </row>
        <row r="140">
          <cell r="K140">
            <v>1</v>
          </cell>
          <cell r="L140">
            <v>1</v>
          </cell>
          <cell r="M140">
            <v>1</v>
          </cell>
          <cell r="N140">
            <v>1</v>
          </cell>
          <cell r="O140">
            <v>1</v>
          </cell>
          <cell r="P140">
            <v>1</v>
          </cell>
          <cell r="Q140">
            <v>1</v>
          </cell>
          <cell r="R140">
            <v>1</v>
          </cell>
          <cell r="S140">
            <v>1</v>
          </cell>
          <cell r="T140">
            <v>1</v>
          </cell>
          <cell r="U140">
            <v>1</v>
          </cell>
          <cell r="V140">
            <v>1</v>
          </cell>
          <cell r="W140">
            <v>1</v>
          </cell>
          <cell r="X140">
            <v>1</v>
          </cell>
          <cell r="Y140">
            <v>1</v>
          </cell>
          <cell r="Z140">
            <v>1</v>
          </cell>
          <cell r="AA140">
            <v>1</v>
          </cell>
          <cell r="AB140">
            <v>1</v>
          </cell>
          <cell r="AC140">
            <v>1</v>
          </cell>
          <cell r="AD140">
            <v>1</v>
          </cell>
          <cell r="AP140">
            <v>1</v>
          </cell>
          <cell r="AQ140">
            <v>13</v>
          </cell>
          <cell r="AR140">
            <v>3</v>
          </cell>
          <cell r="AZ140">
            <v>1</v>
          </cell>
          <cell r="BA140">
            <v>1</v>
          </cell>
          <cell r="BB140">
            <v>1</v>
          </cell>
          <cell r="BC140">
            <v>1</v>
          </cell>
          <cell r="BD140">
            <v>1</v>
          </cell>
          <cell r="BE140">
            <v>1</v>
          </cell>
          <cell r="BF140">
            <v>1</v>
          </cell>
          <cell r="BG140">
            <v>1</v>
          </cell>
          <cell r="BH140">
            <v>1</v>
          </cell>
          <cell r="BI140">
            <v>1</v>
          </cell>
          <cell r="BJ140">
            <v>1</v>
          </cell>
          <cell r="BK140">
            <v>1</v>
          </cell>
          <cell r="BL140">
            <v>1</v>
          </cell>
          <cell r="BM140">
            <v>1</v>
          </cell>
          <cell r="BN140">
            <v>1</v>
          </cell>
          <cell r="BO140">
            <v>1</v>
          </cell>
          <cell r="BP140">
            <v>1</v>
          </cell>
          <cell r="BQ140">
            <v>1</v>
          </cell>
          <cell r="BR140">
            <v>1</v>
          </cell>
          <cell r="BS140">
            <v>1</v>
          </cell>
        </row>
        <row r="141">
          <cell r="K141">
            <v>1</v>
          </cell>
          <cell r="L141">
            <v>1</v>
          </cell>
          <cell r="M141">
            <v>1</v>
          </cell>
          <cell r="N141">
            <v>1</v>
          </cell>
          <cell r="O141">
            <v>1</v>
          </cell>
          <cell r="P141">
            <v>1</v>
          </cell>
          <cell r="Q141">
            <v>1</v>
          </cell>
          <cell r="R141">
            <v>1</v>
          </cell>
          <cell r="S141">
            <v>1</v>
          </cell>
          <cell r="T141">
            <v>1</v>
          </cell>
          <cell r="U141">
            <v>1</v>
          </cell>
          <cell r="V141">
            <v>1</v>
          </cell>
          <cell r="W141">
            <v>1</v>
          </cell>
          <cell r="X141">
            <v>1</v>
          </cell>
          <cell r="Y141">
            <v>1</v>
          </cell>
          <cell r="Z141">
            <v>1</v>
          </cell>
          <cell r="AA141">
            <v>1</v>
          </cell>
          <cell r="AB141">
            <v>1</v>
          </cell>
          <cell r="AC141">
            <v>1</v>
          </cell>
          <cell r="AD141">
            <v>1</v>
          </cell>
          <cell r="AP141">
            <v>1</v>
          </cell>
          <cell r="AQ141">
            <v>13</v>
          </cell>
          <cell r="AR141">
            <v>4</v>
          </cell>
          <cell r="AZ141">
            <v>1</v>
          </cell>
          <cell r="BA141">
            <v>1</v>
          </cell>
          <cell r="BB141">
            <v>1</v>
          </cell>
          <cell r="BC141">
            <v>1</v>
          </cell>
          <cell r="BD141">
            <v>1</v>
          </cell>
          <cell r="BE141">
            <v>1</v>
          </cell>
          <cell r="BF141">
            <v>1</v>
          </cell>
          <cell r="BG141">
            <v>1</v>
          </cell>
          <cell r="BH141">
            <v>1</v>
          </cell>
          <cell r="BI141">
            <v>1</v>
          </cell>
          <cell r="BJ141">
            <v>1</v>
          </cell>
          <cell r="BK141">
            <v>1</v>
          </cell>
          <cell r="BL141">
            <v>1</v>
          </cell>
          <cell r="BM141">
            <v>1</v>
          </cell>
          <cell r="BN141">
            <v>1</v>
          </cell>
          <cell r="BO141">
            <v>1</v>
          </cell>
          <cell r="BP141">
            <v>1</v>
          </cell>
          <cell r="BQ141">
            <v>1</v>
          </cell>
          <cell r="BR141">
            <v>1</v>
          </cell>
          <cell r="BS141">
            <v>1</v>
          </cell>
        </row>
        <row r="142">
          <cell r="K142">
            <v>1</v>
          </cell>
          <cell r="L142">
            <v>1</v>
          </cell>
          <cell r="M142">
            <v>1</v>
          </cell>
          <cell r="N142">
            <v>1</v>
          </cell>
          <cell r="O142">
            <v>1</v>
          </cell>
          <cell r="P142">
            <v>1</v>
          </cell>
          <cell r="Q142">
            <v>1</v>
          </cell>
          <cell r="R142">
            <v>1</v>
          </cell>
          <cell r="S142">
            <v>1</v>
          </cell>
          <cell r="T142">
            <v>1</v>
          </cell>
          <cell r="U142">
            <v>1</v>
          </cell>
          <cell r="V142">
            <v>1</v>
          </cell>
          <cell r="W142">
            <v>1</v>
          </cell>
          <cell r="X142">
            <v>1</v>
          </cell>
          <cell r="Y142">
            <v>1</v>
          </cell>
          <cell r="Z142">
            <v>1</v>
          </cell>
          <cell r="AA142">
            <v>1</v>
          </cell>
          <cell r="AB142">
            <v>1</v>
          </cell>
          <cell r="AC142">
            <v>1</v>
          </cell>
          <cell r="AD142">
            <v>1</v>
          </cell>
          <cell r="AP142">
            <v>1</v>
          </cell>
          <cell r="AQ142">
            <v>13</v>
          </cell>
          <cell r="AR142">
            <v>5</v>
          </cell>
          <cell r="AZ142">
            <v>1</v>
          </cell>
          <cell r="BA142">
            <v>1</v>
          </cell>
          <cell r="BB142">
            <v>1</v>
          </cell>
          <cell r="BC142">
            <v>1</v>
          </cell>
          <cell r="BD142">
            <v>1</v>
          </cell>
          <cell r="BE142">
            <v>1</v>
          </cell>
          <cell r="BF142">
            <v>1</v>
          </cell>
          <cell r="BG142">
            <v>1</v>
          </cell>
          <cell r="BH142">
            <v>1</v>
          </cell>
          <cell r="BI142">
            <v>1</v>
          </cell>
          <cell r="BJ142">
            <v>1</v>
          </cell>
          <cell r="BK142">
            <v>1</v>
          </cell>
          <cell r="BL142">
            <v>1</v>
          </cell>
          <cell r="BM142">
            <v>1</v>
          </cell>
          <cell r="BN142">
            <v>1</v>
          </cell>
          <cell r="BO142">
            <v>1</v>
          </cell>
          <cell r="BP142">
            <v>1</v>
          </cell>
          <cell r="BQ142">
            <v>1</v>
          </cell>
          <cell r="BR142">
            <v>1</v>
          </cell>
          <cell r="BS142">
            <v>1</v>
          </cell>
        </row>
        <row r="143">
          <cell r="K143">
            <v>1</v>
          </cell>
          <cell r="L143">
            <v>1</v>
          </cell>
          <cell r="M143">
            <v>1</v>
          </cell>
          <cell r="N143">
            <v>1</v>
          </cell>
          <cell r="O143">
            <v>1</v>
          </cell>
          <cell r="P143">
            <v>1</v>
          </cell>
          <cell r="Q143">
            <v>1</v>
          </cell>
          <cell r="R143">
            <v>1</v>
          </cell>
          <cell r="S143">
            <v>1</v>
          </cell>
          <cell r="T143">
            <v>1</v>
          </cell>
          <cell r="U143">
            <v>1</v>
          </cell>
          <cell r="V143">
            <v>1</v>
          </cell>
          <cell r="W143">
            <v>1</v>
          </cell>
          <cell r="X143">
            <v>1</v>
          </cell>
          <cell r="Y143">
            <v>1</v>
          </cell>
          <cell r="Z143">
            <v>1</v>
          </cell>
          <cell r="AA143">
            <v>1</v>
          </cell>
          <cell r="AB143">
            <v>1</v>
          </cell>
          <cell r="AC143">
            <v>1</v>
          </cell>
          <cell r="AD143">
            <v>1</v>
          </cell>
          <cell r="AP143">
            <v>1</v>
          </cell>
          <cell r="AQ143">
            <v>13</v>
          </cell>
          <cell r="AR143">
            <v>6</v>
          </cell>
          <cell r="AZ143">
            <v>1</v>
          </cell>
          <cell r="BA143">
            <v>1</v>
          </cell>
          <cell r="BB143">
            <v>1</v>
          </cell>
          <cell r="BC143">
            <v>1</v>
          </cell>
          <cell r="BD143">
            <v>1</v>
          </cell>
          <cell r="BE143">
            <v>1</v>
          </cell>
          <cell r="BF143">
            <v>1</v>
          </cell>
          <cell r="BG143">
            <v>1</v>
          </cell>
          <cell r="BH143">
            <v>1</v>
          </cell>
          <cell r="BI143">
            <v>1</v>
          </cell>
          <cell r="BJ143">
            <v>1</v>
          </cell>
          <cell r="BK143">
            <v>1</v>
          </cell>
          <cell r="BL143">
            <v>1</v>
          </cell>
          <cell r="BM143">
            <v>1</v>
          </cell>
          <cell r="BN143">
            <v>1</v>
          </cell>
          <cell r="BO143">
            <v>1</v>
          </cell>
          <cell r="BP143">
            <v>1</v>
          </cell>
          <cell r="BQ143">
            <v>1</v>
          </cell>
          <cell r="BR143">
            <v>1</v>
          </cell>
          <cell r="BS143">
            <v>1</v>
          </cell>
        </row>
        <row r="144">
          <cell r="K144">
            <v>1</v>
          </cell>
          <cell r="L144">
            <v>1</v>
          </cell>
          <cell r="M144">
            <v>1</v>
          </cell>
          <cell r="N144">
            <v>1</v>
          </cell>
          <cell r="O144">
            <v>1</v>
          </cell>
          <cell r="P144">
            <v>1</v>
          </cell>
          <cell r="Q144">
            <v>1</v>
          </cell>
          <cell r="R144">
            <v>1</v>
          </cell>
          <cell r="S144">
            <v>1</v>
          </cell>
          <cell r="T144">
            <v>1</v>
          </cell>
          <cell r="U144">
            <v>1</v>
          </cell>
          <cell r="V144">
            <v>1</v>
          </cell>
          <cell r="W144">
            <v>1</v>
          </cell>
          <cell r="X144">
            <v>1</v>
          </cell>
          <cell r="Y144">
            <v>1</v>
          </cell>
          <cell r="Z144">
            <v>1</v>
          </cell>
          <cell r="AA144">
            <v>1</v>
          </cell>
          <cell r="AB144">
            <v>1</v>
          </cell>
          <cell r="AC144">
            <v>1</v>
          </cell>
          <cell r="AD144">
            <v>1</v>
          </cell>
          <cell r="AP144">
            <v>1</v>
          </cell>
          <cell r="AQ144">
            <v>13</v>
          </cell>
          <cell r="AR144">
            <v>7</v>
          </cell>
          <cell r="AZ144">
            <v>1</v>
          </cell>
          <cell r="BA144">
            <v>1</v>
          </cell>
          <cell r="BB144">
            <v>1</v>
          </cell>
          <cell r="BC144">
            <v>1</v>
          </cell>
          <cell r="BD144">
            <v>1</v>
          </cell>
          <cell r="BE144">
            <v>1</v>
          </cell>
          <cell r="BF144">
            <v>1</v>
          </cell>
          <cell r="BG144">
            <v>1</v>
          </cell>
          <cell r="BH144">
            <v>1</v>
          </cell>
          <cell r="BI144">
            <v>1</v>
          </cell>
          <cell r="BJ144">
            <v>1</v>
          </cell>
          <cell r="BK144">
            <v>1</v>
          </cell>
          <cell r="BL144">
            <v>1</v>
          </cell>
          <cell r="BM144">
            <v>1</v>
          </cell>
          <cell r="BN144">
            <v>1</v>
          </cell>
          <cell r="BO144">
            <v>1</v>
          </cell>
          <cell r="BP144">
            <v>1</v>
          </cell>
          <cell r="BQ144">
            <v>1</v>
          </cell>
          <cell r="BR144">
            <v>1</v>
          </cell>
          <cell r="BS144">
            <v>1</v>
          </cell>
        </row>
        <row r="145">
          <cell r="K145">
            <v>1</v>
          </cell>
          <cell r="L145">
            <v>1</v>
          </cell>
          <cell r="M145">
            <v>1</v>
          </cell>
          <cell r="N145">
            <v>1</v>
          </cell>
          <cell r="O145">
            <v>1</v>
          </cell>
          <cell r="P145">
            <v>1</v>
          </cell>
          <cell r="Q145">
            <v>1</v>
          </cell>
          <cell r="R145">
            <v>1</v>
          </cell>
          <cell r="S145">
            <v>1</v>
          </cell>
          <cell r="T145">
            <v>1</v>
          </cell>
          <cell r="U145">
            <v>1</v>
          </cell>
          <cell r="V145">
            <v>1</v>
          </cell>
          <cell r="W145">
            <v>1</v>
          </cell>
          <cell r="X145">
            <v>1</v>
          </cell>
          <cell r="Y145">
            <v>1</v>
          </cell>
          <cell r="Z145">
            <v>1</v>
          </cell>
          <cell r="AA145">
            <v>1</v>
          </cell>
          <cell r="AB145">
            <v>1</v>
          </cell>
          <cell r="AC145">
            <v>1</v>
          </cell>
          <cell r="AD145">
            <v>1</v>
          </cell>
          <cell r="AP145">
            <v>1</v>
          </cell>
          <cell r="AQ145">
            <v>13</v>
          </cell>
          <cell r="AR145">
            <v>8</v>
          </cell>
          <cell r="AZ145">
            <v>1</v>
          </cell>
          <cell r="BA145">
            <v>1</v>
          </cell>
          <cell r="BB145">
            <v>1</v>
          </cell>
          <cell r="BC145">
            <v>1</v>
          </cell>
          <cell r="BD145">
            <v>1</v>
          </cell>
          <cell r="BE145">
            <v>1</v>
          </cell>
          <cell r="BF145">
            <v>1</v>
          </cell>
          <cell r="BG145">
            <v>1</v>
          </cell>
          <cell r="BH145">
            <v>1</v>
          </cell>
          <cell r="BI145">
            <v>1</v>
          </cell>
          <cell r="BJ145">
            <v>1</v>
          </cell>
          <cell r="BK145">
            <v>1</v>
          </cell>
          <cell r="BL145">
            <v>1</v>
          </cell>
          <cell r="BM145">
            <v>1</v>
          </cell>
          <cell r="BN145">
            <v>1</v>
          </cell>
          <cell r="BO145">
            <v>1</v>
          </cell>
          <cell r="BP145">
            <v>1</v>
          </cell>
          <cell r="BQ145">
            <v>1</v>
          </cell>
          <cell r="BR145">
            <v>1</v>
          </cell>
          <cell r="BS145">
            <v>1</v>
          </cell>
        </row>
        <row r="146">
          <cell r="K146">
            <v>1</v>
          </cell>
          <cell r="L146">
            <v>1</v>
          </cell>
          <cell r="M146">
            <v>1</v>
          </cell>
          <cell r="N146">
            <v>1</v>
          </cell>
          <cell r="O146">
            <v>1</v>
          </cell>
          <cell r="P146">
            <v>1</v>
          </cell>
          <cell r="Q146">
            <v>1</v>
          </cell>
          <cell r="R146">
            <v>1</v>
          </cell>
          <cell r="S146">
            <v>1</v>
          </cell>
          <cell r="T146">
            <v>1</v>
          </cell>
          <cell r="U146">
            <v>1</v>
          </cell>
          <cell r="V146">
            <v>1</v>
          </cell>
          <cell r="W146">
            <v>1</v>
          </cell>
          <cell r="X146">
            <v>1</v>
          </cell>
          <cell r="Y146">
            <v>1</v>
          </cell>
          <cell r="Z146">
            <v>1</v>
          </cell>
          <cell r="AA146">
            <v>1</v>
          </cell>
          <cell r="AB146">
            <v>1</v>
          </cell>
          <cell r="AC146">
            <v>1</v>
          </cell>
          <cell r="AD146">
            <v>1</v>
          </cell>
          <cell r="AP146">
            <v>1</v>
          </cell>
          <cell r="AQ146">
            <v>13</v>
          </cell>
          <cell r="AR146">
            <v>9</v>
          </cell>
          <cell r="AZ146">
            <v>1</v>
          </cell>
          <cell r="BA146">
            <v>1</v>
          </cell>
          <cell r="BB146">
            <v>1</v>
          </cell>
          <cell r="BC146">
            <v>1</v>
          </cell>
          <cell r="BD146">
            <v>1</v>
          </cell>
          <cell r="BE146">
            <v>1</v>
          </cell>
          <cell r="BF146">
            <v>1</v>
          </cell>
          <cell r="BG146">
            <v>1</v>
          </cell>
          <cell r="BH146">
            <v>1</v>
          </cell>
          <cell r="BI146">
            <v>1</v>
          </cell>
          <cell r="BJ146">
            <v>1</v>
          </cell>
          <cell r="BK146">
            <v>1</v>
          </cell>
          <cell r="BL146">
            <v>1</v>
          </cell>
          <cell r="BM146">
            <v>1</v>
          </cell>
          <cell r="BN146">
            <v>1</v>
          </cell>
          <cell r="BO146">
            <v>1</v>
          </cell>
          <cell r="BP146">
            <v>1</v>
          </cell>
          <cell r="BQ146">
            <v>1</v>
          </cell>
          <cell r="BR146">
            <v>1</v>
          </cell>
          <cell r="BS146">
            <v>1</v>
          </cell>
        </row>
        <row r="147">
          <cell r="K147">
            <v>1</v>
          </cell>
          <cell r="L147">
            <v>1</v>
          </cell>
          <cell r="M147">
            <v>1</v>
          </cell>
          <cell r="N147">
            <v>1</v>
          </cell>
          <cell r="O147">
            <v>1</v>
          </cell>
          <cell r="P147">
            <v>1</v>
          </cell>
          <cell r="Q147">
            <v>1</v>
          </cell>
          <cell r="R147">
            <v>1</v>
          </cell>
          <cell r="S147">
            <v>1</v>
          </cell>
          <cell r="T147">
            <v>1</v>
          </cell>
          <cell r="U147">
            <v>1</v>
          </cell>
          <cell r="V147">
            <v>1</v>
          </cell>
          <cell r="W147">
            <v>1</v>
          </cell>
          <cell r="X147">
            <v>1</v>
          </cell>
          <cell r="Y147">
            <v>1</v>
          </cell>
          <cell r="Z147">
            <v>1</v>
          </cell>
          <cell r="AA147">
            <v>1</v>
          </cell>
          <cell r="AB147">
            <v>1</v>
          </cell>
          <cell r="AC147">
            <v>1</v>
          </cell>
          <cell r="AD147">
            <v>1</v>
          </cell>
          <cell r="AP147">
            <v>1</v>
          </cell>
          <cell r="AQ147">
            <v>13</v>
          </cell>
          <cell r="AR147">
            <v>10</v>
          </cell>
          <cell r="AZ147">
            <v>1</v>
          </cell>
          <cell r="BA147">
            <v>1</v>
          </cell>
          <cell r="BB147">
            <v>1</v>
          </cell>
          <cell r="BC147">
            <v>1</v>
          </cell>
          <cell r="BD147">
            <v>1</v>
          </cell>
          <cell r="BE147">
            <v>1</v>
          </cell>
          <cell r="BF147">
            <v>1</v>
          </cell>
          <cell r="BG147">
            <v>1</v>
          </cell>
          <cell r="BH147">
            <v>1</v>
          </cell>
          <cell r="BI147">
            <v>1</v>
          </cell>
          <cell r="BJ147">
            <v>1</v>
          </cell>
          <cell r="BK147">
            <v>1</v>
          </cell>
          <cell r="BL147">
            <v>1</v>
          </cell>
          <cell r="BM147">
            <v>1</v>
          </cell>
          <cell r="BN147">
            <v>1</v>
          </cell>
          <cell r="BO147">
            <v>1</v>
          </cell>
          <cell r="BP147">
            <v>1</v>
          </cell>
          <cell r="BQ147">
            <v>1</v>
          </cell>
          <cell r="BR147">
            <v>1</v>
          </cell>
          <cell r="BS147">
            <v>1</v>
          </cell>
        </row>
        <row r="148">
          <cell r="K148">
            <v>1</v>
          </cell>
          <cell r="L148">
            <v>1</v>
          </cell>
          <cell r="M148">
            <v>1</v>
          </cell>
          <cell r="N148">
            <v>1</v>
          </cell>
          <cell r="O148">
            <v>1</v>
          </cell>
          <cell r="P148">
            <v>1</v>
          </cell>
          <cell r="Q148">
            <v>1</v>
          </cell>
          <cell r="R148">
            <v>1</v>
          </cell>
          <cell r="S148">
            <v>1</v>
          </cell>
          <cell r="T148">
            <v>1</v>
          </cell>
          <cell r="U148">
            <v>1</v>
          </cell>
          <cell r="V148">
            <v>1</v>
          </cell>
          <cell r="W148">
            <v>1</v>
          </cell>
          <cell r="X148">
            <v>1</v>
          </cell>
          <cell r="Y148">
            <v>1</v>
          </cell>
          <cell r="Z148">
            <v>1</v>
          </cell>
          <cell r="AA148">
            <v>1</v>
          </cell>
          <cell r="AB148">
            <v>1</v>
          </cell>
          <cell r="AC148">
            <v>1</v>
          </cell>
          <cell r="AD148">
            <v>1</v>
          </cell>
          <cell r="AP148">
            <v>1</v>
          </cell>
          <cell r="AQ148">
            <v>14</v>
          </cell>
          <cell r="AR148">
            <v>1</v>
          </cell>
          <cell r="AZ148">
            <v>1</v>
          </cell>
          <cell r="BA148">
            <v>1</v>
          </cell>
          <cell r="BB148">
            <v>1</v>
          </cell>
          <cell r="BC148">
            <v>1</v>
          </cell>
          <cell r="BD148">
            <v>1</v>
          </cell>
          <cell r="BE148">
            <v>1</v>
          </cell>
          <cell r="BF148">
            <v>1</v>
          </cell>
          <cell r="BG148">
            <v>1</v>
          </cell>
          <cell r="BH148">
            <v>1</v>
          </cell>
          <cell r="BI148">
            <v>1</v>
          </cell>
          <cell r="BJ148">
            <v>1</v>
          </cell>
          <cell r="BK148">
            <v>1</v>
          </cell>
          <cell r="BL148">
            <v>1</v>
          </cell>
          <cell r="BM148">
            <v>1</v>
          </cell>
          <cell r="BN148">
            <v>1</v>
          </cell>
          <cell r="BO148">
            <v>1</v>
          </cell>
          <cell r="BP148">
            <v>1</v>
          </cell>
          <cell r="BQ148">
            <v>1</v>
          </cell>
          <cell r="BR148">
            <v>1</v>
          </cell>
          <cell r="BS148">
            <v>1</v>
          </cell>
        </row>
        <row r="149">
          <cell r="K149">
            <v>1</v>
          </cell>
          <cell r="L149">
            <v>1</v>
          </cell>
          <cell r="M149">
            <v>1</v>
          </cell>
          <cell r="N149">
            <v>1</v>
          </cell>
          <cell r="O149">
            <v>1</v>
          </cell>
          <cell r="P149">
            <v>1</v>
          </cell>
          <cell r="Q149">
            <v>1</v>
          </cell>
          <cell r="R149">
            <v>1</v>
          </cell>
          <cell r="S149">
            <v>1</v>
          </cell>
          <cell r="T149">
            <v>1</v>
          </cell>
          <cell r="U149">
            <v>1</v>
          </cell>
          <cell r="V149">
            <v>1</v>
          </cell>
          <cell r="W149">
            <v>1</v>
          </cell>
          <cell r="X149">
            <v>1</v>
          </cell>
          <cell r="Y149">
            <v>1</v>
          </cell>
          <cell r="Z149">
            <v>1</v>
          </cell>
          <cell r="AA149">
            <v>1</v>
          </cell>
          <cell r="AB149">
            <v>1</v>
          </cell>
          <cell r="AC149">
            <v>1</v>
          </cell>
          <cell r="AD149">
            <v>1</v>
          </cell>
          <cell r="AP149">
            <v>1</v>
          </cell>
          <cell r="AQ149">
            <v>14</v>
          </cell>
          <cell r="AR149">
            <v>2</v>
          </cell>
          <cell r="AZ149">
            <v>1</v>
          </cell>
          <cell r="BA149">
            <v>1</v>
          </cell>
          <cell r="BB149">
            <v>1</v>
          </cell>
          <cell r="BC149">
            <v>1</v>
          </cell>
          <cell r="BD149">
            <v>1</v>
          </cell>
          <cell r="BE149">
            <v>1</v>
          </cell>
          <cell r="BF149">
            <v>1</v>
          </cell>
          <cell r="BG149">
            <v>1</v>
          </cell>
          <cell r="BH149">
            <v>1</v>
          </cell>
          <cell r="BI149">
            <v>1</v>
          </cell>
          <cell r="BJ149">
            <v>1</v>
          </cell>
          <cell r="BK149">
            <v>1</v>
          </cell>
          <cell r="BL149">
            <v>1</v>
          </cell>
          <cell r="BM149">
            <v>1</v>
          </cell>
          <cell r="BN149">
            <v>1</v>
          </cell>
          <cell r="BO149">
            <v>1</v>
          </cell>
          <cell r="BP149">
            <v>1</v>
          </cell>
          <cell r="BQ149">
            <v>1</v>
          </cell>
          <cell r="BR149">
            <v>1</v>
          </cell>
          <cell r="BS149">
            <v>1</v>
          </cell>
        </row>
        <row r="150">
          <cell r="K150">
            <v>1</v>
          </cell>
          <cell r="L150">
            <v>1</v>
          </cell>
          <cell r="M150">
            <v>1</v>
          </cell>
          <cell r="N150">
            <v>1</v>
          </cell>
          <cell r="O150">
            <v>1</v>
          </cell>
          <cell r="P150">
            <v>1</v>
          </cell>
          <cell r="Q150">
            <v>1</v>
          </cell>
          <cell r="R150">
            <v>1</v>
          </cell>
          <cell r="S150">
            <v>1</v>
          </cell>
          <cell r="T150">
            <v>1</v>
          </cell>
          <cell r="U150">
            <v>1</v>
          </cell>
          <cell r="V150">
            <v>1</v>
          </cell>
          <cell r="W150">
            <v>1</v>
          </cell>
          <cell r="X150">
            <v>1</v>
          </cell>
          <cell r="Y150">
            <v>1</v>
          </cell>
          <cell r="Z150">
            <v>1</v>
          </cell>
          <cell r="AA150">
            <v>1</v>
          </cell>
          <cell r="AB150">
            <v>1</v>
          </cell>
          <cell r="AC150">
            <v>1</v>
          </cell>
          <cell r="AD150">
            <v>1</v>
          </cell>
          <cell r="AP150">
            <v>1</v>
          </cell>
          <cell r="AQ150">
            <v>14</v>
          </cell>
          <cell r="AR150">
            <v>3</v>
          </cell>
          <cell r="AZ150">
            <v>1</v>
          </cell>
          <cell r="BA150">
            <v>1</v>
          </cell>
          <cell r="BB150">
            <v>1</v>
          </cell>
          <cell r="BC150">
            <v>1</v>
          </cell>
          <cell r="BD150">
            <v>1</v>
          </cell>
          <cell r="BE150">
            <v>1</v>
          </cell>
          <cell r="BF150">
            <v>1</v>
          </cell>
          <cell r="BG150">
            <v>1</v>
          </cell>
          <cell r="BH150">
            <v>1</v>
          </cell>
          <cell r="BI150">
            <v>1</v>
          </cell>
          <cell r="BJ150">
            <v>1</v>
          </cell>
          <cell r="BK150">
            <v>1</v>
          </cell>
          <cell r="BL150">
            <v>1</v>
          </cell>
          <cell r="BM150">
            <v>1</v>
          </cell>
          <cell r="BN150">
            <v>1</v>
          </cell>
          <cell r="BO150">
            <v>1</v>
          </cell>
          <cell r="BP150">
            <v>1</v>
          </cell>
          <cell r="BQ150">
            <v>1</v>
          </cell>
          <cell r="BR150">
            <v>1</v>
          </cell>
          <cell r="BS150">
            <v>1</v>
          </cell>
        </row>
        <row r="151">
          <cell r="K151">
            <v>1</v>
          </cell>
          <cell r="L151">
            <v>1</v>
          </cell>
          <cell r="M151">
            <v>1</v>
          </cell>
          <cell r="N151">
            <v>1</v>
          </cell>
          <cell r="O151">
            <v>1</v>
          </cell>
          <cell r="P151">
            <v>1</v>
          </cell>
          <cell r="Q151">
            <v>1</v>
          </cell>
          <cell r="R151">
            <v>1</v>
          </cell>
          <cell r="S151">
            <v>1</v>
          </cell>
          <cell r="T151">
            <v>1</v>
          </cell>
          <cell r="U151">
            <v>1</v>
          </cell>
          <cell r="V151">
            <v>1</v>
          </cell>
          <cell r="W151">
            <v>1</v>
          </cell>
          <cell r="X151">
            <v>1</v>
          </cell>
          <cell r="Y151">
            <v>1</v>
          </cell>
          <cell r="Z151">
            <v>1</v>
          </cell>
          <cell r="AA151">
            <v>1</v>
          </cell>
          <cell r="AB151">
            <v>1</v>
          </cell>
          <cell r="AC151">
            <v>1</v>
          </cell>
          <cell r="AD151">
            <v>1</v>
          </cell>
          <cell r="AP151">
            <v>1</v>
          </cell>
          <cell r="AQ151">
            <v>14</v>
          </cell>
          <cell r="AR151">
            <v>4</v>
          </cell>
          <cell r="AZ151">
            <v>1</v>
          </cell>
          <cell r="BA151">
            <v>1</v>
          </cell>
          <cell r="BB151">
            <v>1</v>
          </cell>
          <cell r="BC151">
            <v>1</v>
          </cell>
          <cell r="BD151">
            <v>1</v>
          </cell>
          <cell r="BE151">
            <v>1</v>
          </cell>
          <cell r="BF151">
            <v>1</v>
          </cell>
          <cell r="BG151">
            <v>1</v>
          </cell>
          <cell r="BH151">
            <v>1</v>
          </cell>
          <cell r="BI151">
            <v>1</v>
          </cell>
          <cell r="BJ151">
            <v>1</v>
          </cell>
          <cell r="BK151">
            <v>1</v>
          </cell>
          <cell r="BL151">
            <v>1</v>
          </cell>
          <cell r="BM151">
            <v>1</v>
          </cell>
          <cell r="BN151">
            <v>1</v>
          </cell>
          <cell r="BO151">
            <v>1</v>
          </cell>
          <cell r="BP151">
            <v>1</v>
          </cell>
          <cell r="BQ151">
            <v>1</v>
          </cell>
          <cell r="BR151">
            <v>1</v>
          </cell>
          <cell r="BS151">
            <v>1</v>
          </cell>
        </row>
        <row r="152">
          <cell r="K152">
            <v>1</v>
          </cell>
          <cell r="L152">
            <v>1</v>
          </cell>
          <cell r="M152">
            <v>1</v>
          </cell>
          <cell r="N152">
            <v>1</v>
          </cell>
          <cell r="O152">
            <v>1</v>
          </cell>
          <cell r="P152">
            <v>1</v>
          </cell>
          <cell r="Q152">
            <v>1</v>
          </cell>
          <cell r="R152">
            <v>1</v>
          </cell>
          <cell r="S152">
            <v>1</v>
          </cell>
          <cell r="T152">
            <v>1</v>
          </cell>
          <cell r="U152">
            <v>1</v>
          </cell>
          <cell r="V152">
            <v>1</v>
          </cell>
          <cell r="W152">
            <v>1</v>
          </cell>
          <cell r="X152">
            <v>1</v>
          </cell>
          <cell r="Y152">
            <v>1</v>
          </cell>
          <cell r="Z152">
            <v>1</v>
          </cell>
          <cell r="AA152">
            <v>1</v>
          </cell>
          <cell r="AB152">
            <v>1</v>
          </cell>
          <cell r="AC152">
            <v>1</v>
          </cell>
          <cell r="AD152">
            <v>1</v>
          </cell>
          <cell r="AP152">
            <v>1</v>
          </cell>
          <cell r="AQ152">
            <v>14</v>
          </cell>
          <cell r="AR152">
            <v>5</v>
          </cell>
          <cell r="AZ152">
            <v>1</v>
          </cell>
          <cell r="BA152">
            <v>1</v>
          </cell>
          <cell r="BB152">
            <v>1</v>
          </cell>
          <cell r="BC152">
            <v>1</v>
          </cell>
          <cell r="BD152">
            <v>1</v>
          </cell>
          <cell r="BE152">
            <v>1</v>
          </cell>
          <cell r="BF152">
            <v>1</v>
          </cell>
          <cell r="BG152">
            <v>1</v>
          </cell>
          <cell r="BH152">
            <v>1</v>
          </cell>
          <cell r="BI152">
            <v>1</v>
          </cell>
          <cell r="BJ152">
            <v>1</v>
          </cell>
          <cell r="BK152">
            <v>1</v>
          </cell>
          <cell r="BL152">
            <v>1</v>
          </cell>
          <cell r="BM152">
            <v>1</v>
          </cell>
          <cell r="BN152">
            <v>1</v>
          </cell>
          <cell r="BO152">
            <v>1</v>
          </cell>
          <cell r="BP152">
            <v>1</v>
          </cell>
          <cell r="BQ152">
            <v>1</v>
          </cell>
          <cell r="BR152">
            <v>1</v>
          </cell>
          <cell r="BS152">
            <v>1</v>
          </cell>
        </row>
        <row r="153">
          <cell r="K153">
            <v>1</v>
          </cell>
          <cell r="L153">
            <v>1</v>
          </cell>
          <cell r="M153">
            <v>1</v>
          </cell>
          <cell r="N153">
            <v>1</v>
          </cell>
          <cell r="O153">
            <v>1</v>
          </cell>
          <cell r="P153">
            <v>1</v>
          </cell>
          <cell r="Q153">
            <v>1</v>
          </cell>
          <cell r="R153">
            <v>1</v>
          </cell>
          <cell r="S153">
            <v>1</v>
          </cell>
          <cell r="T153">
            <v>1</v>
          </cell>
          <cell r="U153">
            <v>1</v>
          </cell>
          <cell r="V153">
            <v>1</v>
          </cell>
          <cell r="W153">
            <v>1</v>
          </cell>
          <cell r="X153">
            <v>1</v>
          </cell>
          <cell r="Y153">
            <v>1</v>
          </cell>
          <cell r="Z153">
            <v>0.9</v>
          </cell>
          <cell r="AA153">
            <v>0.7</v>
          </cell>
          <cell r="AB153">
            <v>0.7</v>
          </cell>
          <cell r="AC153">
            <v>0.7</v>
          </cell>
          <cell r="AD153">
            <v>0.7</v>
          </cell>
          <cell r="AP153">
            <v>1</v>
          </cell>
          <cell r="AQ153">
            <v>14</v>
          </cell>
          <cell r="AR153">
            <v>6</v>
          </cell>
          <cell r="AZ153">
            <v>1</v>
          </cell>
          <cell r="BA153">
            <v>1</v>
          </cell>
          <cell r="BB153">
            <v>1</v>
          </cell>
          <cell r="BC153">
            <v>1</v>
          </cell>
          <cell r="BD153">
            <v>1</v>
          </cell>
          <cell r="BE153">
            <v>1</v>
          </cell>
          <cell r="BF153">
            <v>1</v>
          </cell>
          <cell r="BG153">
            <v>1</v>
          </cell>
          <cell r="BH153">
            <v>1</v>
          </cell>
          <cell r="BI153">
            <v>1</v>
          </cell>
          <cell r="BJ153">
            <v>1</v>
          </cell>
          <cell r="BK153">
            <v>1</v>
          </cell>
          <cell r="BL153">
            <v>1</v>
          </cell>
          <cell r="BM153">
            <v>1</v>
          </cell>
          <cell r="BN153">
            <v>1</v>
          </cell>
          <cell r="BO153">
            <v>1</v>
          </cell>
          <cell r="BP153">
            <v>1</v>
          </cell>
          <cell r="BQ153">
            <v>1</v>
          </cell>
          <cell r="BR153">
            <v>1</v>
          </cell>
          <cell r="BS153">
            <v>1</v>
          </cell>
        </row>
        <row r="154">
          <cell r="K154">
            <v>1</v>
          </cell>
          <cell r="L154">
            <v>1</v>
          </cell>
          <cell r="M154">
            <v>1</v>
          </cell>
          <cell r="N154">
            <v>1</v>
          </cell>
          <cell r="O154">
            <v>1</v>
          </cell>
          <cell r="P154">
            <v>1</v>
          </cell>
          <cell r="Q154">
            <v>1</v>
          </cell>
          <cell r="R154">
            <v>1</v>
          </cell>
          <cell r="S154">
            <v>1</v>
          </cell>
          <cell r="T154">
            <v>1</v>
          </cell>
          <cell r="U154">
            <v>1</v>
          </cell>
          <cell r="V154">
            <v>1</v>
          </cell>
          <cell r="W154">
            <v>1</v>
          </cell>
          <cell r="X154">
            <v>1</v>
          </cell>
          <cell r="Y154">
            <v>1</v>
          </cell>
          <cell r="Z154">
            <v>0.9</v>
          </cell>
          <cell r="AA154">
            <v>0.7</v>
          </cell>
          <cell r="AB154">
            <v>0.7</v>
          </cell>
          <cell r="AC154">
            <v>0.7</v>
          </cell>
          <cell r="AD154">
            <v>0.7</v>
          </cell>
          <cell r="AP154">
            <v>1</v>
          </cell>
          <cell r="AQ154">
            <v>14</v>
          </cell>
          <cell r="AR154">
            <v>7</v>
          </cell>
          <cell r="AZ154">
            <v>1</v>
          </cell>
          <cell r="BA154">
            <v>1</v>
          </cell>
          <cell r="BB154">
            <v>1</v>
          </cell>
          <cell r="BC154">
            <v>1</v>
          </cell>
          <cell r="BD154">
            <v>1</v>
          </cell>
          <cell r="BE154">
            <v>1</v>
          </cell>
          <cell r="BF154">
            <v>1</v>
          </cell>
          <cell r="BG154">
            <v>1</v>
          </cell>
          <cell r="BH154">
            <v>1</v>
          </cell>
          <cell r="BI154">
            <v>1</v>
          </cell>
          <cell r="BJ154">
            <v>1</v>
          </cell>
          <cell r="BK154">
            <v>1</v>
          </cell>
          <cell r="BL154">
            <v>1</v>
          </cell>
          <cell r="BM154">
            <v>1</v>
          </cell>
          <cell r="BN154">
            <v>1</v>
          </cell>
          <cell r="BO154">
            <v>1</v>
          </cell>
          <cell r="BP154">
            <v>1</v>
          </cell>
          <cell r="BQ154">
            <v>1</v>
          </cell>
          <cell r="BR154">
            <v>1</v>
          </cell>
          <cell r="BS154">
            <v>1</v>
          </cell>
        </row>
        <row r="155">
          <cell r="K155">
            <v>1</v>
          </cell>
          <cell r="L155">
            <v>1</v>
          </cell>
          <cell r="M155">
            <v>1</v>
          </cell>
          <cell r="N155">
            <v>1</v>
          </cell>
          <cell r="O155">
            <v>1</v>
          </cell>
          <cell r="P155">
            <v>1</v>
          </cell>
          <cell r="Q155">
            <v>1</v>
          </cell>
          <cell r="R155">
            <v>1</v>
          </cell>
          <cell r="S155">
            <v>1</v>
          </cell>
          <cell r="T155">
            <v>1</v>
          </cell>
          <cell r="U155">
            <v>1</v>
          </cell>
          <cell r="V155">
            <v>1</v>
          </cell>
          <cell r="W155">
            <v>1</v>
          </cell>
          <cell r="X155">
            <v>1</v>
          </cell>
          <cell r="Y155">
            <v>1</v>
          </cell>
          <cell r="Z155">
            <v>0.9</v>
          </cell>
          <cell r="AA155">
            <v>0.7</v>
          </cell>
          <cell r="AB155">
            <v>0.7</v>
          </cell>
          <cell r="AC155">
            <v>0.7</v>
          </cell>
          <cell r="AD155">
            <v>0.7</v>
          </cell>
          <cell r="AP155">
            <v>1</v>
          </cell>
          <cell r="AQ155">
            <v>14</v>
          </cell>
          <cell r="AR155">
            <v>8</v>
          </cell>
          <cell r="AZ155">
            <v>1</v>
          </cell>
          <cell r="BA155">
            <v>1</v>
          </cell>
          <cell r="BB155">
            <v>1</v>
          </cell>
          <cell r="BC155">
            <v>1</v>
          </cell>
          <cell r="BD155">
            <v>1</v>
          </cell>
          <cell r="BE155">
            <v>1</v>
          </cell>
          <cell r="BF155">
            <v>1</v>
          </cell>
          <cell r="BG155">
            <v>1</v>
          </cell>
          <cell r="BH155">
            <v>1</v>
          </cell>
          <cell r="BI155">
            <v>1</v>
          </cell>
          <cell r="BJ155">
            <v>1</v>
          </cell>
          <cell r="BK155">
            <v>1</v>
          </cell>
          <cell r="BL155">
            <v>1</v>
          </cell>
          <cell r="BM155">
            <v>1</v>
          </cell>
          <cell r="BN155">
            <v>1</v>
          </cell>
          <cell r="BO155">
            <v>1</v>
          </cell>
          <cell r="BP155">
            <v>1</v>
          </cell>
          <cell r="BQ155">
            <v>1</v>
          </cell>
          <cell r="BR155">
            <v>1</v>
          </cell>
          <cell r="BS155">
            <v>1</v>
          </cell>
        </row>
        <row r="156">
          <cell r="K156">
            <v>1</v>
          </cell>
          <cell r="L156">
            <v>1</v>
          </cell>
          <cell r="M156">
            <v>1</v>
          </cell>
          <cell r="N156">
            <v>1</v>
          </cell>
          <cell r="O156">
            <v>1</v>
          </cell>
          <cell r="P156">
            <v>1</v>
          </cell>
          <cell r="Q156">
            <v>1</v>
          </cell>
          <cell r="R156">
            <v>1</v>
          </cell>
          <cell r="S156">
            <v>1</v>
          </cell>
          <cell r="T156">
            <v>1</v>
          </cell>
          <cell r="U156">
            <v>1</v>
          </cell>
          <cell r="V156">
            <v>1</v>
          </cell>
          <cell r="W156">
            <v>1</v>
          </cell>
          <cell r="X156">
            <v>1</v>
          </cell>
          <cell r="Y156">
            <v>1</v>
          </cell>
          <cell r="Z156">
            <v>0.9</v>
          </cell>
          <cell r="AA156">
            <v>0.7</v>
          </cell>
          <cell r="AB156">
            <v>0.7</v>
          </cell>
          <cell r="AC156">
            <v>0.7</v>
          </cell>
          <cell r="AD156">
            <v>0.7</v>
          </cell>
          <cell r="AP156">
            <v>1</v>
          </cell>
          <cell r="AQ156">
            <v>14</v>
          </cell>
          <cell r="AR156">
            <v>9</v>
          </cell>
          <cell r="AZ156">
            <v>1</v>
          </cell>
          <cell r="BA156">
            <v>1</v>
          </cell>
          <cell r="BB156">
            <v>1</v>
          </cell>
          <cell r="BC156">
            <v>1</v>
          </cell>
          <cell r="BD156">
            <v>1</v>
          </cell>
          <cell r="BE156">
            <v>1</v>
          </cell>
          <cell r="BF156">
            <v>1</v>
          </cell>
          <cell r="BG156">
            <v>1</v>
          </cell>
          <cell r="BH156">
            <v>1</v>
          </cell>
          <cell r="BI156">
            <v>1</v>
          </cell>
          <cell r="BJ156">
            <v>1</v>
          </cell>
          <cell r="BK156">
            <v>1</v>
          </cell>
          <cell r="BL156">
            <v>1</v>
          </cell>
          <cell r="BM156">
            <v>1</v>
          </cell>
          <cell r="BN156">
            <v>1</v>
          </cell>
          <cell r="BO156">
            <v>1</v>
          </cell>
          <cell r="BP156">
            <v>1</v>
          </cell>
          <cell r="BQ156">
            <v>1</v>
          </cell>
          <cell r="BR156">
            <v>1</v>
          </cell>
          <cell r="BS156">
            <v>1</v>
          </cell>
        </row>
        <row r="157">
          <cell r="K157">
            <v>1</v>
          </cell>
          <cell r="L157">
            <v>1</v>
          </cell>
          <cell r="M157">
            <v>1</v>
          </cell>
          <cell r="N157">
            <v>1</v>
          </cell>
          <cell r="O157">
            <v>1</v>
          </cell>
          <cell r="P157">
            <v>1</v>
          </cell>
          <cell r="Q157">
            <v>1</v>
          </cell>
          <cell r="R157">
            <v>1</v>
          </cell>
          <cell r="S157">
            <v>1</v>
          </cell>
          <cell r="T157">
            <v>1</v>
          </cell>
          <cell r="U157">
            <v>1</v>
          </cell>
          <cell r="V157">
            <v>1</v>
          </cell>
          <cell r="W157">
            <v>1</v>
          </cell>
          <cell r="X157">
            <v>1</v>
          </cell>
          <cell r="Y157">
            <v>1</v>
          </cell>
          <cell r="Z157">
            <v>0.9</v>
          </cell>
          <cell r="AA157">
            <v>0.7</v>
          </cell>
          <cell r="AB157">
            <v>0.7</v>
          </cell>
          <cell r="AC157">
            <v>0.7</v>
          </cell>
          <cell r="AD157">
            <v>0.7</v>
          </cell>
          <cell r="AP157">
            <v>1</v>
          </cell>
          <cell r="AQ157">
            <v>14</v>
          </cell>
          <cell r="AR157">
            <v>10</v>
          </cell>
          <cell r="AZ157">
            <v>1</v>
          </cell>
          <cell r="BA157">
            <v>1</v>
          </cell>
          <cell r="BB157">
            <v>1</v>
          </cell>
          <cell r="BC157">
            <v>1</v>
          </cell>
          <cell r="BD157">
            <v>1</v>
          </cell>
          <cell r="BE157">
            <v>1</v>
          </cell>
          <cell r="BF157">
            <v>1</v>
          </cell>
          <cell r="BG157">
            <v>1</v>
          </cell>
          <cell r="BH157">
            <v>1</v>
          </cell>
          <cell r="BI157">
            <v>1</v>
          </cell>
          <cell r="BJ157">
            <v>1</v>
          </cell>
          <cell r="BK157">
            <v>1</v>
          </cell>
          <cell r="BL157">
            <v>1</v>
          </cell>
          <cell r="BM157">
            <v>1</v>
          </cell>
          <cell r="BN157">
            <v>1</v>
          </cell>
          <cell r="BO157">
            <v>1</v>
          </cell>
          <cell r="BP157">
            <v>1</v>
          </cell>
          <cell r="BQ157">
            <v>1</v>
          </cell>
          <cell r="BR157">
            <v>1</v>
          </cell>
          <cell r="BS157">
            <v>1</v>
          </cell>
        </row>
        <row r="158">
          <cell r="K158">
            <v>1</v>
          </cell>
          <cell r="L158">
            <v>1</v>
          </cell>
          <cell r="M158">
            <v>1</v>
          </cell>
          <cell r="N158">
            <v>1</v>
          </cell>
          <cell r="O158">
            <v>1</v>
          </cell>
          <cell r="P158">
            <v>1</v>
          </cell>
          <cell r="Q158">
            <v>1</v>
          </cell>
          <cell r="R158">
            <v>1</v>
          </cell>
          <cell r="S158">
            <v>1</v>
          </cell>
          <cell r="T158">
            <v>1</v>
          </cell>
          <cell r="U158">
            <v>1</v>
          </cell>
          <cell r="V158">
            <v>1</v>
          </cell>
          <cell r="W158">
            <v>1</v>
          </cell>
          <cell r="X158">
            <v>1</v>
          </cell>
          <cell r="Y158">
            <v>1</v>
          </cell>
          <cell r="Z158">
            <v>0.9</v>
          </cell>
          <cell r="AA158">
            <v>0.7</v>
          </cell>
          <cell r="AB158">
            <v>0.7</v>
          </cell>
          <cell r="AC158">
            <v>0.7</v>
          </cell>
          <cell r="AD158">
            <v>0.7</v>
          </cell>
          <cell r="AP158">
            <v>1</v>
          </cell>
          <cell r="AQ158">
            <v>15</v>
          </cell>
          <cell r="AR158">
            <v>1</v>
          </cell>
          <cell r="AZ158">
            <v>1</v>
          </cell>
          <cell r="BA158">
            <v>1</v>
          </cell>
          <cell r="BB158">
            <v>1</v>
          </cell>
          <cell r="BC158">
            <v>1</v>
          </cell>
          <cell r="BD158">
            <v>1</v>
          </cell>
          <cell r="BE158">
            <v>1</v>
          </cell>
          <cell r="BF158">
            <v>1</v>
          </cell>
          <cell r="BG158">
            <v>1</v>
          </cell>
          <cell r="BH158">
            <v>1</v>
          </cell>
          <cell r="BI158">
            <v>1</v>
          </cell>
          <cell r="BJ158">
            <v>1</v>
          </cell>
          <cell r="BK158">
            <v>1</v>
          </cell>
          <cell r="BL158">
            <v>1</v>
          </cell>
          <cell r="BM158">
            <v>1</v>
          </cell>
          <cell r="BN158">
            <v>1</v>
          </cell>
          <cell r="BO158">
            <v>1</v>
          </cell>
          <cell r="BP158">
            <v>1</v>
          </cell>
          <cell r="BQ158">
            <v>1</v>
          </cell>
          <cell r="BR158">
            <v>1</v>
          </cell>
          <cell r="BS158">
            <v>1</v>
          </cell>
        </row>
        <row r="159">
          <cell r="K159">
            <v>1</v>
          </cell>
          <cell r="L159">
            <v>1</v>
          </cell>
          <cell r="M159">
            <v>1</v>
          </cell>
          <cell r="N159">
            <v>1</v>
          </cell>
          <cell r="O159">
            <v>1</v>
          </cell>
          <cell r="P159">
            <v>1</v>
          </cell>
          <cell r="Q159">
            <v>1</v>
          </cell>
          <cell r="R159">
            <v>1</v>
          </cell>
          <cell r="S159">
            <v>1</v>
          </cell>
          <cell r="T159">
            <v>1</v>
          </cell>
          <cell r="U159">
            <v>1</v>
          </cell>
          <cell r="V159">
            <v>1</v>
          </cell>
          <cell r="W159">
            <v>1</v>
          </cell>
          <cell r="X159">
            <v>1</v>
          </cell>
          <cell r="Y159">
            <v>1</v>
          </cell>
          <cell r="Z159">
            <v>0.9</v>
          </cell>
          <cell r="AA159">
            <v>0.7</v>
          </cell>
          <cell r="AB159">
            <v>0.7</v>
          </cell>
          <cell r="AC159">
            <v>0.7</v>
          </cell>
          <cell r="AD159">
            <v>0.7</v>
          </cell>
          <cell r="AP159">
            <v>1</v>
          </cell>
          <cell r="AQ159">
            <v>15</v>
          </cell>
          <cell r="AR159">
            <v>2</v>
          </cell>
          <cell r="AZ159">
            <v>1</v>
          </cell>
          <cell r="BA159">
            <v>1</v>
          </cell>
          <cell r="BB159">
            <v>1</v>
          </cell>
          <cell r="BC159">
            <v>1</v>
          </cell>
          <cell r="BD159">
            <v>1</v>
          </cell>
          <cell r="BE159">
            <v>1</v>
          </cell>
          <cell r="BF159">
            <v>1</v>
          </cell>
          <cell r="BG159">
            <v>1</v>
          </cell>
          <cell r="BH159">
            <v>1</v>
          </cell>
          <cell r="BI159">
            <v>1</v>
          </cell>
          <cell r="BJ159">
            <v>1</v>
          </cell>
          <cell r="BK159">
            <v>1</v>
          </cell>
          <cell r="BL159">
            <v>1</v>
          </cell>
          <cell r="BM159">
            <v>1</v>
          </cell>
          <cell r="BN159">
            <v>1</v>
          </cell>
          <cell r="BO159">
            <v>1</v>
          </cell>
          <cell r="BP159">
            <v>1</v>
          </cell>
          <cell r="BQ159">
            <v>1</v>
          </cell>
          <cell r="BR159">
            <v>1</v>
          </cell>
          <cell r="BS159">
            <v>1</v>
          </cell>
        </row>
        <row r="160">
          <cell r="K160">
            <v>1</v>
          </cell>
          <cell r="L160">
            <v>1</v>
          </cell>
          <cell r="M160">
            <v>1</v>
          </cell>
          <cell r="N160">
            <v>1</v>
          </cell>
          <cell r="O160">
            <v>1</v>
          </cell>
          <cell r="P160">
            <v>1</v>
          </cell>
          <cell r="Q160">
            <v>1</v>
          </cell>
          <cell r="R160">
            <v>1</v>
          </cell>
          <cell r="S160">
            <v>1</v>
          </cell>
          <cell r="T160">
            <v>1</v>
          </cell>
          <cell r="U160">
            <v>1</v>
          </cell>
          <cell r="V160">
            <v>1</v>
          </cell>
          <cell r="W160">
            <v>1</v>
          </cell>
          <cell r="X160">
            <v>1</v>
          </cell>
          <cell r="Y160">
            <v>1</v>
          </cell>
          <cell r="Z160">
            <v>0.9</v>
          </cell>
          <cell r="AA160">
            <v>0.7</v>
          </cell>
          <cell r="AB160">
            <v>0.7</v>
          </cell>
          <cell r="AC160">
            <v>0.7</v>
          </cell>
          <cell r="AD160">
            <v>0.7</v>
          </cell>
          <cell r="AP160">
            <v>1</v>
          </cell>
          <cell r="AQ160">
            <v>15</v>
          </cell>
          <cell r="AR160">
            <v>3</v>
          </cell>
          <cell r="AZ160">
            <v>1</v>
          </cell>
          <cell r="BA160">
            <v>1</v>
          </cell>
          <cell r="BB160">
            <v>1</v>
          </cell>
          <cell r="BC160">
            <v>1</v>
          </cell>
          <cell r="BD160">
            <v>1</v>
          </cell>
          <cell r="BE160">
            <v>1</v>
          </cell>
          <cell r="BF160">
            <v>1</v>
          </cell>
          <cell r="BG160">
            <v>1</v>
          </cell>
          <cell r="BH160">
            <v>1</v>
          </cell>
          <cell r="BI160">
            <v>1</v>
          </cell>
          <cell r="BJ160">
            <v>1</v>
          </cell>
          <cell r="BK160">
            <v>1</v>
          </cell>
          <cell r="BL160">
            <v>1</v>
          </cell>
          <cell r="BM160">
            <v>1</v>
          </cell>
          <cell r="BN160">
            <v>1</v>
          </cell>
          <cell r="BO160">
            <v>1</v>
          </cell>
          <cell r="BP160">
            <v>1</v>
          </cell>
          <cell r="BQ160">
            <v>1</v>
          </cell>
          <cell r="BR160">
            <v>1</v>
          </cell>
          <cell r="BS160">
            <v>1</v>
          </cell>
        </row>
        <row r="161">
          <cell r="K161">
            <v>1</v>
          </cell>
          <cell r="L161">
            <v>1</v>
          </cell>
          <cell r="M161">
            <v>1</v>
          </cell>
          <cell r="N161">
            <v>1</v>
          </cell>
          <cell r="O161">
            <v>1</v>
          </cell>
          <cell r="P161">
            <v>1</v>
          </cell>
          <cell r="Q161">
            <v>1</v>
          </cell>
          <cell r="R161">
            <v>1</v>
          </cell>
          <cell r="S161">
            <v>1</v>
          </cell>
          <cell r="T161">
            <v>1</v>
          </cell>
          <cell r="U161">
            <v>1</v>
          </cell>
          <cell r="V161">
            <v>1</v>
          </cell>
          <cell r="W161">
            <v>1</v>
          </cell>
          <cell r="X161">
            <v>1</v>
          </cell>
          <cell r="Y161">
            <v>1</v>
          </cell>
          <cell r="Z161">
            <v>0.9</v>
          </cell>
          <cell r="AA161">
            <v>0.7</v>
          </cell>
          <cell r="AB161">
            <v>0.7</v>
          </cell>
          <cell r="AC161">
            <v>0.7</v>
          </cell>
          <cell r="AD161">
            <v>0.7</v>
          </cell>
          <cell r="AP161">
            <v>1</v>
          </cell>
          <cell r="AQ161">
            <v>15</v>
          </cell>
          <cell r="AR161">
            <v>4</v>
          </cell>
          <cell r="AZ161">
            <v>1</v>
          </cell>
          <cell r="BA161">
            <v>1</v>
          </cell>
          <cell r="BB161">
            <v>1</v>
          </cell>
          <cell r="BC161">
            <v>1</v>
          </cell>
          <cell r="BD161">
            <v>1</v>
          </cell>
          <cell r="BE161">
            <v>1</v>
          </cell>
          <cell r="BF161">
            <v>1</v>
          </cell>
          <cell r="BG161">
            <v>1</v>
          </cell>
          <cell r="BH161">
            <v>1</v>
          </cell>
          <cell r="BI161">
            <v>1</v>
          </cell>
          <cell r="BJ161">
            <v>1</v>
          </cell>
          <cell r="BK161">
            <v>1</v>
          </cell>
          <cell r="BL161">
            <v>1</v>
          </cell>
          <cell r="BM161">
            <v>1</v>
          </cell>
          <cell r="BN161">
            <v>1</v>
          </cell>
          <cell r="BO161">
            <v>1</v>
          </cell>
          <cell r="BP161">
            <v>1</v>
          </cell>
          <cell r="BQ161">
            <v>1</v>
          </cell>
          <cell r="BR161">
            <v>1</v>
          </cell>
          <cell r="BS161">
            <v>1</v>
          </cell>
        </row>
        <row r="162">
          <cell r="K162">
            <v>1</v>
          </cell>
          <cell r="L162">
            <v>1</v>
          </cell>
          <cell r="M162">
            <v>1</v>
          </cell>
          <cell r="N162">
            <v>1</v>
          </cell>
          <cell r="O162">
            <v>1</v>
          </cell>
          <cell r="P162">
            <v>1</v>
          </cell>
          <cell r="Q162">
            <v>1</v>
          </cell>
          <cell r="R162">
            <v>1</v>
          </cell>
          <cell r="S162">
            <v>1</v>
          </cell>
          <cell r="T162">
            <v>1</v>
          </cell>
          <cell r="U162">
            <v>1</v>
          </cell>
          <cell r="V162">
            <v>1</v>
          </cell>
          <cell r="W162">
            <v>1</v>
          </cell>
          <cell r="X162">
            <v>1</v>
          </cell>
          <cell r="Y162">
            <v>1</v>
          </cell>
          <cell r="Z162">
            <v>1</v>
          </cell>
          <cell r="AA162">
            <v>1</v>
          </cell>
          <cell r="AB162">
            <v>1</v>
          </cell>
          <cell r="AC162">
            <v>1</v>
          </cell>
          <cell r="AD162">
            <v>1</v>
          </cell>
          <cell r="AP162">
            <v>1</v>
          </cell>
          <cell r="AQ162">
            <v>15</v>
          </cell>
          <cell r="AR162">
            <v>5</v>
          </cell>
          <cell r="AZ162">
            <v>1</v>
          </cell>
          <cell r="BA162">
            <v>1</v>
          </cell>
          <cell r="BB162">
            <v>1</v>
          </cell>
          <cell r="BC162">
            <v>1</v>
          </cell>
          <cell r="BD162">
            <v>1</v>
          </cell>
          <cell r="BE162">
            <v>1</v>
          </cell>
          <cell r="BF162">
            <v>1</v>
          </cell>
          <cell r="BG162">
            <v>1</v>
          </cell>
          <cell r="BH162">
            <v>1</v>
          </cell>
          <cell r="BI162">
            <v>1</v>
          </cell>
          <cell r="BJ162">
            <v>1</v>
          </cell>
          <cell r="BK162">
            <v>1</v>
          </cell>
          <cell r="BL162">
            <v>1</v>
          </cell>
          <cell r="BM162">
            <v>1</v>
          </cell>
          <cell r="BN162">
            <v>1</v>
          </cell>
          <cell r="BO162">
            <v>1</v>
          </cell>
          <cell r="BP162">
            <v>1</v>
          </cell>
          <cell r="BQ162">
            <v>1</v>
          </cell>
          <cell r="BR162">
            <v>1</v>
          </cell>
          <cell r="BS162">
            <v>1</v>
          </cell>
        </row>
        <row r="163">
          <cell r="K163">
            <v>1</v>
          </cell>
          <cell r="L163">
            <v>1</v>
          </cell>
          <cell r="M163">
            <v>1</v>
          </cell>
          <cell r="N163">
            <v>1</v>
          </cell>
          <cell r="O163">
            <v>1</v>
          </cell>
          <cell r="P163">
            <v>1</v>
          </cell>
          <cell r="Q163">
            <v>1</v>
          </cell>
          <cell r="R163">
            <v>1</v>
          </cell>
          <cell r="S163">
            <v>1</v>
          </cell>
          <cell r="T163">
            <v>1</v>
          </cell>
          <cell r="U163">
            <v>1</v>
          </cell>
          <cell r="V163">
            <v>1</v>
          </cell>
          <cell r="W163">
            <v>1</v>
          </cell>
          <cell r="X163">
            <v>1</v>
          </cell>
          <cell r="Y163">
            <v>1</v>
          </cell>
          <cell r="Z163">
            <v>1</v>
          </cell>
          <cell r="AA163">
            <v>1</v>
          </cell>
          <cell r="AB163">
            <v>1</v>
          </cell>
          <cell r="AC163">
            <v>1</v>
          </cell>
          <cell r="AD163">
            <v>1</v>
          </cell>
          <cell r="AP163">
            <v>1</v>
          </cell>
          <cell r="AQ163">
            <v>15</v>
          </cell>
          <cell r="AR163">
            <v>6</v>
          </cell>
          <cell r="AZ163">
            <v>1</v>
          </cell>
          <cell r="BA163">
            <v>1</v>
          </cell>
          <cell r="BB163">
            <v>1</v>
          </cell>
          <cell r="BC163">
            <v>1</v>
          </cell>
          <cell r="BD163">
            <v>1</v>
          </cell>
          <cell r="BE163">
            <v>1</v>
          </cell>
          <cell r="BF163">
            <v>1</v>
          </cell>
          <cell r="BG163">
            <v>1</v>
          </cell>
          <cell r="BH163">
            <v>1</v>
          </cell>
          <cell r="BI163">
            <v>1</v>
          </cell>
          <cell r="BJ163">
            <v>1</v>
          </cell>
          <cell r="BK163">
            <v>1</v>
          </cell>
          <cell r="BL163">
            <v>1</v>
          </cell>
          <cell r="BM163">
            <v>1</v>
          </cell>
          <cell r="BN163">
            <v>1</v>
          </cell>
          <cell r="BO163">
            <v>1</v>
          </cell>
          <cell r="BP163">
            <v>1</v>
          </cell>
          <cell r="BQ163">
            <v>1</v>
          </cell>
          <cell r="BR163">
            <v>1</v>
          </cell>
          <cell r="BS163">
            <v>1</v>
          </cell>
        </row>
        <row r="164">
          <cell r="K164">
            <v>1</v>
          </cell>
          <cell r="L164">
            <v>1</v>
          </cell>
          <cell r="M164">
            <v>1</v>
          </cell>
          <cell r="N164">
            <v>1</v>
          </cell>
          <cell r="O164">
            <v>1</v>
          </cell>
          <cell r="P164">
            <v>1</v>
          </cell>
          <cell r="Q164">
            <v>1</v>
          </cell>
          <cell r="R164">
            <v>1</v>
          </cell>
          <cell r="S164">
            <v>1</v>
          </cell>
          <cell r="T164">
            <v>1</v>
          </cell>
          <cell r="U164">
            <v>1</v>
          </cell>
          <cell r="V164">
            <v>1</v>
          </cell>
          <cell r="W164">
            <v>1</v>
          </cell>
          <cell r="X164">
            <v>1</v>
          </cell>
          <cell r="Y164">
            <v>1</v>
          </cell>
          <cell r="Z164">
            <v>1</v>
          </cell>
          <cell r="AA164">
            <v>1</v>
          </cell>
          <cell r="AB164">
            <v>1</v>
          </cell>
          <cell r="AC164">
            <v>1</v>
          </cell>
          <cell r="AD164">
            <v>1</v>
          </cell>
          <cell r="AP164">
            <v>1</v>
          </cell>
          <cell r="AQ164">
            <v>15</v>
          </cell>
          <cell r="AR164">
            <v>7</v>
          </cell>
          <cell r="AZ164">
            <v>1</v>
          </cell>
          <cell r="BA164">
            <v>1</v>
          </cell>
          <cell r="BB164">
            <v>1</v>
          </cell>
          <cell r="BC164">
            <v>1</v>
          </cell>
          <cell r="BD164">
            <v>1</v>
          </cell>
          <cell r="BE164">
            <v>1</v>
          </cell>
          <cell r="BF164">
            <v>1</v>
          </cell>
          <cell r="BG164">
            <v>1</v>
          </cell>
          <cell r="BH164">
            <v>1</v>
          </cell>
          <cell r="BI164">
            <v>1</v>
          </cell>
          <cell r="BJ164">
            <v>1</v>
          </cell>
          <cell r="BK164">
            <v>1</v>
          </cell>
          <cell r="BL164">
            <v>1</v>
          </cell>
          <cell r="BM164">
            <v>1</v>
          </cell>
          <cell r="BN164">
            <v>1</v>
          </cell>
          <cell r="BO164">
            <v>1</v>
          </cell>
          <cell r="BP164">
            <v>1</v>
          </cell>
          <cell r="BQ164">
            <v>1</v>
          </cell>
          <cell r="BR164">
            <v>1</v>
          </cell>
          <cell r="BS164">
            <v>1</v>
          </cell>
        </row>
        <row r="165">
          <cell r="K165">
            <v>1</v>
          </cell>
          <cell r="L165">
            <v>1</v>
          </cell>
          <cell r="M165">
            <v>1</v>
          </cell>
          <cell r="N165">
            <v>1</v>
          </cell>
          <cell r="O165">
            <v>1</v>
          </cell>
          <cell r="P165">
            <v>1</v>
          </cell>
          <cell r="Q165">
            <v>1</v>
          </cell>
          <cell r="R165">
            <v>1</v>
          </cell>
          <cell r="S165">
            <v>1</v>
          </cell>
          <cell r="T165">
            <v>1</v>
          </cell>
          <cell r="U165">
            <v>1</v>
          </cell>
          <cell r="V165">
            <v>1</v>
          </cell>
          <cell r="W165">
            <v>1</v>
          </cell>
          <cell r="X165">
            <v>1</v>
          </cell>
          <cell r="Y165">
            <v>1</v>
          </cell>
          <cell r="Z165">
            <v>1</v>
          </cell>
          <cell r="AA165">
            <v>1</v>
          </cell>
          <cell r="AB165">
            <v>1</v>
          </cell>
          <cell r="AC165">
            <v>1</v>
          </cell>
          <cell r="AD165">
            <v>1</v>
          </cell>
          <cell r="AP165">
            <v>1</v>
          </cell>
          <cell r="AQ165">
            <v>15</v>
          </cell>
          <cell r="AR165">
            <v>8</v>
          </cell>
          <cell r="AZ165">
            <v>1</v>
          </cell>
          <cell r="BA165">
            <v>1</v>
          </cell>
          <cell r="BB165">
            <v>1</v>
          </cell>
          <cell r="BC165">
            <v>1</v>
          </cell>
          <cell r="BD165">
            <v>1</v>
          </cell>
          <cell r="BE165">
            <v>1</v>
          </cell>
          <cell r="BF165">
            <v>1</v>
          </cell>
          <cell r="BG165">
            <v>1</v>
          </cell>
          <cell r="BH165">
            <v>1</v>
          </cell>
          <cell r="BI165">
            <v>1</v>
          </cell>
          <cell r="BJ165">
            <v>1</v>
          </cell>
          <cell r="BK165">
            <v>1</v>
          </cell>
          <cell r="BL165">
            <v>1</v>
          </cell>
          <cell r="BM165">
            <v>1</v>
          </cell>
          <cell r="BN165">
            <v>1</v>
          </cell>
          <cell r="BO165">
            <v>1</v>
          </cell>
          <cell r="BP165">
            <v>1</v>
          </cell>
          <cell r="BQ165">
            <v>1</v>
          </cell>
          <cell r="BR165">
            <v>1</v>
          </cell>
          <cell r="BS165">
            <v>1</v>
          </cell>
        </row>
        <row r="166">
          <cell r="K166">
            <v>1</v>
          </cell>
          <cell r="L166">
            <v>1</v>
          </cell>
          <cell r="M166">
            <v>1</v>
          </cell>
          <cell r="N166">
            <v>1</v>
          </cell>
          <cell r="O166">
            <v>1</v>
          </cell>
          <cell r="P166">
            <v>1</v>
          </cell>
          <cell r="Q166">
            <v>1</v>
          </cell>
          <cell r="R166">
            <v>1</v>
          </cell>
          <cell r="S166">
            <v>1</v>
          </cell>
          <cell r="T166">
            <v>1</v>
          </cell>
          <cell r="U166">
            <v>1</v>
          </cell>
          <cell r="V166">
            <v>1</v>
          </cell>
          <cell r="W166">
            <v>1</v>
          </cell>
          <cell r="X166">
            <v>1</v>
          </cell>
          <cell r="Y166">
            <v>1</v>
          </cell>
          <cell r="Z166">
            <v>1</v>
          </cell>
          <cell r="AA166">
            <v>1</v>
          </cell>
          <cell r="AB166">
            <v>1</v>
          </cell>
          <cell r="AC166">
            <v>1</v>
          </cell>
          <cell r="AD166">
            <v>1</v>
          </cell>
          <cell r="AP166">
            <v>1</v>
          </cell>
          <cell r="AQ166">
            <v>15</v>
          </cell>
          <cell r="AR166">
            <v>9</v>
          </cell>
          <cell r="AZ166">
            <v>1</v>
          </cell>
          <cell r="BA166">
            <v>1</v>
          </cell>
          <cell r="BB166">
            <v>1</v>
          </cell>
          <cell r="BC166">
            <v>1</v>
          </cell>
          <cell r="BD166">
            <v>1</v>
          </cell>
          <cell r="BE166">
            <v>1</v>
          </cell>
          <cell r="BF166">
            <v>1</v>
          </cell>
          <cell r="BG166">
            <v>1</v>
          </cell>
          <cell r="BH166">
            <v>1</v>
          </cell>
          <cell r="BI166">
            <v>1</v>
          </cell>
          <cell r="BJ166">
            <v>1</v>
          </cell>
          <cell r="BK166">
            <v>1</v>
          </cell>
          <cell r="BL166">
            <v>1</v>
          </cell>
          <cell r="BM166">
            <v>1</v>
          </cell>
          <cell r="BN166">
            <v>1</v>
          </cell>
          <cell r="BO166">
            <v>1</v>
          </cell>
          <cell r="BP166">
            <v>1</v>
          </cell>
          <cell r="BQ166">
            <v>1</v>
          </cell>
          <cell r="BR166">
            <v>1</v>
          </cell>
          <cell r="BS166">
            <v>1</v>
          </cell>
        </row>
        <row r="167">
          <cell r="K167">
            <v>1</v>
          </cell>
          <cell r="L167">
            <v>1</v>
          </cell>
          <cell r="M167">
            <v>1</v>
          </cell>
          <cell r="N167">
            <v>1</v>
          </cell>
          <cell r="O167">
            <v>1</v>
          </cell>
          <cell r="P167">
            <v>1</v>
          </cell>
          <cell r="Q167">
            <v>1</v>
          </cell>
          <cell r="R167">
            <v>1</v>
          </cell>
          <cell r="S167">
            <v>1</v>
          </cell>
          <cell r="T167">
            <v>1</v>
          </cell>
          <cell r="U167">
            <v>1</v>
          </cell>
          <cell r="V167">
            <v>1</v>
          </cell>
          <cell r="W167">
            <v>1</v>
          </cell>
          <cell r="X167">
            <v>1</v>
          </cell>
          <cell r="Y167">
            <v>1</v>
          </cell>
          <cell r="Z167">
            <v>1</v>
          </cell>
          <cell r="AA167">
            <v>1</v>
          </cell>
          <cell r="AB167">
            <v>1</v>
          </cell>
          <cell r="AC167">
            <v>1</v>
          </cell>
          <cell r="AD167">
            <v>1</v>
          </cell>
          <cell r="AP167">
            <v>1</v>
          </cell>
          <cell r="AQ167">
            <v>15</v>
          </cell>
          <cell r="AR167">
            <v>10</v>
          </cell>
          <cell r="AZ167">
            <v>1</v>
          </cell>
          <cell r="BA167">
            <v>1</v>
          </cell>
          <cell r="BB167">
            <v>1</v>
          </cell>
          <cell r="BC167">
            <v>1</v>
          </cell>
          <cell r="BD167">
            <v>1</v>
          </cell>
          <cell r="BE167">
            <v>1</v>
          </cell>
          <cell r="BF167">
            <v>1</v>
          </cell>
          <cell r="BG167">
            <v>1</v>
          </cell>
          <cell r="BH167">
            <v>1</v>
          </cell>
          <cell r="BI167">
            <v>1</v>
          </cell>
          <cell r="BJ167">
            <v>1</v>
          </cell>
          <cell r="BK167">
            <v>1</v>
          </cell>
          <cell r="BL167">
            <v>1</v>
          </cell>
          <cell r="BM167">
            <v>1</v>
          </cell>
          <cell r="BN167">
            <v>1</v>
          </cell>
          <cell r="BO167">
            <v>1</v>
          </cell>
          <cell r="BP167">
            <v>1</v>
          </cell>
          <cell r="BQ167">
            <v>1</v>
          </cell>
          <cell r="BR167">
            <v>1</v>
          </cell>
          <cell r="BS167">
            <v>1</v>
          </cell>
        </row>
        <row r="168">
          <cell r="K168">
            <v>1</v>
          </cell>
          <cell r="L168">
            <v>1</v>
          </cell>
          <cell r="M168">
            <v>1</v>
          </cell>
          <cell r="N168">
            <v>1</v>
          </cell>
          <cell r="O168">
            <v>1</v>
          </cell>
          <cell r="P168">
            <v>1</v>
          </cell>
          <cell r="Q168">
            <v>1</v>
          </cell>
          <cell r="R168">
            <v>1</v>
          </cell>
          <cell r="S168">
            <v>1</v>
          </cell>
          <cell r="T168">
            <v>1</v>
          </cell>
          <cell r="U168">
            <v>1</v>
          </cell>
          <cell r="V168">
            <v>1</v>
          </cell>
          <cell r="W168">
            <v>1</v>
          </cell>
          <cell r="X168">
            <v>1</v>
          </cell>
          <cell r="Y168">
            <v>1</v>
          </cell>
          <cell r="Z168">
            <v>1</v>
          </cell>
          <cell r="AA168">
            <v>1</v>
          </cell>
          <cell r="AB168">
            <v>1</v>
          </cell>
          <cell r="AC168">
            <v>1</v>
          </cell>
          <cell r="AD168">
            <v>1</v>
          </cell>
          <cell r="AP168">
            <v>2</v>
          </cell>
          <cell r="AQ168">
            <v>1</v>
          </cell>
          <cell r="AR168">
            <v>1</v>
          </cell>
          <cell r="AZ168">
            <v>1</v>
          </cell>
          <cell r="BA168">
            <v>1</v>
          </cell>
          <cell r="BB168">
            <v>1</v>
          </cell>
          <cell r="BC168">
            <v>1</v>
          </cell>
          <cell r="BD168">
            <v>1</v>
          </cell>
          <cell r="BE168">
            <v>1</v>
          </cell>
          <cell r="BF168">
            <v>1</v>
          </cell>
          <cell r="BG168">
            <v>1</v>
          </cell>
          <cell r="BH168">
            <v>1</v>
          </cell>
          <cell r="BI168">
            <v>1</v>
          </cell>
          <cell r="BJ168">
            <v>1</v>
          </cell>
          <cell r="BK168">
            <v>1</v>
          </cell>
          <cell r="BL168">
            <v>1</v>
          </cell>
          <cell r="BM168">
            <v>1</v>
          </cell>
          <cell r="BN168">
            <v>1</v>
          </cell>
          <cell r="BO168">
            <v>1</v>
          </cell>
          <cell r="BP168">
            <v>1</v>
          </cell>
          <cell r="BQ168">
            <v>1</v>
          </cell>
          <cell r="BR168">
            <v>1</v>
          </cell>
          <cell r="BS168">
            <v>1</v>
          </cell>
        </row>
        <row r="169">
          <cell r="K169">
            <v>1</v>
          </cell>
          <cell r="L169">
            <v>1</v>
          </cell>
          <cell r="M169">
            <v>1</v>
          </cell>
          <cell r="N169">
            <v>1</v>
          </cell>
          <cell r="O169">
            <v>1</v>
          </cell>
          <cell r="P169">
            <v>1</v>
          </cell>
          <cell r="Q169">
            <v>1</v>
          </cell>
          <cell r="R169">
            <v>1</v>
          </cell>
          <cell r="S169">
            <v>1</v>
          </cell>
          <cell r="T169">
            <v>1</v>
          </cell>
          <cell r="U169">
            <v>1</v>
          </cell>
          <cell r="V169">
            <v>1</v>
          </cell>
          <cell r="W169">
            <v>1</v>
          </cell>
          <cell r="X169">
            <v>1</v>
          </cell>
          <cell r="Y169">
            <v>1</v>
          </cell>
          <cell r="Z169">
            <v>1</v>
          </cell>
          <cell r="AA169">
            <v>1</v>
          </cell>
          <cell r="AB169">
            <v>1</v>
          </cell>
          <cell r="AC169">
            <v>1</v>
          </cell>
          <cell r="AD169">
            <v>1</v>
          </cell>
          <cell r="AP169">
            <v>2</v>
          </cell>
          <cell r="AQ169">
            <v>1</v>
          </cell>
          <cell r="AR169">
            <v>2</v>
          </cell>
          <cell r="AZ169">
            <v>1</v>
          </cell>
          <cell r="BA169">
            <v>1</v>
          </cell>
          <cell r="BB169">
            <v>1</v>
          </cell>
          <cell r="BC169">
            <v>1</v>
          </cell>
          <cell r="BD169">
            <v>1</v>
          </cell>
          <cell r="BE169">
            <v>1</v>
          </cell>
          <cell r="BF169">
            <v>1</v>
          </cell>
          <cell r="BG169">
            <v>1</v>
          </cell>
          <cell r="BH169">
            <v>1</v>
          </cell>
          <cell r="BI169">
            <v>1</v>
          </cell>
          <cell r="BJ169">
            <v>1</v>
          </cell>
          <cell r="BK169">
            <v>1</v>
          </cell>
          <cell r="BL169">
            <v>1</v>
          </cell>
          <cell r="BM169">
            <v>1</v>
          </cell>
          <cell r="BN169">
            <v>1</v>
          </cell>
          <cell r="BO169">
            <v>1</v>
          </cell>
          <cell r="BP169">
            <v>1</v>
          </cell>
          <cell r="BQ169">
            <v>1</v>
          </cell>
          <cell r="BR169">
            <v>1</v>
          </cell>
          <cell r="BS169">
            <v>1</v>
          </cell>
        </row>
        <row r="170">
          <cell r="K170">
            <v>1</v>
          </cell>
          <cell r="L170">
            <v>1</v>
          </cell>
          <cell r="M170">
            <v>1</v>
          </cell>
          <cell r="N170">
            <v>1</v>
          </cell>
          <cell r="O170">
            <v>1</v>
          </cell>
          <cell r="P170">
            <v>1</v>
          </cell>
          <cell r="Q170">
            <v>1</v>
          </cell>
          <cell r="R170">
            <v>1</v>
          </cell>
          <cell r="S170">
            <v>1</v>
          </cell>
          <cell r="T170">
            <v>1</v>
          </cell>
          <cell r="U170">
            <v>1</v>
          </cell>
          <cell r="V170">
            <v>1</v>
          </cell>
          <cell r="W170">
            <v>1</v>
          </cell>
          <cell r="X170">
            <v>1</v>
          </cell>
          <cell r="Y170">
            <v>1</v>
          </cell>
          <cell r="Z170">
            <v>1</v>
          </cell>
          <cell r="AA170">
            <v>1</v>
          </cell>
          <cell r="AB170">
            <v>1</v>
          </cell>
          <cell r="AC170">
            <v>1</v>
          </cell>
          <cell r="AD170">
            <v>1</v>
          </cell>
          <cell r="AP170">
            <v>2</v>
          </cell>
          <cell r="AQ170">
            <v>1</v>
          </cell>
          <cell r="AR170">
            <v>3</v>
          </cell>
          <cell r="AZ170">
            <v>1</v>
          </cell>
          <cell r="BA170">
            <v>1</v>
          </cell>
          <cell r="BB170">
            <v>1</v>
          </cell>
          <cell r="BC170">
            <v>1</v>
          </cell>
          <cell r="BD170">
            <v>1</v>
          </cell>
          <cell r="BE170">
            <v>1</v>
          </cell>
          <cell r="BF170">
            <v>1</v>
          </cell>
          <cell r="BG170">
            <v>1</v>
          </cell>
          <cell r="BH170">
            <v>1</v>
          </cell>
          <cell r="BI170">
            <v>1</v>
          </cell>
          <cell r="BJ170">
            <v>1</v>
          </cell>
          <cell r="BK170">
            <v>1</v>
          </cell>
          <cell r="BL170">
            <v>1</v>
          </cell>
          <cell r="BM170">
            <v>1</v>
          </cell>
          <cell r="BN170">
            <v>1</v>
          </cell>
          <cell r="BO170">
            <v>1</v>
          </cell>
          <cell r="BP170">
            <v>1</v>
          </cell>
          <cell r="BQ170">
            <v>1</v>
          </cell>
          <cell r="BR170">
            <v>1</v>
          </cell>
          <cell r="BS170">
            <v>1</v>
          </cell>
        </row>
        <row r="171">
          <cell r="K171">
            <v>1</v>
          </cell>
          <cell r="L171">
            <v>1</v>
          </cell>
          <cell r="M171">
            <v>1</v>
          </cell>
          <cell r="N171">
            <v>1</v>
          </cell>
          <cell r="O171">
            <v>1</v>
          </cell>
          <cell r="P171">
            <v>1</v>
          </cell>
          <cell r="Q171">
            <v>1</v>
          </cell>
          <cell r="R171">
            <v>1</v>
          </cell>
          <cell r="S171">
            <v>1</v>
          </cell>
          <cell r="T171">
            <v>1</v>
          </cell>
          <cell r="U171">
            <v>1</v>
          </cell>
          <cell r="V171">
            <v>1</v>
          </cell>
          <cell r="W171">
            <v>1</v>
          </cell>
          <cell r="X171">
            <v>1</v>
          </cell>
          <cell r="Y171">
            <v>1</v>
          </cell>
          <cell r="Z171">
            <v>1</v>
          </cell>
          <cell r="AA171">
            <v>1</v>
          </cell>
          <cell r="AB171">
            <v>1</v>
          </cell>
          <cell r="AC171">
            <v>1</v>
          </cell>
          <cell r="AD171">
            <v>1</v>
          </cell>
          <cell r="AP171">
            <v>2</v>
          </cell>
          <cell r="AQ171">
            <v>1</v>
          </cell>
          <cell r="AR171">
            <v>4</v>
          </cell>
          <cell r="AZ171">
            <v>1</v>
          </cell>
          <cell r="BA171">
            <v>1</v>
          </cell>
          <cell r="BB171">
            <v>1</v>
          </cell>
          <cell r="BC171">
            <v>1</v>
          </cell>
          <cell r="BD171">
            <v>1</v>
          </cell>
          <cell r="BE171">
            <v>1</v>
          </cell>
          <cell r="BF171">
            <v>1</v>
          </cell>
          <cell r="BG171">
            <v>1</v>
          </cell>
          <cell r="BH171">
            <v>1</v>
          </cell>
          <cell r="BI171">
            <v>1</v>
          </cell>
          <cell r="BJ171">
            <v>1</v>
          </cell>
          <cell r="BK171">
            <v>1</v>
          </cell>
          <cell r="BL171">
            <v>1</v>
          </cell>
          <cell r="BM171">
            <v>1</v>
          </cell>
          <cell r="BN171">
            <v>1</v>
          </cell>
          <cell r="BO171">
            <v>1</v>
          </cell>
          <cell r="BP171">
            <v>1</v>
          </cell>
          <cell r="BQ171">
            <v>1</v>
          </cell>
          <cell r="BR171">
            <v>1</v>
          </cell>
          <cell r="BS171">
            <v>1</v>
          </cell>
        </row>
        <row r="172">
          <cell r="K172">
            <v>1</v>
          </cell>
          <cell r="L172">
            <v>1</v>
          </cell>
          <cell r="M172">
            <v>1</v>
          </cell>
          <cell r="N172">
            <v>1</v>
          </cell>
          <cell r="O172">
            <v>1</v>
          </cell>
          <cell r="P172">
            <v>1</v>
          </cell>
          <cell r="Q172">
            <v>1</v>
          </cell>
          <cell r="R172">
            <v>1</v>
          </cell>
          <cell r="S172">
            <v>1</v>
          </cell>
          <cell r="T172">
            <v>1</v>
          </cell>
          <cell r="U172">
            <v>1</v>
          </cell>
          <cell r="V172">
            <v>1</v>
          </cell>
          <cell r="W172">
            <v>1</v>
          </cell>
          <cell r="X172">
            <v>1</v>
          </cell>
          <cell r="Y172">
            <v>1</v>
          </cell>
          <cell r="Z172">
            <v>1</v>
          </cell>
          <cell r="AA172">
            <v>1</v>
          </cell>
          <cell r="AB172">
            <v>1</v>
          </cell>
          <cell r="AC172">
            <v>1</v>
          </cell>
          <cell r="AD172">
            <v>1</v>
          </cell>
          <cell r="AP172">
            <v>2</v>
          </cell>
          <cell r="AQ172">
            <v>1</v>
          </cell>
          <cell r="AR172">
            <v>5</v>
          </cell>
          <cell r="AZ172">
            <v>1</v>
          </cell>
          <cell r="BA172">
            <v>1</v>
          </cell>
          <cell r="BB172">
            <v>1</v>
          </cell>
          <cell r="BC172">
            <v>1</v>
          </cell>
          <cell r="BD172">
            <v>1</v>
          </cell>
          <cell r="BE172">
            <v>1</v>
          </cell>
          <cell r="BF172">
            <v>1</v>
          </cell>
          <cell r="BG172">
            <v>1</v>
          </cell>
          <cell r="BH172">
            <v>1</v>
          </cell>
          <cell r="BI172">
            <v>1</v>
          </cell>
          <cell r="BJ172">
            <v>1</v>
          </cell>
          <cell r="BK172">
            <v>1</v>
          </cell>
          <cell r="BL172">
            <v>1</v>
          </cell>
          <cell r="BM172">
            <v>1</v>
          </cell>
          <cell r="BN172">
            <v>1</v>
          </cell>
          <cell r="BO172">
            <v>1</v>
          </cell>
          <cell r="BP172">
            <v>1</v>
          </cell>
          <cell r="BQ172">
            <v>1</v>
          </cell>
          <cell r="BR172">
            <v>1</v>
          </cell>
          <cell r="BS172">
            <v>1</v>
          </cell>
        </row>
        <row r="173">
          <cell r="K173">
            <v>1</v>
          </cell>
          <cell r="L173">
            <v>1</v>
          </cell>
          <cell r="M173">
            <v>1</v>
          </cell>
          <cell r="N173">
            <v>1</v>
          </cell>
          <cell r="O173">
            <v>1</v>
          </cell>
          <cell r="P173">
            <v>1</v>
          </cell>
          <cell r="Q173">
            <v>1</v>
          </cell>
          <cell r="R173">
            <v>1</v>
          </cell>
          <cell r="S173">
            <v>1</v>
          </cell>
          <cell r="T173">
            <v>1</v>
          </cell>
          <cell r="U173">
            <v>1</v>
          </cell>
          <cell r="V173">
            <v>1</v>
          </cell>
          <cell r="W173">
            <v>1</v>
          </cell>
          <cell r="X173">
            <v>1</v>
          </cell>
          <cell r="Y173">
            <v>1</v>
          </cell>
          <cell r="Z173">
            <v>1</v>
          </cell>
          <cell r="AA173">
            <v>1</v>
          </cell>
          <cell r="AB173">
            <v>1</v>
          </cell>
          <cell r="AC173">
            <v>1</v>
          </cell>
          <cell r="AD173">
            <v>1</v>
          </cell>
          <cell r="AP173">
            <v>2</v>
          </cell>
          <cell r="AQ173">
            <v>1</v>
          </cell>
          <cell r="AR173">
            <v>6</v>
          </cell>
          <cell r="AZ173">
            <v>1</v>
          </cell>
          <cell r="BA173">
            <v>1</v>
          </cell>
          <cell r="BB173">
            <v>1</v>
          </cell>
          <cell r="BC173">
            <v>1</v>
          </cell>
          <cell r="BD173">
            <v>1</v>
          </cell>
          <cell r="BE173">
            <v>1</v>
          </cell>
          <cell r="BF173">
            <v>1</v>
          </cell>
          <cell r="BG173">
            <v>1</v>
          </cell>
          <cell r="BH173">
            <v>1</v>
          </cell>
          <cell r="BI173">
            <v>1</v>
          </cell>
          <cell r="BJ173">
            <v>1</v>
          </cell>
          <cell r="BK173">
            <v>1</v>
          </cell>
          <cell r="BL173">
            <v>1</v>
          </cell>
          <cell r="BM173">
            <v>1</v>
          </cell>
          <cell r="BN173">
            <v>1</v>
          </cell>
          <cell r="BO173">
            <v>1</v>
          </cell>
          <cell r="BP173">
            <v>1</v>
          </cell>
          <cell r="BQ173">
            <v>1</v>
          </cell>
          <cell r="BR173">
            <v>1</v>
          </cell>
          <cell r="BS173">
            <v>1</v>
          </cell>
        </row>
        <row r="174">
          <cell r="K174">
            <v>1</v>
          </cell>
          <cell r="L174">
            <v>1</v>
          </cell>
          <cell r="M174">
            <v>1</v>
          </cell>
          <cell r="N174">
            <v>1</v>
          </cell>
          <cell r="O174">
            <v>1</v>
          </cell>
          <cell r="P174">
            <v>1</v>
          </cell>
          <cell r="Q174">
            <v>1</v>
          </cell>
          <cell r="R174">
            <v>1</v>
          </cell>
          <cell r="S174">
            <v>1</v>
          </cell>
          <cell r="T174">
            <v>1</v>
          </cell>
          <cell r="U174">
            <v>1</v>
          </cell>
          <cell r="V174">
            <v>1</v>
          </cell>
          <cell r="W174">
            <v>1</v>
          </cell>
          <cell r="X174">
            <v>1</v>
          </cell>
          <cell r="Y174">
            <v>1</v>
          </cell>
          <cell r="Z174">
            <v>1</v>
          </cell>
          <cell r="AA174">
            <v>1</v>
          </cell>
          <cell r="AB174">
            <v>1</v>
          </cell>
          <cell r="AC174">
            <v>1</v>
          </cell>
          <cell r="AD174">
            <v>1</v>
          </cell>
          <cell r="AP174">
            <v>2</v>
          </cell>
          <cell r="AQ174">
            <v>1</v>
          </cell>
          <cell r="AR174">
            <v>7</v>
          </cell>
          <cell r="AZ174">
            <v>1</v>
          </cell>
          <cell r="BA174">
            <v>1</v>
          </cell>
          <cell r="BB174">
            <v>1</v>
          </cell>
          <cell r="BC174">
            <v>1</v>
          </cell>
          <cell r="BD174">
            <v>1</v>
          </cell>
          <cell r="BE174">
            <v>1</v>
          </cell>
          <cell r="BF174">
            <v>1</v>
          </cell>
          <cell r="BG174">
            <v>1</v>
          </cell>
          <cell r="BH174">
            <v>1</v>
          </cell>
          <cell r="BI174">
            <v>1</v>
          </cell>
          <cell r="BJ174">
            <v>1</v>
          </cell>
          <cell r="BK174">
            <v>1</v>
          </cell>
          <cell r="BL174">
            <v>1</v>
          </cell>
          <cell r="BM174">
            <v>1</v>
          </cell>
          <cell r="BN174">
            <v>1</v>
          </cell>
          <cell r="BO174">
            <v>1</v>
          </cell>
          <cell r="BP174">
            <v>1</v>
          </cell>
          <cell r="BQ174">
            <v>1</v>
          </cell>
          <cell r="BR174">
            <v>1</v>
          </cell>
          <cell r="BS174">
            <v>1</v>
          </cell>
        </row>
        <row r="175">
          <cell r="K175">
            <v>1</v>
          </cell>
          <cell r="L175">
            <v>1</v>
          </cell>
          <cell r="M175">
            <v>1</v>
          </cell>
          <cell r="N175">
            <v>1</v>
          </cell>
          <cell r="O175">
            <v>1</v>
          </cell>
          <cell r="P175">
            <v>1</v>
          </cell>
          <cell r="Q175">
            <v>1</v>
          </cell>
          <cell r="R175">
            <v>1</v>
          </cell>
          <cell r="S175">
            <v>1</v>
          </cell>
          <cell r="T175">
            <v>1</v>
          </cell>
          <cell r="U175">
            <v>1</v>
          </cell>
          <cell r="V175">
            <v>1</v>
          </cell>
          <cell r="W175">
            <v>1</v>
          </cell>
          <cell r="X175">
            <v>1</v>
          </cell>
          <cell r="Y175">
            <v>1</v>
          </cell>
          <cell r="Z175">
            <v>1</v>
          </cell>
          <cell r="AA175">
            <v>1</v>
          </cell>
          <cell r="AB175">
            <v>1</v>
          </cell>
          <cell r="AC175">
            <v>1</v>
          </cell>
          <cell r="AD175">
            <v>1</v>
          </cell>
          <cell r="AP175">
            <v>2</v>
          </cell>
          <cell r="AQ175">
            <v>1</v>
          </cell>
          <cell r="AR175">
            <v>8</v>
          </cell>
          <cell r="AZ175">
            <v>1</v>
          </cell>
          <cell r="BA175">
            <v>1</v>
          </cell>
          <cell r="BB175">
            <v>1</v>
          </cell>
          <cell r="BC175">
            <v>1</v>
          </cell>
          <cell r="BD175">
            <v>1</v>
          </cell>
          <cell r="BE175">
            <v>1</v>
          </cell>
          <cell r="BF175">
            <v>1</v>
          </cell>
          <cell r="BG175">
            <v>1</v>
          </cell>
          <cell r="BH175">
            <v>1</v>
          </cell>
          <cell r="BI175">
            <v>1</v>
          </cell>
          <cell r="BJ175">
            <v>1</v>
          </cell>
          <cell r="BK175">
            <v>1</v>
          </cell>
          <cell r="BL175">
            <v>1</v>
          </cell>
          <cell r="BM175">
            <v>1</v>
          </cell>
          <cell r="BN175">
            <v>1</v>
          </cell>
          <cell r="BO175">
            <v>1</v>
          </cell>
          <cell r="BP175">
            <v>1</v>
          </cell>
          <cell r="BQ175">
            <v>1</v>
          </cell>
          <cell r="BR175">
            <v>1</v>
          </cell>
          <cell r="BS175">
            <v>1</v>
          </cell>
        </row>
        <row r="176">
          <cell r="K176">
            <v>1</v>
          </cell>
          <cell r="L176">
            <v>1</v>
          </cell>
          <cell r="M176">
            <v>1</v>
          </cell>
          <cell r="N176">
            <v>1</v>
          </cell>
          <cell r="O176">
            <v>1</v>
          </cell>
          <cell r="P176">
            <v>1</v>
          </cell>
          <cell r="Q176">
            <v>1</v>
          </cell>
          <cell r="R176">
            <v>1</v>
          </cell>
          <cell r="S176">
            <v>1</v>
          </cell>
          <cell r="T176">
            <v>1</v>
          </cell>
          <cell r="U176">
            <v>1</v>
          </cell>
          <cell r="V176">
            <v>1</v>
          </cell>
          <cell r="W176">
            <v>1</v>
          </cell>
          <cell r="X176">
            <v>1</v>
          </cell>
          <cell r="Y176">
            <v>1</v>
          </cell>
          <cell r="Z176">
            <v>1</v>
          </cell>
          <cell r="AA176">
            <v>1</v>
          </cell>
          <cell r="AB176">
            <v>1</v>
          </cell>
          <cell r="AC176">
            <v>1</v>
          </cell>
          <cell r="AD176">
            <v>1</v>
          </cell>
          <cell r="AP176">
            <v>2</v>
          </cell>
          <cell r="AQ176">
            <v>1</v>
          </cell>
          <cell r="AR176">
            <v>9</v>
          </cell>
          <cell r="AZ176">
            <v>1</v>
          </cell>
          <cell r="BA176">
            <v>1</v>
          </cell>
          <cell r="BB176">
            <v>1</v>
          </cell>
          <cell r="BC176">
            <v>1</v>
          </cell>
          <cell r="BD176">
            <v>1</v>
          </cell>
          <cell r="BE176">
            <v>1</v>
          </cell>
          <cell r="BF176">
            <v>1</v>
          </cell>
          <cell r="BG176">
            <v>1</v>
          </cell>
          <cell r="BH176">
            <v>1</v>
          </cell>
          <cell r="BI176">
            <v>1</v>
          </cell>
          <cell r="BJ176">
            <v>1</v>
          </cell>
          <cell r="BK176">
            <v>1</v>
          </cell>
          <cell r="BL176">
            <v>1</v>
          </cell>
          <cell r="BM176">
            <v>1</v>
          </cell>
          <cell r="BN176">
            <v>1</v>
          </cell>
          <cell r="BO176">
            <v>1</v>
          </cell>
          <cell r="BP176">
            <v>1</v>
          </cell>
          <cell r="BQ176">
            <v>1</v>
          </cell>
          <cell r="BR176">
            <v>1</v>
          </cell>
          <cell r="BS176">
            <v>1</v>
          </cell>
        </row>
        <row r="177">
          <cell r="K177">
            <v>1</v>
          </cell>
          <cell r="L177">
            <v>1</v>
          </cell>
          <cell r="M177">
            <v>1</v>
          </cell>
          <cell r="N177">
            <v>1</v>
          </cell>
          <cell r="O177">
            <v>1</v>
          </cell>
          <cell r="P177">
            <v>1</v>
          </cell>
          <cell r="Q177">
            <v>1</v>
          </cell>
          <cell r="R177">
            <v>1</v>
          </cell>
          <cell r="S177">
            <v>1</v>
          </cell>
          <cell r="T177">
            <v>1</v>
          </cell>
          <cell r="U177">
            <v>1</v>
          </cell>
          <cell r="V177">
            <v>1</v>
          </cell>
          <cell r="W177">
            <v>1</v>
          </cell>
          <cell r="X177">
            <v>1</v>
          </cell>
          <cell r="Y177">
            <v>1</v>
          </cell>
          <cell r="Z177">
            <v>1</v>
          </cell>
          <cell r="AA177">
            <v>1</v>
          </cell>
          <cell r="AB177">
            <v>1</v>
          </cell>
          <cell r="AC177">
            <v>1</v>
          </cell>
          <cell r="AD177">
            <v>1</v>
          </cell>
          <cell r="AP177">
            <v>2</v>
          </cell>
          <cell r="AQ177">
            <v>1</v>
          </cell>
          <cell r="AR177">
            <v>10</v>
          </cell>
          <cell r="AZ177">
            <v>1</v>
          </cell>
          <cell r="BA177">
            <v>1</v>
          </cell>
          <cell r="BB177">
            <v>1</v>
          </cell>
          <cell r="BC177">
            <v>1</v>
          </cell>
          <cell r="BD177">
            <v>1</v>
          </cell>
          <cell r="BE177">
            <v>1</v>
          </cell>
          <cell r="BF177">
            <v>1</v>
          </cell>
          <cell r="BG177">
            <v>1</v>
          </cell>
          <cell r="BH177">
            <v>1</v>
          </cell>
          <cell r="BI177">
            <v>1</v>
          </cell>
          <cell r="BJ177">
            <v>1</v>
          </cell>
          <cell r="BK177">
            <v>1</v>
          </cell>
          <cell r="BL177">
            <v>1</v>
          </cell>
          <cell r="BM177">
            <v>1</v>
          </cell>
          <cell r="BN177">
            <v>1</v>
          </cell>
          <cell r="BO177">
            <v>1</v>
          </cell>
          <cell r="BP177">
            <v>1</v>
          </cell>
          <cell r="BQ177">
            <v>1</v>
          </cell>
          <cell r="BR177">
            <v>1</v>
          </cell>
          <cell r="BS177">
            <v>1</v>
          </cell>
        </row>
        <row r="178">
          <cell r="K178">
            <v>1</v>
          </cell>
          <cell r="L178">
            <v>1</v>
          </cell>
          <cell r="M178">
            <v>1</v>
          </cell>
          <cell r="N178">
            <v>1</v>
          </cell>
          <cell r="O178">
            <v>1</v>
          </cell>
          <cell r="P178">
            <v>1</v>
          </cell>
          <cell r="Q178">
            <v>1</v>
          </cell>
          <cell r="R178">
            <v>1</v>
          </cell>
          <cell r="S178">
            <v>1</v>
          </cell>
          <cell r="T178">
            <v>1</v>
          </cell>
          <cell r="U178">
            <v>1</v>
          </cell>
          <cell r="V178">
            <v>1</v>
          </cell>
          <cell r="W178">
            <v>1</v>
          </cell>
          <cell r="X178">
            <v>1</v>
          </cell>
          <cell r="Y178">
            <v>1</v>
          </cell>
          <cell r="Z178">
            <v>1</v>
          </cell>
          <cell r="AA178">
            <v>1</v>
          </cell>
          <cell r="AB178">
            <v>1</v>
          </cell>
          <cell r="AC178">
            <v>1</v>
          </cell>
          <cell r="AD178">
            <v>1</v>
          </cell>
          <cell r="AP178">
            <v>2</v>
          </cell>
          <cell r="AQ178">
            <v>2</v>
          </cell>
          <cell r="AR178">
            <v>1</v>
          </cell>
          <cell r="AZ178">
            <v>1</v>
          </cell>
          <cell r="BA178">
            <v>1</v>
          </cell>
          <cell r="BB178">
            <v>1</v>
          </cell>
          <cell r="BC178">
            <v>1</v>
          </cell>
          <cell r="BD178">
            <v>1</v>
          </cell>
          <cell r="BE178">
            <v>1</v>
          </cell>
          <cell r="BF178">
            <v>1</v>
          </cell>
          <cell r="BG178">
            <v>1</v>
          </cell>
          <cell r="BH178">
            <v>1</v>
          </cell>
          <cell r="BI178">
            <v>1</v>
          </cell>
          <cell r="BJ178">
            <v>1</v>
          </cell>
          <cell r="BK178">
            <v>1</v>
          </cell>
          <cell r="BL178">
            <v>1</v>
          </cell>
          <cell r="BM178">
            <v>1</v>
          </cell>
          <cell r="BN178">
            <v>1</v>
          </cell>
          <cell r="BO178">
            <v>1</v>
          </cell>
          <cell r="BP178">
            <v>1</v>
          </cell>
          <cell r="BQ178">
            <v>1</v>
          </cell>
          <cell r="BR178">
            <v>1</v>
          </cell>
          <cell r="BS178">
            <v>1</v>
          </cell>
        </row>
        <row r="179">
          <cell r="K179">
            <v>1</v>
          </cell>
          <cell r="L179">
            <v>1</v>
          </cell>
          <cell r="M179">
            <v>1</v>
          </cell>
          <cell r="N179">
            <v>1</v>
          </cell>
          <cell r="O179">
            <v>1</v>
          </cell>
          <cell r="P179">
            <v>1</v>
          </cell>
          <cell r="Q179">
            <v>1</v>
          </cell>
          <cell r="R179">
            <v>1</v>
          </cell>
          <cell r="S179">
            <v>1</v>
          </cell>
          <cell r="T179">
            <v>1</v>
          </cell>
          <cell r="U179">
            <v>1</v>
          </cell>
          <cell r="V179">
            <v>1</v>
          </cell>
          <cell r="W179">
            <v>1</v>
          </cell>
          <cell r="X179">
            <v>1</v>
          </cell>
          <cell r="Y179">
            <v>1</v>
          </cell>
          <cell r="Z179">
            <v>1</v>
          </cell>
          <cell r="AA179">
            <v>1</v>
          </cell>
          <cell r="AB179">
            <v>1</v>
          </cell>
          <cell r="AC179">
            <v>1</v>
          </cell>
          <cell r="AD179">
            <v>1</v>
          </cell>
          <cell r="AP179">
            <v>2</v>
          </cell>
          <cell r="AQ179">
            <v>2</v>
          </cell>
          <cell r="AR179">
            <v>2</v>
          </cell>
          <cell r="AZ179">
            <v>1</v>
          </cell>
          <cell r="BA179">
            <v>1</v>
          </cell>
          <cell r="BB179">
            <v>1</v>
          </cell>
          <cell r="BC179">
            <v>1</v>
          </cell>
          <cell r="BD179">
            <v>1</v>
          </cell>
          <cell r="BE179">
            <v>1</v>
          </cell>
          <cell r="BF179">
            <v>1</v>
          </cell>
          <cell r="BG179">
            <v>1</v>
          </cell>
          <cell r="BH179">
            <v>1</v>
          </cell>
          <cell r="BI179">
            <v>1</v>
          </cell>
          <cell r="BJ179">
            <v>1</v>
          </cell>
          <cell r="BK179">
            <v>1</v>
          </cell>
          <cell r="BL179">
            <v>1</v>
          </cell>
          <cell r="BM179">
            <v>1</v>
          </cell>
          <cell r="BN179">
            <v>1</v>
          </cell>
          <cell r="BO179">
            <v>1</v>
          </cell>
          <cell r="BP179">
            <v>1</v>
          </cell>
          <cell r="BQ179">
            <v>1</v>
          </cell>
          <cell r="BR179">
            <v>1</v>
          </cell>
          <cell r="BS179">
            <v>1</v>
          </cell>
        </row>
        <row r="180">
          <cell r="K180">
            <v>1</v>
          </cell>
          <cell r="L180">
            <v>1</v>
          </cell>
          <cell r="M180">
            <v>1</v>
          </cell>
          <cell r="N180">
            <v>1</v>
          </cell>
          <cell r="O180">
            <v>1</v>
          </cell>
          <cell r="P180">
            <v>1</v>
          </cell>
          <cell r="Q180">
            <v>1</v>
          </cell>
          <cell r="R180">
            <v>1</v>
          </cell>
          <cell r="S180">
            <v>1</v>
          </cell>
          <cell r="T180">
            <v>1</v>
          </cell>
          <cell r="U180">
            <v>1</v>
          </cell>
          <cell r="V180">
            <v>1</v>
          </cell>
          <cell r="W180">
            <v>1</v>
          </cell>
          <cell r="X180">
            <v>1</v>
          </cell>
          <cell r="Y180">
            <v>1</v>
          </cell>
          <cell r="Z180">
            <v>1</v>
          </cell>
          <cell r="AA180">
            <v>1</v>
          </cell>
          <cell r="AB180">
            <v>1</v>
          </cell>
          <cell r="AC180">
            <v>1</v>
          </cell>
          <cell r="AD180">
            <v>1</v>
          </cell>
          <cell r="AP180">
            <v>2</v>
          </cell>
          <cell r="AQ180">
            <v>2</v>
          </cell>
          <cell r="AR180">
            <v>3</v>
          </cell>
          <cell r="AZ180">
            <v>1</v>
          </cell>
          <cell r="BA180">
            <v>1</v>
          </cell>
          <cell r="BB180">
            <v>1</v>
          </cell>
          <cell r="BC180">
            <v>1</v>
          </cell>
          <cell r="BD180">
            <v>1</v>
          </cell>
          <cell r="BE180">
            <v>1</v>
          </cell>
          <cell r="BF180">
            <v>1</v>
          </cell>
          <cell r="BG180">
            <v>1</v>
          </cell>
          <cell r="BH180">
            <v>1</v>
          </cell>
          <cell r="BI180">
            <v>1</v>
          </cell>
          <cell r="BJ180">
            <v>1</v>
          </cell>
          <cell r="BK180">
            <v>1</v>
          </cell>
          <cell r="BL180">
            <v>1</v>
          </cell>
          <cell r="BM180">
            <v>1</v>
          </cell>
          <cell r="BN180">
            <v>1</v>
          </cell>
          <cell r="BO180">
            <v>1</v>
          </cell>
          <cell r="BP180">
            <v>1</v>
          </cell>
          <cell r="BQ180">
            <v>1</v>
          </cell>
          <cell r="BR180">
            <v>1</v>
          </cell>
          <cell r="BS180">
            <v>1</v>
          </cell>
        </row>
        <row r="181">
          <cell r="K181">
            <v>1</v>
          </cell>
          <cell r="L181">
            <v>1</v>
          </cell>
          <cell r="M181">
            <v>1</v>
          </cell>
          <cell r="N181">
            <v>1</v>
          </cell>
          <cell r="O181">
            <v>1</v>
          </cell>
          <cell r="P181">
            <v>1</v>
          </cell>
          <cell r="Q181">
            <v>1</v>
          </cell>
          <cell r="R181">
            <v>1</v>
          </cell>
          <cell r="S181">
            <v>1</v>
          </cell>
          <cell r="T181">
            <v>1</v>
          </cell>
          <cell r="U181">
            <v>1</v>
          </cell>
          <cell r="V181">
            <v>1</v>
          </cell>
          <cell r="W181">
            <v>1</v>
          </cell>
          <cell r="X181">
            <v>1</v>
          </cell>
          <cell r="Y181">
            <v>1</v>
          </cell>
          <cell r="Z181">
            <v>1</v>
          </cell>
          <cell r="AA181">
            <v>1</v>
          </cell>
          <cell r="AB181">
            <v>1</v>
          </cell>
          <cell r="AC181">
            <v>1</v>
          </cell>
          <cell r="AD181">
            <v>1</v>
          </cell>
          <cell r="AP181">
            <v>2</v>
          </cell>
          <cell r="AQ181">
            <v>2</v>
          </cell>
          <cell r="AR181">
            <v>4</v>
          </cell>
          <cell r="AZ181">
            <v>1</v>
          </cell>
          <cell r="BA181">
            <v>1</v>
          </cell>
          <cell r="BB181">
            <v>1</v>
          </cell>
          <cell r="BC181">
            <v>1</v>
          </cell>
          <cell r="BD181">
            <v>1</v>
          </cell>
          <cell r="BE181">
            <v>1</v>
          </cell>
          <cell r="BF181">
            <v>1</v>
          </cell>
          <cell r="BG181">
            <v>1</v>
          </cell>
          <cell r="BH181">
            <v>1</v>
          </cell>
          <cell r="BI181">
            <v>1</v>
          </cell>
          <cell r="BJ181">
            <v>1</v>
          </cell>
          <cell r="BK181">
            <v>1</v>
          </cell>
          <cell r="BL181">
            <v>1</v>
          </cell>
          <cell r="BM181">
            <v>1</v>
          </cell>
          <cell r="BN181">
            <v>1</v>
          </cell>
          <cell r="BO181">
            <v>1</v>
          </cell>
          <cell r="BP181">
            <v>1</v>
          </cell>
          <cell r="BQ181">
            <v>1</v>
          </cell>
          <cell r="BR181">
            <v>1</v>
          </cell>
          <cell r="BS181">
            <v>1</v>
          </cell>
        </row>
        <row r="182">
          <cell r="K182">
            <v>1</v>
          </cell>
          <cell r="L182">
            <v>1</v>
          </cell>
          <cell r="M182">
            <v>1</v>
          </cell>
          <cell r="N182">
            <v>1</v>
          </cell>
          <cell r="O182">
            <v>1</v>
          </cell>
          <cell r="P182">
            <v>1</v>
          </cell>
          <cell r="Q182">
            <v>1</v>
          </cell>
          <cell r="R182">
            <v>1</v>
          </cell>
          <cell r="S182">
            <v>1</v>
          </cell>
          <cell r="T182">
            <v>1</v>
          </cell>
          <cell r="U182">
            <v>1</v>
          </cell>
          <cell r="V182">
            <v>1</v>
          </cell>
          <cell r="W182">
            <v>1</v>
          </cell>
          <cell r="X182">
            <v>1</v>
          </cell>
          <cell r="Y182">
            <v>1</v>
          </cell>
          <cell r="Z182">
            <v>1</v>
          </cell>
          <cell r="AA182">
            <v>1</v>
          </cell>
          <cell r="AB182">
            <v>1</v>
          </cell>
          <cell r="AC182">
            <v>1</v>
          </cell>
          <cell r="AD182">
            <v>1</v>
          </cell>
          <cell r="AP182">
            <v>2</v>
          </cell>
          <cell r="AQ182">
            <v>2</v>
          </cell>
          <cell r="AR182">
            <v>5</v>
          </cell>
          <cell r="AZ182">
            <v>1</v>
          </cell>
          <cell r="BA182">
            <v>1</v>
          </cell>
          <cell r="BB182">
            <v>1</v>
          </cell>
          <cell r="BC182">
            <v>1</v>
          </cell>
          <cell r="BD182">
            <v>1</v>
          </cell>
          <cell r="BE182">
            <v>1</v>
          </cell>
          <cell r="BF182">
            <v>1</v>
          </cell>
          <cell r="BG182">
            <v>1</v>
          </cell>
          <cell r="BH182">
            <v>1</v>
          </cell>
          <cell r="BI182">
            <v>1</v>
          </cell>
          <cell r="BJ182">
            <v>1</v>
          </cell>
          <cell r="BK182">
            <v>1</v>
          </cell>
          <cell r="BL182">
            <v>1</v>
          </cell>
          <cell r="BM182">
            <v>1</v>
          </cell>
          <cell r="BN182">
            <v>1</v>
          </cell>
          <cell r="BO182">
            <v>1</v>
          </cell>
          <cell r="BP182">
            <v>1</v>
          </cell>
          <cell r="BQ182">
            <v>1</v>
          </cell>
          <cell r="BR182">
            <v>1</v>
          </cell>
          <cell r="BS182">
            <v>1</v>
          </cell>
        </row>
        <row r="183">
          <cell r="K183">
            <v>1</v>
          </cell>
          <cell r="L183">
            <v>1</v>
          </cell>
          <cell r="M183">
            <v>1</v>
          </cell>
          <cell r="N183">
            <v>1</v>
          </cell>
          <cell r="O183">
            <v>1</v>
          </cell>
          <cell r="P183">
            <v>1</v>
          </cell>
          <cell r="Q183">
            <v>1</v>
          </cell>
          <cell r="R183">
            <v>1</v>
          </cell>
          <cell r="S183">
            <v>1</v>
          </cell>
          <cell r="T183">
            <v>1</v>
          </cell>
          <cell r="U183">
            <v>1</v>
          </cell>
          <cell r="V183">
            <v>1</v>
          </cell>
          <cell r="W183">
            <v>1</v>
          </cell>
          <cell r="X183">
            <v>1</v>
          </cell>
          <cell r="Y183">
            <v>1</v>
          </cell>
          <cell r="Z183">
            <v>1</v>
          </cell>
          <cell r="AA183">
            <v>1</v>
          </cell>
          <cell r="AB183">
            <v>1</v>
          </cell>
          <cell r="AC183">
            <v>1</v>
          </cell>
          <cell r="AD183">
            <v>1</v>
          </cell>
          <cell r="AP183">
            <v>2</v>
          </cell>
          <cell r="AQ183">
            <v>2</v>
          </cell>
          <cell r="AR183">
            <v>6</v>
          </cell>
          <cell r="AZ183">
            <v>1</v>
          </cell>
          <cell r="BA183">
            <v>1</v>
          </cell>
          <cell r="BB183">
            <v>1</v>
          </cell>
          <cell r="BC183">
            <v>1</v>
          </cell>
          <cell r="BD183">
            <v>1</v>
          </cell>
          <cell r="BE183">
            <v>1</v>
          </cell>
          <cell r="BF183">
            <v>1</v>
          </cell>
          <cell r="BG183">
            <v>1</v>
          </cell>
          <cell r="BH183">
            <v>1</v>
          </cell>
          <cell r="BI183">
            <v>1</v>
          </cell>
          <cell r="BJ183">
            <v>1</v>
          </cell>
          <cell r="BK183">
            <v>1</v>
          </cell>
          <cell r="BL183">
            <v>1</v>
          </cell>
          <cell r="BM183">
            <v>1</v>
          </cell>
          <cell r="BN183">
            <v>1</v>
          </cell>
          <cell r="BO183">
            <v>1</v>
          </cell>
          <cell r="BP183">
            <v>1</v>
          </cell>
          <cell r="BQ183">
            <v>1</v>
          </cell>
          <cell r="BR183">
            <v>1</v>
          </cell>
          <cell r="BS183">
            <v>1</v>
          </cell>
        </row>
        <row r="184">
          <cell r="K184">
            <v>1</v>
          </cell>
          <cell r="L184">
            <v>1</v>
          </cell>
          <cell r="M184">
            <v>1</v>
          </cell>
          <cell r="N184">
            <v>1</v>
          </cell>
          <cell r="O184">
            <v>1</v>
          </cell>
          <cell r="P184">
            <v>1</v>
          </cell>
          <cell r="Q184">
            <v>1</v>
          </cell>
          <cell r="R184">
            <v>1</v>
          </cell>
          <cell r="S184">
            <v>1</v>
          </cell>
          <cell r="T184">
            <v>1</v>
          </cell>
          <cell r="U184">
            <v>1</v>
          </cell>
          <cell r="V184">
            <v>1</v>
          </cell>
          <cell r="W184">
            <v>1</v>
          </cell>
          <cell r="X184">
            <v>1</v>
          </cell>
          <cell r="Y184">
            <v>1</v>
          </cell>
          <cell r="Z184">
            <v>1</v>
          </cell>
          <cell r="AA184">
            <v>1</v>
          </cell>
          <cell r="AB184">
            <v>1</v>
          </cell>
          <cell r="AC184">
            <v>1</v>
          </cell>
          <cell r="AD184">
            <v>1</v>
          </cell>
          <cell r="AP184">
            <v>2</v>
          </cell>
          <cell r="AQ184">
            <v>2</v>
          </cell>
          <cell r="AR184">
            <v>7</v>
          </cell>
          <cell r="AZ184">
            <v>1</v>
          </cell>
          <cell r="BA184">
            <v>1</v>
          </cell>
          <cell r="BB184">
            <v>1</v>
          </cell>
          <cell r="BC184">
            <v>1</v>
          </cell>
          <cell r="BD184">
            <v>1</v>
          </cell>
          <cell r="BE184">
            <v>1</v>
          </cell>
          <cell r="BF184">
            <v>1</v>
          </cell>
          <cell r="BG184">
            <v>1</v>
          </cell>
          <cell r="BH184">
            <v>1</v>
          </cell>
          <cell r="BI184">
            <v>1</v>
          </cell>
          <cell r="BJ184">
            <v>1</v>
          </cell>
          <cell r="BK184">
            <v>1</v>
          </cell>
          <cell r="BL184">
            <v>1</v>
          </cell>
          <cell r="BM184">
            <v>1</v>
          </cell>
          <cell r="BN184">
            <v>1</v>
          </cell>
          <cell r="BO184">
            <v>1</v>
          </cell>
          <cell r="BP184">
            <v>1</v>
          </cell>
          <cell r="BQ184">
            <v>1</v>
          </cell>
          <cell r="BR184">
            <v>1</v>
          </cell>
          <cell r="BS184">
            <v>1</v>
          </cell>
        </row>
        <row r="185">
          <cell r="K185">
            <v>1</v>
          </cell>
          <cell r="L185">
            <v>1</v>
          </cell>
          <cell r="M185">
            <v>1</v>
          </cell>
          <cell r="N185">
            <v>1</v>
          </cell>
          <cell r="O185">
            <v>1</v>
          </cell>
          <cell r="P185">
            <v>1</v>
          </cell>
          <cell r="Q185">
            <v>1</v>
          </cell>
          <cell r="R185">
            <v>1</v>
          </cell>
          <cell r="S185">
            <v>1</v>
          </cell>
          <cell r="T185">
            <v>1</v>
          </cell>
          <cell r="U185">
            <v>1</v>
          </cell>
          <cell r="V185">
            <v>1</v>
          </cell>
          <cell r="W185">
            <v>1</v>
          </cell>
          <cell r="X185">
            <v>1</v>
          </cell>
          <cell r="Y185">
            <v>1</v>
          </cell>
          <cell r="Z185">
            <v>1</v>
          </cell>
          <cell r="AA185">
            <v>1</v>
          </cell>
          <cell r="AB185">
            <v>1</v>
          </cell>
          <cell r="AC185">
            <v>1</v>
          </cell>
          <cell r="AD185">
            <v>1</v>
          </cell>
          <cell r="AP185">
            <v>2</v>
          </cell>
          <cell r="AQ185">
            <v>2</v>
          </cell>
          <cell r="AR185">
            <v>8</v>
          </cell>
          <cell r="AZ185">
            <v>1</v>
          </cell>
          <cell r="BA185">
            <v>1</v>
          </cell>
          <cell r="BB185">
            <v>1</v>
          </cell>
          <cell r="BC185">
            <v>1</v>
          </cell>
          <cell r="BD185">
            <v>1</v>
          </cell>
          <cell r="BE185">
            <v>1</v>
          </cell>
          <cell r="BF185">
            <v>1</v>
          </cell>
          <cell r="BG185">
            <v>1</v>
          </cell>
          <cell r="BH185">
            <v>1</v>
          </cell>
          <cell r="BI185">
            <v>1</v>
          </cell>
          <cell r="BJ185">
            <v>1</v>
          </cell>
          <cell r="BK185">
            <v>1</v>
          </cell>
          <cell r="BL185">
            <v>1</v>
          </cell>
          <cell r="BM185">
            <v>1</v>
          </cell>
          <cell r="BN185">
            <v>1</v>
          </cell>
          <cell r="BO185">
            <v>1</v>
          </cell>
          <cell r="BP185">
            <v>1</v>
          </cell>
          <cell r="BQ185">
            <v>1</v>
          </cell>
          <cell r="BR185">
            <v>1</v>
          </cell>
          <cell r="BS185">
            <v>1</v>
          </cell>
        </row>
        <row r="186">
          <cell r="K186">
            <v>1</v>
          </cell>
          <cell r="L186">
            <v>1</v>
          </cell>
          <cell r="M186">
            <v>1</v>
          </cell>
          <cell r="N186">
            <v>1</v>
          </cell>
          <cell r="O186">
            <v>1</v>
          </cell>
          <cell r="P186">
            <v>1</v>
          </cell>
          <cell r="Q186">
            <v>1</v>
          </cell>
          <cell r="R186">
            <v>1</v>
          </cell>
          <cell r="S186">
            <v>1</v>
          </cell>
          <cell r="T186">
            <v>1</v>
          </cell>
          <cell r="U186">
            <v>1</v>
          </cell>
          <cell r="V186">
            <v>1</v>
          </cell>
          <cell r="W186">
            <v>1</v>
          </cell>
          <cell r="X186">
            <v>1</v>
          </cell>
          <cell r="Y186">
            <v>1</v>
          </cell>
          <cell r="Z186">
            <v>1</v>
          </cell>
          <cell r="AA186">
            <v>1</v>
          </cell>
          <cell r="AB186">
            <v>1</v>
          </cell>
          <cell r="AC186">
            <v>1</v>
          </cell>
          <cell r="AD186">
            <v>1</v>
          </cell>
          <cell r="AP186">
            <v>2</v>
          </cell>
          <cell r="AQ186">
            <v>2</v>
          </cell>
          <cell r="AR186">
            <v>9</v>
          </cell>
          <cell r="AZ186">
            <v>1</v>
          </cell>
          <cell r="BA186">
            <v>1</v>
          </cell>
          <cell r="BB186">
            <v>1</v>
          </cell>
          <cell r="BC186">
            <v>1</v>
          </cell>
          <cell r="BD186">
            <v>1</v>
          </cell>
          <cell r="BE186">
            <v>1</v>
          </cell>
          <cell r="BF186">
            <v>1</v>
          </cell>
          <cell r="BG186">
            <v>1</v>
          </cell>
          <cell r="BH186">
            <v>1</v>
          </cell>
          <cell r="BI186">
            <v>1</v>
          </cell>
          <cell r="BJ186">
            <v>1</v>
          </cell>
          <cell r="BK186">
            <v>1</v>
          </cell>
          <cell r="BL186">
            <v>1</v>
          </cell>
          <cell r="BM186">
            <v>1</v>
          </cell>
          <cell r="BN186">
            <v>1</v>
          </cell>
          <cell r="BO186">
            <v>1</v>
          </cell>
          <cell r="BP186">
            <v>1</v>
          </cell>
          <cell r="BQ186">
            <v>1</v>
          </cell>
          <cell r="BR186">
            <v>1</v>
          </cell>
          <cell r="BS186">
            <v>1</v>
          </cell>
        </row>
        <row r="187">
          <cell r="K187">
            <v>1</v>
          </cell>
          <cell r="L187">
            <v>1</v>
          </cell>
          <cell r="M187">
            <v>1</v>
          </cell>
          <cell r="N187">
            <v>1</v>
          </cell>
          <cell r="O187">
            <v>1</v>
          </cell>
          <cell r="P187">
            <v>1</v>
          </cell>
          <cell r="Q187">
            <v>1</v>
          </cell>
          <cell r="R187">
            <v>1</v>
          </cell>
          <cell r="S187">
            <v>1</v>
          </cell>
          <cell r="T187">
            <v>1</v>
          </cell>
          <cell r="U187">
            <v>1</v>
          </cell>
          <cell r="V187">
            <v>1</v>
          </cell>
          <cell r="W187">
            <v>1</v>
          </cell>
          <cell r="X187">
            <v>1</v>
          </cell>
          <cell r="Y187">
            <v>1</v>
          </cell>
          <cell r="Z187">
            <v>1</v>
          </cell>
          <cell r="AA187">
            <v>1</v>
          </cell>
          <cell r="AB187">
            <v>1</v>
          </cell>
          <cell r="AC187">
            <v>1</v>
          </cell>
          <cell r="AD187">
            <v>1</v>
          </cell>
          <cell r="AP187">
            <v>2</v>
          </cell>
          <cell r="AQ187">
            <v>2</v>
          </cell>
          <cell r="AR187">
            <v>10</v>
          </cell>
          <cell r="AZ187">
            <v>1</v>
          </cell>
          <cell r="BA187">
            <v>1</v>
          </cell>
          <cell r="BB187">
            <v>1</v>
          </cell>
          <cell r="BC187">
            <v>1</v>
          </cell>
          <cell r="BD187">
            <v>1</v>
          </cell>
          <cell r="BE187">
            <v>1</v>
          </cell>
          <cell r="BF187">
            <v>1</v>
          </cell>
          <cell r="BG187">
            <v>1</v>
          </cell>
          <cell r="BH187">
            <v>1</v>
          </cell>
          <cell r="BI187">
            <v>1</v>
          </cell>
          <cell r="BJ187">
            <v>1</v>
          </cell>
          <cell r="BK187">
            <v>1</v>
          </cell>
          <cell r="BL187">
            <v>1</v>
          </cell>
          <cell r="BM187">
            <v>1</v>
          </cell>
          <cell r="BN187">
            <v>1</v>
          </cell>
          <cell r="BO187">
            <v>1</v>
          </cell>
          <cell r="BP187">
            <v>1</v>
          </cell>
          <cell r="BQ187">
            <v>1</v>
          </cell>
          <cell r="BR187">
            <v>1</v>
          </cell>
          <cell r="BS187">
            <v>1</v>
          </cell>
        </row>
        <row r="188">
          <cell r="K188">
            <v>1</v>
          </cell>
          <cell r="L188">
            <v>1</v>
          </cell>
          <cell r="M188">
            <v>1</v>
          </cell>
          <cell r="N188">
            <v>1</v>
          </cell>
          <cell r="O188">
            <v>1</v>
          </cell>
          <cell r="P188">
            <v>1</v>
          </cell>
          <cell r="Q188">
            <v>1</v>
          </cell>
          <cell r="R188">
            <v>1</v>
          </cell>
          <cell r="S188">
            <v>1</v>
          </cell>
          <cell r="T188">
            <v>1</v>
          </cell>
          <cell r="U188">
            <v>1</v>
          </cell>
          <cell r="V188">
            <v>1</v>
          </cell>
          <cell r="W188">
            <v>1</v>
          </cell>
          <cell r="X188">
            <v>1</v>
          </cell>
          <cell r="Y188">
            <v>1</v>
          </cell>
          <cell r="Z188">
            <v>1</v>
          </cell>
          <cell r="AA188">
            <v>1</v>
          </cell>
          <cell r="AB188">
            <v>1</v>
          </cell>
          <cell r="AC188">
            <v>1</v>
          </cell>
          <cell r="AD188">
            <v>1</v>
          </cell>
          <cell r="AP188">
            <v>2</v>
          </cell>
          <cell r="AQ188">
            <v>3</v>
          </cell>
          <cell r="AR188">
            <v>1</v>
          </cell>
          <cell r="AZ188">
            <v>1</v>
          </cell>
          <cell r="BA188">
            <v>1</v>
          </cell>
          <cell r="BB188">
            <v>1</v>
          </cell>
          <cell r="BC188">
            <v>1</v>
          </cell>
          <cell r="BD188">
            <v>1</v>
          </cell>
          <cell r="BE188">
            <v>1</v>
          </cell>
          <cell r="BF188">
            <v>1</v>
          </cell>
          <cell r="BG188">
            <v>1</v>
          </cell>
          <cell r="BH188">
            <v>1</v>
          </cell>
          <cell r="BI188">
            <v>1</v>
          </cell>
          <cell r="BJ188">
            <v>1</v>
          </cell>
          <cell r="BK188">
            <v>1</v>
          </cell>
          <cell r="BL188">
            <v>1</v>
          </cell>
          <cell r="BM188">
            <v>1</v>
          </cell>
          <cell r="BN188">
            <v>1</v>
          </cell>
          <cell r="BO188">
            <v>1</v>
          </cell>
          <cell r="BP188">
            <v>1</v>
          </cell>
          <cell r="BQ188">
            <v>1</v>
          </cell>
          <cell r="BR188">
            <v>1</v>
          </cell>
          <cell r="BS188">
            <v>1</v>
          </cell>
        </row>
        <row r="189">
          <cell r="K189">
            <v>1</v>
          </cell>
          <cell r="L189">
            <v>1</v>
          </cell>
          <cell r="M189">
            <v>1</v>
          </cell>
          <cell r="N189">
            <v>1</v>
          </cell>
          <cell r="O189">
            <v>1</v>
          </cell>
          <cell r="P189">
            <v>1</v>
          </cell>
          <cell r="Q189">
            <v>1</v>
          </cell>
          <cell r="R189">
            <v>1</v>
          </cell>
          <cell r="S189">
            <v>1</v>
          </cell>
          <cell r="T189">
            <v>1</v>
          </cell>
          <cell r="U189">
            <v>1</v>
          </cell>
          <cell r="V189">
            <v>1</v>
          </cell>
          <cell r="W189">
            <v>1</v>
          </cell>
          <cell r="X189">
            <v>1</v>
          </cell>
          <cell r="Y189">
            <v>1</v>
          </cell>
          <cell r="Z189">
            <v>1</v>
          </cell>
          <cell r="AA189">
            <v>1</v>
          </cell>
          <cell r="AB189">
            <v>1</v>
          </cell>
          <cell r="AC189">
            <v>1</v>
          </cell>
          <cell r="AD189">
            <v>1</v>
          </cell>
          <cell r="AP189">
            <v>2</v>
          </cell>
          <cell r="AQ189">
            <v>3</v>
          </cell>
          <cell r="AR189">
            <v>2</v>
          </cell>
          <cell r="AZ189">
            <v>1</v>
          </cell>
          <cell r="BA189">
            <v>1</v>
          </cell>
          <cell r="BB189">
            <v>1</v>
          </cell>
          <cell r="BC189">
            <v>1</v>
          </cell>
          <cell r="BD189">
            <v>1</v>
          </cell>
          <cell r="BE189">
            <v>1</v>
          </cell>
          <cell r="BF189">
            <v>1</v>
          </cell>
          <cell r="BG189">
            <v>1</v>
          </cell>
          <cell r="BH189">
            <v>1</v>
          </cell>
          <cell r="BI189">
            <v>1</v>
          </cell>
          <cell r="BJ189">
            <v>1</v>
          </cell>
          <cell r="BK189">
            <v>1</v>
          </cell>
          <cell r="BL189">
            <v>1</v>
          </cell>
          <cell r="BM189">
            <v>1</v>
          </cell>
          <cell r="BN189">
            <v>1</v>
          </cell>
          <cell r="BO189">
            <v>1</v>
          </cell>
          <cell r="BP189">
            <v>1</v>
          </cell>
          <cell r="BQ189">
            <v>1</v>
          </cell>
          <cell r="BR189">
            <v>1</v>
          </cell>
          <cell r="BS189">
            <v>1</v>
          </cell>
        </row>
        <row r="190">
          <cell r="K190">
            <v>1</v>
          </cell>
          <cell r="L190">
            <v>1</v>
          </cell>
          <cell r="M190">
            <v>1</v>
          </cell>
          <cell r="N190">
            <v>1</v>
          </cell>
          <cell r="O190">
            <v>1</v>
          </cell>
          <cell r="P190">
            <v>1</v>
          </cell>
          <cell r="Q190">
            <v>1</v>
          </cell>
          <cell r="R190">
            <v>1</v>
          </cell>
          <cell r="S190">
            <v>1</v>
          </cell>
          <cell r="T190">
            <v>1</v>
          </cell>
          <cell r="U190">
            <v>1</v>
          </cell>
          <cell r="V190">
            <v>1</v>
          </cell>
          <cell r="W190">
            <v>1</v>
          </cell>
          <cell r="X190">
            <v>1</v>
          </cell>
          <cell r="Y190">
            <v>1</v>
          </cell>
          <cell r="Z190">
            <v>1</v>
          </cell>
          <cell r="AA190">
            <v>1</v>
          </cell>
          <cell r="AB190">
            <v>1</v>
          </cell>
          <cell r="AC190">
            <v>1</v>
          </cell>
          <cell r="AD190">
            <v>1</v>
          </cell>
          <cell r="AP190">
            <v>2</v>
          </cell>
          <cell r="AQ190">
            <v>3</v>
          </cell>
          <cell r="AR190">
            <v>3</v>
          </cell>
          <cell r="AZ190">
            <v>1</v>
          </cell>
          <cell r="BA190">
            <v>1</v>
          </cell>
          <cell r="BB190">
            <v>1</v>
          </cell>
          <cell r="BC190">
            <v>1</v>
          </cell>
          <cell r="BD190">
            <v>1</v>
          </cell>
          <cell r="BE190">
            <v>1</v>
          </cell>
          <cell r="BF190">
            <v>1</v>
          </cell>
          <cell r="BG190">
            <v>1</v>
          </cell>
          <cell r="BH190">
            <v>1</v>
          </cell>
          <cell r="BI190">
            <v>1</v>
          </cell>
          <cell r="BJ190">
            <v>1</v>
          </cell>
          <cell r="BK190">
            <v>1</v>
          </cell>
          <cell r="BL190">
            <v>1</v>
          </cell>
          <cell r="BM190">
            <v>1</v>
          </cell>
          <cell r="BN190">
            <v>1</v>
          </cell>
          <cell r="BO190">
            <v>1</v>
          </cell>
          <cell r="BP190">
            <v>1</v>
          </cell>
          <cell r="BQ190">
            <v>1</v>
          </cell>
          <cell r="BR190">
            <v>1</v>
          </cell>
          <cell r="BS190">
            <v>1</v>
          </cell>
        </row>
        <row r="191">
          <cell r="K191">
            <v>1</v>
          </cell>
          <cell r="L191">
            <v>1</v>
          </cell>
          <cell r="M191">
            <v>1</v>
          </cell>
          <cell r="N191">
            <v>1</v>
          </cell>
          <cell r="O191">
            <v>1</v>
          </cell>
          <cell r="P191">
            <v>1</v>
          </cell>
          <cell r="Q191">
            <v>1</v>
          </cell>
          <cell r="R191">
            <v>1</v>
          </cell>
          <cell r="S191">
            <v>1</v>
          </cell>
          <cell r="T191">
            <v>1</v>
          </cell>
          <cell r="U191">
            <v>1</v>
          </cell>
          <cell r="V191">
            <v>1</v>
          </cell>
          <cell r="W191">
            <v>1</v>
          </cell>
          <cell r="X191">
            <v>1</v>
          </cell>
          <cell r="Y191">
            <v>1</v>
          </cell>
          <cell r="Z191">
            <v>1</v>
          </cell>
          <cell r="AA191">
            <v>1</v>
          </cell>
          <cell r="AB191">
            <v>1</v>
          </cell>
          <cell r="AC191">
            <v>1</v>
          </cell>
          <cell r="AD191">
            <v>1</v>
          </cell>
          <cell r="AP191">
            <v>2</v>
          </cell>
          <cell r="AQ191">
            <v>3</v>
          </cell>
          <cell r="AR191">
            <v>4</v>
          </cell>
          <cell r="AZ191">
            <v>1</v>
          </cell>
          <cell r="BA191">
            <v>1</v>
          </cell>
          <cell r="BB191">
            <v>1</v>
          </cell>
          <cell r="BC191">
            <v>1</v>
          </cell>
          <cell r="BD191">
            <v>1</v>
          </cell>
          <cell r="BE191">
            <v>1</v>
          </cell>
          <cell r="BF191">
            <v>1</v>
          </cell>
          <cell r="BG191">
            <v>1</v>
          </cell>
          <cell r="BH191">
            <v>1</v>
          </cell>
          <cell r="BI191">
            <v>1</v>
          </cell>
          <cell r="BJ191">
            <v>1</v>
          </cell>
          <cell r="BK191">
            <v>1</v>
          </cell>
          <cell r="BL191">
            <v>1</v>
          </cell>
          <cell r="BM191">
            <v>1</v>
          </cell>
          <cell r="BN191">
            <v>1</v>
          </cell>
          <cell r="BO191">
            <v>1</v>
          </cell>
          <cell r="BP191">
            <v>1</v>
          </cell>
          <cell r="BQ191">
            <v>1</v>
          </cell>
          <cell r="BR191">
            <v>1</v>
          </cell>
          <cell r="BS191">
            <v>1</v>
          </cell>
        </row>
        <row r="192">
          <cell r="K192">
            <v>1</v>
          </cell>
          <cell r="L192">
            <v>1</v>
          </cell>
          <cell r="M192">
            <v>1</v>
          </cell>
          <cell r="N192">
            <v>1</v>
          </cell>
          <cell r="O192">
            <v>1</v>
          </cell>
          <cell r="P192">
            <v>1</v>
          </cell>
          <cell r="Q192">
            <v>1</v>
          </cell>
          <cell r="R192">
            <v>1</v>
          </cell>
          <cell r="S192">
            <v>1</v>
          </cell>
          <cell r="T192">
            <v>1</v>
          </cell>
          <cell r="U192">
            <v>1</v>
          </cell>
          <cell r="V192">
            <v>1</v>
          </cell>
          <cell r="W192">
            <v>1</v>
          </cell>
          <cell r="X192">
            <v>1</v>
          </cell>
          <cell r="Y192">
            <v>1</v>
          </cell>
          <cell r="Z192">
            <v>1</v>
          </cell>
          <cell r="AA192">
            <v>1</v>
          </cell>
          <cell r="AB192">
            <v>1</v>
          </cell>
          <cell r="AC192">
            <v>1</v>
          </cell>
          <cell r="AD192">
            <v>1</v>
          </cell>
          <cell r="AP192">
            <v>2</v>
          </cell>
          <cell r="AQ192">
            <v>3</v>
          </cell>
          <cell r="AR192">
            <v>5</v>
          </cell>
          <cell r="AZ192">
            <v>1</v>
          </cell>
          <cell r="BA192">
            <v>1</v>
          </cell>
          <cell r="BB192">
            <v>1</v>
          </cell>
          <cell r="BC192">
            <v>1</v>
          </cell>
          <cell r="BD192">
            <v>1</v>
          </cell>
          <cell r="BE192">
            <v>1</v>
          </cell>
          <cell r="BF192">
            <v>1</v>
          </cell>
          <cell r="BG192">
            <v>1</v>
          </cell>
          <cell r="BH192">
            <v>1</v>
          </cell>
          <cell r="BI192">
            <v>1</v>
          </cell>
          <cell r="BJ192">
            <v>1</v>
          </cell>
          <cell r="BK192">
            <v>1</v>
          </cell>
          <cell r="BL192">
            <v>1</v>
          </cell>
          <cell r="BM192">
            <v>1</v>
          </cell>
          <cell r="BN192">
            <v>1</v>
          </cell>
          <cell r="BO192">
            <v>1</v>
          </cell>
          <cell r="BP192">
            <v>1</v>
          </cell>
          <cell r="BQ192">
            <v>1</v>
          </cell>
          <cell r="BR192">
            <v>1</v>
          </cell>
          <cell r="BS192">
            <v>1</v>
          </cell>
        </row>
        <row r="193">
          <cell r="K193">
            <v>1</v>
          </cell>
          <cell r="L193">
            <v>1</v>
          </cell>
          <cell r="M193">
            <v>1</v>
          </cell>
          <cell r="N193">
            <v>1</v>
          </cell>
          <cell r="O193">
            <v>1</v>
          </cell>
          <cell r="P193">
            <v>1</v>
          </cell>
          <cell r="Q193">
            <v>1</v>
          </cell>
          <cell r="R193">
            <v>1</v>
          </cell>
          <cell r="S193">
            <v>1</v>
          </cell>
          <cell r="T193">
            <v>1</v>
          </cell>
          <cell r="U193">
            <v>1</v>
          </cell>
          <cell r="V193">
            <v>1</v>
          </cell>
          <cell r="W193">
            <v>1</v>
          </cell>
          <cell r="X193">
            <v>1</v>
          </cell>
          <cell r="Y193">
            <v>1</v>
          </cell>
          <cell r="Z193">
            <v>1</v>
          </cell>
          <cell r="AA193">
            <v>1</v>
          </cell>
          <cell r="AB193">
            <v>1</v>
          </cell>
          <cell r="AC193">
            <v>1</v>
          </cell>
          <cell r="AD193">
            <v>1</v>
          </cell>
          <cell r="AP193">
            <v>2</v>
          </cell>
          <cell r="AQ193">
            <v>3</v>
          </cell>
          <cell r="AR193">
            <v>6</v>
          </cell>
          <cell r="AZ193">
            <v>1</v>
          </cell>
          <cell r="BA193">
            <v>1</v>
          </cell>
          <cell r="BB193">
            <v>1</v>
          </cell>
          <cell r="BC193">
            <v>1</v>
          </cell>
          <cell r="BD193">
            <v>1</v>
          </cell>
          <cell r="BE193">
            <v>1</v>
          </cell>
          <cell r="BF193">
            <v>1</v>
          </cell>
          <cell r="BG193">
            <v>1</v>
          </cell>
          <cell r="BH193">
            <v>1</v>
          </cell>
          <cell r="BI193">
            <v>1</v>
          </cell>
          <cell r="BJ193">
            <v>1</v>
          </cell>
          <cell r="BK193">
            <v>1</v>
          </cell>
          <cell r="BL193">
            <v>1</v>
          </cell>
          <cell r="BM193">
            <v>1</v>
          </cell>
          <cell r="BN193">
            <v>1</v>
          </cell>
          <cell r="BO193">
            <v>1</v>
          </cell>
          <cell r="BP193">
            <v>1</v>
          </cell>
          <cell r="BQ193">
            <v>1</v>
          </cell>
          <cell r="BR193">
            <v>1</v>
          </cell>
          <cell r="BS193">
            <v>1</v>
          </cell>
        </row>
        <row r="194">
          <cell r="K194">
            <v>1</v>
          </cell>
          <cell r="L194">
            <v>1</v>
          </cell>
          <cell r="M194">
            <v>1</v>
          </cell>
          <cell r="N194">
            <v>1</v>
          </cell>
          <cell r="O194">
            <v>1</v>
          </cell>
          <cell r="P194">
            <v>1</v>
          </cell>
          <cell r="Q194">
            <v>1</v>
          </cell>
          <cell r="R194">
            <v>1</v>
          </cell>
          <cell r="S194">
            <v>1</v>
          </cell>
          <cell r="T194">
            <v>1</v>
          </cell>
          <cell r="U194">
            <v>1</v>
          </cell>
          <cell r="V194">
            <v>1</v>
          </cell>
          <cell r="W194">
            <v>1</v>
          </cell>
          <cell r="X194">
            <v>1</v>
          </cell>
          <cell r="Y194">
            <v>1</v>
          </cell>
          <cell r="Z194">
            <v>1</v>
          </cell>
          <cell r="AA194">
            <v>1</v>
          </cell>
          <cell r="AB194">
            <v>1</v>
          </cell>
          <cell r="AC194">
            <v>1</v>
          </cell>
          <cell r="AD194">
            <v>1</v>
          </cell>
          <cell r="AP194">
            <v>2</v>
          </cell>
          <cell r="AQ194">
            <v>3</v>
          </cell>
          <cell r="AR194">
            <v>7</v>
          </cell>
          <cell r="AZ194">
            <v>1</v>
          </cell>
          <cell r="BA194">
            <v>1</v>
          </cell>
          <cell r="BB194">
            <v>1</v>
          </cell>
          <cell r="BC194">
            <v>1</v>
          </cell>
          <cell r="BD194">
            <v>1</v>
          </cell>
          <cell r="BE194">
            <v>1</v>
          </cell>
          <cell r="BF194">
            <v>1</v>
          </cell>
          <cell r="BG194">
            <v>1</v>
          </cell>
          <cell r="BH194">
            <v>1</v>
          </cell>
          <cell r="BI194">
            <v>1</v>
          </cell>
          <cell r="BJ194">
            <v>1</v>
          </cell>
          <cell r="BK194">
            <v>1</v>
          </cell>
          <cell r="BL194">
            <v>1</v>
          </cell>
          <cell r="BM194">
            <v>1</v>
          </cell>
          <cell r="BN194">
            <v>1</v>
          </cell>
          <cell r="BO194">
            <v>1</v>
          </cell>
          <cell r="BP194">
            <v>1</v>
          </cell>
          <cell r="BQ194">
            <v>1</v>
          </cell>
          <cell r="BR194">
            <v>1</v>
          </cell>
          <cell r="BS194">
            <v>1</v>
          </cell>
        </row>
        <row r="195">
          <cell r="K195">
            <v>1</v>
          </cell>
          <cell r="L195">
            <v>1</v>
          </cell>
          <cell r="M195">
            <v>1</v>
          </cell>
          <cell r="N195">
            <v>1</v>
          </cell>
          <cell r="O195">
            <v>1</v>
          </cell>
          <cell r="P195">
            <v>1</v>
          </cell>
          <cell r="Q195">
            <v>1</v>
          </cell>
          <cell r="R195">
            <v>1</v>
          </cell>
          <cell r="S195">
            <v>1</v>
          </cell>
          <cell r="T195">
            <v>1</v>
          </cell>
          <cell r="U195">
            <v>1</v>
          </cell>
          <cell r="V195">
            <v>1</v>
          </cell>
          <cell r="W195">
            <v>1</v>
          </cell>
          <cell r="X195">
            <v>1</v>
          </cell>
          <cell r="Y195">
            <v>1</v>
          </cell>
          <cell r="Z195">
            <v>1</v>
          </cell>
          <cell r="AA195">
            <v>1</v>
          </cell>
          <cell r="AB195">
            <v>1</v>
          </cell>
          <cell r="AC195">
            <v>1</v>
          </cell>
          <cell r="AD195">
            <v>1</v>
          </cell>
          <cell r="AP195">
            <v>2</v>
          </cell>
          <cell r="AQ195">
            <v>3</v>
          </cell>
          <cell r="AR195">
            <v>8</v>
          </cell>
          <cell r="AZ195">
            <v>1</v>
          </cell>
          <cell r="BA195">
            <v>1</v>
          </cell>
          <cell r="BB195">
            <v>1</v>
          </cell>
          <cell r="BC195">
            <v>1</v>
          </cell>
          <cell r="BD195">
            <v>1</v>
          </cell>
          <cell r="BE195">
            <v>1</v>
          </cell>
          <cell r="BF195">
            <v>1</v>
          </cell>
          <cell r="BG195">
            <v>1</v>
          </cell>
          <cell r="BH195">
            <v>1</v>
          </cell>
          <cell r="BI195">
            <v>1</v>
          </cell>
          <cell r="BJ195">
            <v>1</v>
          </cell>
          <cell r="BK195">
            <v>1</v>
          </cell>
          <cell r="BL195">
            <v>1</v>
          </cell>
          <cell r="BM195">
            <v>1</v>
          </cell>
          <cell r="BN195">
            <v>1</v>
          </cell>
          <cell r="BO195">
            <v>1</v>
          </cell>
          <cell r="BP195">
            <v>1</v>
          </cell>
          <cell r="BQ195">
            <v>1</v>
          </cell>
          <cell r="BR195">
            <v>1</v>
          </cell>
          <cell r="BS195">
            <v>1</v>
          </cell>
        </row>
        <row r="196">
          <cell r="K196">
            <v>1</v>
          </cell>
          <cell r="L196">
            <v>1</v>
          </cell>
          <cell r="M196">
            <v>1</v>
          </cell>
          <cell r="N196">
            <v>1</v>
          </cell>
          <cell r="O196">
            <v>1</v>
          </cell>
          <cell r="P196">
            <v>1</v>
          </cell>
          <cell r="Q196">
            <v>1</v>
          </cell>
          <cell r="R196">
            <v>1</v>
          </cell>
          <cell r="S196">
            <v>1</v>
          </cell>
          <cell r="T196">
            <v>1</v>
          </cell>
          <cell r="U196">
            <v>1</v>
          </cell>
          <cell r="V196">
            <v>1</v>
          </cell>
          <cell r="W196">
            <v>1</v>
          </cell>
          <cell r="X196">
            <v>1</v>
          </cell>
          <cell r="Y196">
            <v>1</v>
          </cell>
          <cell r="Z196">
            <v>1</v>
          </cell>
          <cell r="AA196">
            <v>1</v>
          </cell>
          <cell r="AB196">
            <v>1</v>
          </cell>
          <cell r="AC196">
            <v>1</v>
          </cell>
          <cell r="AD196">
            <v>1</v>
          </cell>
          <cell r="AP196">
            <v>2</v>
          </cell>
          <cell r="AQ196">
            <v>3</v>
          </cell>
          <cell r="AR196">
            <v>9</v>
          </cell>
          <cell r="AZ196">
            <v>1</v>
          </cell>
          <cell r="BA196">
            <v>1</v>
          </cell>
          <cell r="BB196">
            <v>1</v>
          </cell>
          <cell r="BC196">
            <v>1</v>
          </cell>
          <cell r="BD196">
            <v>1</v>
          </cell>
          <cell r="BE196">
            <v>1</v>
          </cell>
          <cell r="BF196">
            <v>1</v>
          </cell>
          <cell r="BG196">
            <v>1</v>
          </cell>
          <cell r="BH196">
            <v>1</v>
          </cell>
          <cell r="BI196">
            <v>1</v>
          </cell>
          <cell r="BJ196">
            <v>1</v>
          </cell>
          <cell r="BK196">
            <v>1</v>
          </cell>
          <cell r="BL196">
            <v>1</v>
          </cell>
          <cell r="BM196">
            <v>1</v>
          </cell>
          <cell r="BN196">
            <v>1</v>
          </cell>
          <cell r="BO196">
            <v>1</v>
          </cell>
          <cell r="BP196">
            <v>1</v>
          </cell>
          <cell r="BQ196">
            <v>1</v>
          </cell>
          <cell r="BR196">
            <v>1</v>
          </cell>
          <cell r="BS196">
            <v>1</v>
          </cell>
        </row>
        <row r="197">
          <cell r="K197">
            <v>1</v>
          </cell>
          <cell r="L197">
            <v>1</v>
          </cell>
          <cell r="M197">
            <v>1</v>
          </cell>
          <cell r="N197">
            <v>1</v>
          </cell>
          <cell r="O197">
            <v>1</v>
          </cell>
          <cell r="P197">
            <v>1</v>
          </cell>
          <cell r="Q197">
            <v>1</v>
          </cell>
          <cell r="R197">
            <v>1</v>
          </cell>
          <cell r="S197">
            <v>1</v>
          </cell>
          <cell r="T197">
            <v>1</v>
          </cell>
          <cell r="U197">
            <v>1</v>
          </cell>
          <cell r="V197">
            <v>1</v>
          </cell>
          <cell r="W197">
            <v>1</v>
          </cell>
          <cell r="X197">
            <v>1</v>
          </cell>
          <cell r="Y197">
            <v>1</v>
          </cell>
          <cell r="Z197">
            <v>1</v>
          </cell>
          <cell r="AA197">
            <v>1</v>
          </cell>
          <cell r="AB197">
            <v>1</v>
          </cell>
          <cell r="AC197">
            <v>1</v>
          </cell>
          <cell r="AD197">
            <v>1</v>
          </cell>
          <cell r="AP197">
            <v>2</v>
          </cell>
          <cell r="AQ197">
            <v>3</v>
          </cell>
          <cell r="AR197">
            <v>10</v>
          </cell>
          <cell r="AZ197">
            <v>1</v>
          </cell>
          <cell r="BA197">
            <v>1</v>
          </cell>
          <cell r="BB197">
            <v>1</v>
          </cell>
          <cell r="BC197">
            <v>1</v>
          </cell>
          <cell r="BD197">
            <v>1</v>
          </cell>
          <cell r="BE197">
            <v>1</v>
          </cell>
          <cell r="BF197">
            <v>1</v>
          </cell>
          <cell r="BG197">
            <v>1</v>
          </cell>
          <cell r="BH197">
            <v>1</v>
          </cell>
          <cell r="BI197">
            <v>1</v>
          </cell>
          <cell r="BJ197">
            <v>1</v>
          </cell>
          <cell r="BK197">
            <v>1</v>
          </cell>
          <cell r="BL197">
            <v>1</v>
          </cell>
          <cell r="BM197">
            <v>1</v>
          </cell>
          <cell r="BN197">
            <v>1</v>
          </cell>
          <cell r="BO197">
            <v>1</v>
          </cell>
          <cell r="BP197">
            <v>1</v>
          </cell>
          <cell r="BQ197">
            <v>1</v>
          </cell>
          <cell r="BR197">
            <v>1</v>
          </cell>
          <cell r="BS197">
            <v>1</v>
          </cell>
        </row>
        <row r="198">
          <cell r="K198">
            <v>1</v>
          </cell>
          <cell r="L198">
            <v>1</v>
          </cell>
          <cell r="M198">
            <v>1</v>
          </cell>
          <cell r="N198">
            <v>1</v>
          </cell>
          <cell r="O198">
            <v>1</v>
          </cell>
          <cell r="P198">
            <v>1</v>
          </cell>
          <cell r="Q198">
            <v>1</v>
          </cell>
          <cell r="R198">
            <v>1</v>
          </cell>
          <cell r="S198">
            <v>1</v>
          </cell>
          <cell r="T198">
            <v>1</v>
          </cell>
          <cell r="U198">
            <v>1</v>
          </cell>
          <cell r="V198">
            <v>1</v>
          </cell>
          <cell r="W198">
            <v>1</v>
          </cell>
          <cell r="X198">
            <v>1</v>
          </cell>
          <cell r="Y198">
            <v>1</v>
          </cell>
          <cell r="Z198">
            <v>1</v>
          </cell>
          <cell r="AA198">
            <v>1</v>
          </cell>
          <cell r="AB198">
            <v>1</v>
          </cell>
          <cell r="AC198">
            <v>1</v>
          </cell>
          <cell r="AD198">
            <v>1</v>
          </cell>
          <cell r="AP198">
            <v>2</v>
          </cell>
          <cell r="AQ198">
            <v>4</v>
          </cell>
          <cell r="AR198">
            <v>1</v>
          </cell>
          <cell r="AZ198">
            <v>1</v>
          </cell>
          <cell r="BA198">
            <v>1</v>
          </cell>
          <cell r="BB198">
            <v>1</v>
          </cell>
          <cell r="BC198">
            <v>1</v>
          </cell>
          <cell r="BD198">
            <v>1</v>
          </cell>
          <cell r="BE198">
            <v>1</v>
          </cell>
          <cell r="BF198">
            <v>1</v>
          </cell>
          <cell r="BG198">
            <v>1</v>
          </cell>
          <cell r="BH198">
            <v>1</v>
          </cell>
          <cell r="BI198">
            <v>1</v>
          </cell>
          <cell r="BJ198">
            <v>1</v>
          </cell>
          <cell r="BK198">
            <v>1</v>
          </cell>
          <cell r="BL198">
            <v>1</v>
          </cell>
          <cell r="BM198">
            <v>1</v>
          </cell>
          <cell r="BN198">
            <v>1</v>
          </cell>
          <cell r="BO198">
            <v>0.9</v>
          </cell>
          <cell r="BP198">
            <v>0.9</v>
          </cell>
          <cell r="BQ198">
            <v>0.9</v>
          </cell>
          <cell r="BR198">
            <v>0.9</v>
          </cell>
          <cell r="BS198">
            <v>0.9</v>
          </cell>
        </row>
        <row r="199">
          <cell r="K199">
            <v>1</v>
          </cell>
          <cell r="L199">
            <v>1</v>
          </cell>
          <cell r="M199">
            <v>1</v>
          </cell>
          <cell r="N199">
            <v>1</v>
          </cell>
          <cell r="O199">
            <v>1</v>
          </cell>
          <cell r="P199">
            <v>1</v>
          </cell>
          <cell r="Q199">
            <v>1</v>
          </cell>
          <cell r="R199">
            <v>1</v>
          </cell>
          <cell r="S199">
            <v>1</v>
          </cell>
          <cell r="T199">
            <v>1</v>
          </cell>
          <cell r="U199">
            <v>1</v>
          </cell>
          <cell r="V199">
            <v>1</v>
          </cell>
          <cell r="W199">
            <v>1</v>
          </cell>
          <cell r="X199">
            <v>1</v>
          </cell>
          <cell r="Y199">
            <v>1</v>
          </cell>
          <cell r="Z199">
            <v>1</v>
          </cell>
          <cell r="AA199">
            <v>1</v>
          </cell>
          <cell r="AB199">
            <v>1</v>
          </cell>
          <cell r="AC199">
            <v>1</v>
          </cell>
          <cell r="AD199">
            <v>1</v>
          </cell>
          <cell r="AP199">
            <v>2</v>
          </cell>
          <cell r="AQ199">
            <v>4</v>
          </cell>
          <cell r="AR199">
            <v>2</v>
          </cell>
          <cell r="AZ199">
            <v>1</v>
          </cell>
          <cell r="BA199">
            <v>1</v>
          </cell>
          <cell r="BB199">
            <v>1</v>
          </cell>
          <cell r="BC199">
            <v>1</v>
          </cell>
          <cell r="BD199">
            <v>1</v>
          </cell>
          <cell r="BE199">
            <v>1</v>
          </cell>
          <cell r="BF199">
            <v>1</v>
          </cell>
          <cell r="BG199">
            <v>1</v>
          </cell>
          <cell r="BH199">
            <v>1</v>
          </cell>
          <cell r="BI199">
            <v>1</v>
          </cell>
          <cell r="BJ199">
            <v>1</v>
          </cell>
          <cell r="BK199">
            <v>1</v>
          </cell>
          <cell r="BL199">
            <v>1</v>
          </cell>
          <cell r="BM199">
            <v>1</v>
          </cell>
          <cell r="BN199">
            <v>1</v>
          </cell>
          <cell r="BO199">
            <v>0.9</v>
          </cell>
          <cell r="BP199">
            <v>0.9</v>
          </cell>
          <cell r="BQ199">
            <v>0.9</v>
          </cell>
          <cell r="BR199">
            <v>0.9</v>
          </cell>
          <cell r="BS199">
            <v>0.9</v>
          </cell>
        </row>
        <row r="200">
          <cell r="K200">
            <v>1</v>
          </cell>
          <cell r="L200">
            <v>1</v>
          </cell>
          <cell r="M200">
            <v>1</v>
          </cell>
          <cell r="N200">
            <v>1</v>
          </cell>
          <cell r="O200">
            <v>1</v>
          </cell>
          <cell r="P200">
            <v>1</v>
          </cell>
          <cell r="Q200">
            <v>1</v>
          </cell>
          <cell r="R200">
            <v>1</v>
          </cell>
          <cell r="S200">
            <v>1</v>
          </cell>
          <cell r="T200">
            <v>1</v>
          </cell>
          <cell r="U200">
            <v>1</v>
          </cell>
          <cell r="V200">
            <v>1</v>
          </cell>
          <cell r="W200">
            <v>1</v>
          </cell>
          <cell r="X200">
            <v>1</v>
          </cell>
          <cell r="Y200">
            <v>1</v>
          </cell>
          <cell r="Z200">
            <v>1</v>
          </cell>
          <cell r="AA200">
            <v>1</v>
          </cell>
          <cell r="AB200">
            <v>1</v>
          </cell>
          <cell r="AC200">
            <v>1</v>
          </cell>
          <cell r="AD200">
            <v>1</v>
          </cell>
          <cell r="AP200">
            <v>2</v>
          </cell>
          <cell r="AQ200">
            <v>4</v>
          </cell>
          <cell r="AR200">
            <v>3</v>
          </cell>
          <cell r="AZ200">
            <v>1</v>
          </cell>
          <cell r="BA200">
            <v>1</v>
          </cell>
          <cell r="BB200">
            <v>1</v>
          </cell>
          <cell r="BC200">
            <v>1</v>
          </cell>
          <cell r="BD200">
            <v>1</v>
          </cell>
          <cell r="BE200">
            <v>1</v>
          </cell>
          <cell r="BF200">
            <v>1</v>
          </cell>
          <cell r="BG200">
            <v>1</v>
          </cell>
          <cell r="BH200">
            <v>1</v>
          </cell>
          <cell r="BI200">
            <v>1</v>
          </cell>
          <cell r="BJ200">
            <v>1</v>
          </cell>
          <cell r="BK200">
            <v>1</v>
          </cell>
          <cell r="BL200">
            <v>1</v>
          </cell>
          <cell r="BM200">
            <v>1</v>
          </cell>
          <cell r="BN200">
            <v>1</v>
          </cell>
          <cell r="BO200">
            <v>0.9</v>
          </cell>
          <cell r="BP200">
            <v>0.9</v>
          </cell>
          <cell r="BQ200">
            <v>0.9</v>
          </cell>
          <cell r="BR200">
            <v>0.9</v>
          </cell>
          <cell r="BS200">
            <v>0.9</v>
          </cell>
        </row>
        <row r="201">
          <cell r="K201">
            <v>1</v>
          </cell>
          <cell r="L201">
            <v>1</v>
          </cell>
          <cell r="M201">
            <v>1</v>
          </cell>
          <cell r="N201">
            <v>1</v>
          </cell>
          <cell r="O201">
            <v>1</v>
          </cell>
          <cell r="P201">
            <v>1</v>
          </cell>
          <cell r="Q201">
            <v>1</v>
          </cell>
          <cell r="R201">
            <v>1</v>
          </cell>
          <cell r="S201">
            <v>1</v>
          </cell>
          <cell r="T201">
            <v>1</v>
          </cell>
          <cell r="U201">
            <v>1</v>
          </cell>
          <cell r="V201">
            <v>1</v>
          </cell>
          <cell r="W201">
            <v>1</v>
          </cell>
          <cell r="X201">
            <v>1</v>
          </cell>
          <cell r="Y201">
            <v>1</v>
          </cell>
          <cell r="Z201">
            <v>1</v>
          </cell>
          <cell r="AA201">
            <v>1</v>
          </cell>
          <cell r="AB201">
            <v>1</v>
          </cell>
          <cell r="AC201">
            <v>1</v>
          </cell>
          <cell r="AD201">
            <v>1</v>
          </cell>
          <cell r="AP201">
            <v>2</v>
          </cell>
          <cell r="AQ201">
            <v>4</v>
          </cell>
          <cell r="AR201">
            <v>4</v>
          </cell>
          <cell r="AZ201">
            <v>1</v>
          </cell>
          <cell r="BA201">
            <v>1</v>
          </cell>
          <cell r="BB201">
            <v>1</v>
          </cell>
          <cell r="BC201">
            <v>1</v>
          </cell>
          <cell r="BD201">
            <v>1</v>
          </cell>
          <cell r="BE201">
            <v>1</v>
          </cell>
          <cell r="BF201">
            <v>1</v>
          </cell>
          <cell r="BG201">
            <v>1</v>
          </cell>
          <cell r="BH201">
            <v>1</v>
          </cell>
          <cell r="BI201">
            <v>1</v>
          </cell>
          <cell r="BJ201">
            <v>1</v>
          </cell>
          <cell r="BK201">
            <v>1</v>
          </cell>
          <cell r="BL201">
            <v>1</v>
          </cell>
          <cell r="BM201">
            <v>1</v>
          </cell>
          <cell r="BN201">
            <v>1</v>
          </cell>
          <cell r="BO201">
            <v>0.9</v>
          </cell>
          <cell r="BP201">
            <v>0.9</v>
          </cell>
          <cell r="BQ201">
            <v>0.9</v>
          </cell>
          <cell r="BR201">
            <v>0.9</v>
          </cell>
          <cell r="BS201">
            <v>0.9</v>
          </cell>
        </row>
        <row r="202">
          <cell r="K202">
            <v>1</v>
          </cell>
          <cell r="L202">
            <v>1</v>
          </cell>
          <cell r="M202">
            <v>1</v>
          </cell>
          <cell r="N202">
            <v>1</v>
          </cell>
          <cell r="O202">
            <v>1</v>
          </cell>
          <cell r="P202">
            <v>1</v>
          </cell>
          <cell r="Q202">
            <v>1</v>
          </cell>
          <cell r="R202">
            <v>1</v>
          </cell>
          <cell r="S202">
            <v>1</v>
          </cell>
          <cell r="T202">
            <v>1</v>
          </cell>
          <cell r="U202">
            <v>1</v>
          </cell>
          <cell r="V202">
            <v>1</v>
          </cell>
          <cell r="W202">
            <v>1</v>
          </cell>
          <cell r="X202">
            <v>1</v>
          </cell>
          <cell r="Y202">
            <v>1</v>
          </cell>
          <cell r="Z202">
            <v>1</v>
          </cell>
          <cell r="AA202">
            <v>1</v>
          </cell>
          <cell r="AB202">
            <v>1</v>
          </cell>
          <cell r="AC202">
            <v>1</v>
          </cell>
          <cell r="AD202">
            <v>1</v>
          </cell>
          <cell r="AP202">
            <v>2</v>
          </cell>
          <cell r="AQ202">
            <v>4</v>
          </cell>
          <cell r="AR202">
            <v>5</v>
          </cell>
          <cell r="AZ202">
            <v>1</v>
          </cell>
          <cell r="BA202">
            <v>1</v>
          </cell>
          <cell r="BB202">
            <v>1</v>
          </cell>
          <cell r="BC202">
            <v>1</v>
          </cell>
          <cell r="BD202">
            <v>1</v>
          </cell>
          <cell r="BE202">
            <v>1</v>
          </cell>
          <cell r="BF202">
            <v>1</v>
          </cell>
          <cell r="BG202">
            <v>1</v>
          </cell>
          <cell r="BH202">
            <v>1</v>
          </cell>
          <cell r="BI202">
            <v>1</v>
          </cell>
          <cell r="BJ202">
            <v>1</v>
          </cell>
          <cell r="BK202">
            <v>1</v>
          </cell>
          <cell r="BL202">
            <v>1</v>
          </cell>
          <cell r="BM202">
            <v>1</v>
          </cell>
          <cell r="BN202">
            <v>1</v>
          </cell>
          <cell r="BO202">
            <v>0.9</v>
          </cell>
          <cell r="BP202">
            <v>0.9</v>
          </cell>
          <cell r="BQ202">
            <v>0.9</v>
          </cell>
          <cell r="BR202">
            <v>0.9</v>
          </cell>
          <cell r="BS202">
            <v>0.9</v>
          </cell>
        </row>
        <row r="203">
          <cell r="K203">
            <v>1</v>
          </cell>
          <cell r="L203">
            <v>1</v>
          </cell>
          <cell r="M203">
            <v>1</v>
          </cell>
          <cell r="N203">
            <v>1</v>
          </cell>
          <cell r="O203">
            <v>1</v>
          </cell>
          <cell r="P203">
            <v>1</v>
          </cell>
          <cell r="Q203">
            <v>1</v>
          </cell>
          <cell r="R203">
            <v>1</v>
          </cell>
          <cell r="S203">
            <v>1</v>
          </cell>
          <cell r="T203">
            <v>1</v>
          </cell>
          <cell r="U203">
            <v>1</v>
          </cell>
          <cell r="V203">
            <v>1</v>
          </cell>
          <cell r="W203">
            <v>1</v>
          </cell>
          <cell r="X203">
            <v>1</v>
          </cell>
          <cell r="Y203">
            <v>1</v>
          </cell>
          <cell r="Z203">
            <v>1</v>
          </cell>
          <cell r="AA203">
            <v>1</v>
          </cell>
          <cell r="AB203">
            <v>1</v>
          </cell>
          <cell r="AC203">
            <v>1</v>
          </cell>
          <cell r="AD203">
            <v>1</v>
          </cell>
          <cell r="AP203">
            <v>2</v>
          </cell>
          <cell r="AQ203">
            <v>4</v>
          </cell>
          <cell r="AR203">
            <v>6</v>
          </cell>
          <cell r="AZ203">
            <v>1</v>
          </cell>
          <cell r="BA203">
            <v>1</v>
          </cell>
          <cell r="BB203">
            <v>1</v>
          </cell>
          <cell r="BC203">
            <v>1</v>
          </cell>
          <cell r="BD203">
            <v>1</v>
          </cell>
          <cell r="BE203">
            <v>1</v>
          </cell>
          <cell r="BF203">
            <v>1</v>
          </cell>
          <cell r="BG203">
            <v>1</v>
          </cell>
          <cell r="BH203">
            <v>1</v>
          </cell>
          <cell r="BI203">
            <v>1</v>
          </cell>
          <cell r="BJ203">
            <v>1</v>
          </cell>
          <cell r="BK203">
            <v>1</v>
          </cell>
          <cell r="BL203">
            <v>1</v>
          </cell>
          <cell r="BM203">
            <v>1</v>
          </cell>
          <cell r="BN203">
            <v>1</v>
          </cell>
          <cell r="BO203">
            <v>0.9</v>
          </cell>
          <cell r="BP203">
            <v>0.9</v>
          </cell>
          <cell r="BQ203">
            <v>0.9</v>
          </cell>
          <cell r="BR203">
            <v>0.9</v>
          </cell>
          <cell r="BS203">
            <v>0.9</v>
          </cell>
        </row>
        <row r="204">
          <cell r="K204">
            <v>1</v>
          </cell>
          <cell r="L204">
            <v>1</v>
          </cell>
          <cell r="M204">
            <v>1</v>
          </cell>
          <cell r="N204">
            <v>1</v>
          </cell>
          <cell r="O204">
            <v>1</v>
          </cell>
          <cell r="P204">
            <v>1</v>
          </cell>
          <cell r="Q204">
            <v>1</v>
          </cell>
          <cell r="R204">
            <v>1</v>
          </cell>
          <cell r="S204">
            <v>1</v>
          </cell>
          <cell r="T204">
            <v>1</v>
          </cell>
          <cell r="U204">
            <v>1</v>
          </cell>
          <cell r="V204">
            <v>1</v>
          </cell>
          <cell r="W204">
            <v>1</v>
          </cell>
          <cell r="X204">
            <v>1</v>
          </cell>
          <cell r="Y204">
            <v>1</v>
          </cell>
          <cell r="Z204">
            <v>1</v>
          </cell>
          <cell r="AA204">
            <v>1</v>
          </cell>
          <cell r="AB204">
            <v>1</v>
          </cell>
          <cell r="AC204">
            <v>1</v>
          </cell>
          <cell r="AD204">
            <v>1</v>
          </cell>
          <cell r="AP204">
            <v>2</v>
          </cell>
          <cell r="AQ204">
            <v>4</v>
          </cell>
          <cell r="AR204">
            <v>7</v>
          </cell>
          <cell r="AZ204">
            <v>1</v>
          </cell>
          <cell r="BA204">
            <v>1</v>
          </cell>
          <cell r="BB204">
            <v>1</v>
          </cell>
          <cell r="BC204">
            <v>1</v>
          </cell>
          <cell r="BD204">
            <v>1</v>
          </cell>
          <cell r="BE204">
            <v>1</v>
          </cell>
          <cell r="BF204">
            <v>1</v>
          </cell>
          <cell r="BG204">
            <v>1</v>
          </cell>
          <cell r="BH204">
            <v>1</v>
          </cell>
          <cell r="BI204">
            <v>1</v>
          </cell>
          <cell r="BJ204">
            <v>1</v>
          </cell>
          <cell r="BK204">
            <v>1</v>
          </cell>
          <cell r="BL204">
            <v>1</v>
          </cell>
          <cell r="BM204">
            <v>1</v>
          </cell>
          <cell r="BN204">
            <v>1</v>
          </cell>
          <cell r="BO204">
            <v>0.9</v>
          </cell>
          <cell r="BP204">
            <v>0.9</v>
          </cell>
          <cell r="BQ204">
            <v>0.9</v>
          </cell>
          <cell r="BR204">
            <v>0.9</v>
          </cell>
          <cell r="BS204">
            <v>0.9</v>
          </cell>
        </row>
        <row r="205">
          <cell r="K205">
            <v>1</v>
          </cell>
          <cell r="L205">
            <v>1</v>
          </cell>
          <cell r="M205">
            <v>1</v>
          </cell>
          <cell r="N205">
            <v>1</v>
          </cell>
          <cell r="O205">
            <v>1</v>
          </cell>
          <cell r="P205">
            <v>1</v>
          </cell>
          <cell r="Q205">
            <v>1</v>
          </cell>
          <cell r="R205">
            <v>1</v>
          </cell>
          <cell r="S205">
            <v>1</v>
          </cell>
          <cell r="T205">
            <v>1</v>
          </cell>
          <cell r="U205">
            <v>1</v>
          </cell>
          <cell r="V205">
            <v>1</v>
          </cell>
          <cell r="W205">
            <v>1</v>
          </cell>
          <cell r="X205">
            <v>1</v>
          </cell>
          <cell r="Y205">
            <v>1</v>
          </cell>
          <cell r="Z205">
            <v>1</v>
          </cell>
          <cell r="AA205">
            <v>1</v>
          </cell>
          <cell r="AB205">
            <v>1</v>
          </cell>
          <cell r="AC205">
            <v>1</v>
          </cell>
          <cell r="AD205">
            <v>1</v>
          </cell>
          <cell r="AP205">
            <v>2</v>
          </cell>
          <cell r="AQ205">
            <v>4</v>
          </cell>
          <cell r="AR205">
            <v>8</v>
          </cell>
          <cell r="AZ205">
            <v>1</v>
          </cell>
          <cell r="BA205">
            <v>1</v>
          </cell>
          <cell r="BB205">
            <v>1</v>
          </cell>
          <cell r="BC205">
            <v>1</v>
          </cell>
          <cell r="BD205">
            <v>1</v>
          </cell>
          <cell r="BE205">
            <v>1</v>
          </cell>
          <cell r="BF205">
            <v>1</v>
          </cell>
          <cell r="BG205">
            <v>1</v>
          </cell>
          <cell r="BH205">
            <v>1</v>
          </cell>
          <cell r="BI205">
            <v>1</v>
          </cell>
          <cell r="BJ205">
            <v>1</v>
          </cell>
          <cell r="BK205">
            <v>1</v>
          </cell>
          <cell r="BL205">
            <v>1</v>
          </cell>
          <cell r="BM205">
            <v>1</v>
          </cell>
          <cell r="BN205">
            <v>1</v>
          </cell>
          <cell r="BO205">
            <v>0.9</v>
          </cell>
          <cell r="BP205">
            <v>0.9</v>
          </cell>
          <cell r="BQ205">
            <v>0.9</v>
          </cell>
          <cell r="BR205">
            <v>0.9</v>
          </cell>
          <cell r="BS205">
            <v>0.9</v>
          </cell>
        </row>
        <row r="206">
          <cell r="K206">
            <v>1</v>
          </cell>
          <cell r="L206">
            <v>1</v>
          </cell>
          <cell r="M206">
            <v>1</v>
          </cell>
          <cell r="N206">
            <v>1</v>
          </cell>
          <cell r="O206">
            <v>1</v>
          </cell>
          <cell r="P206">
            <v>1</v>
          </cell>
          <cell r="Q206">
            <v>1</v>
          </cell>
          <cell r="R206">
            <v>1</v>
          </cell>
          <cell r="S206">
            <v>1</v>
          </cell>
          <cell r="T206">
            <v>1</v>
          </cell>
          <cell r="U206">
            <v>1</v>
          </cell>
          <cell r="V206">
            <v>1</v>
          </cell>
          <cell r="W206">
            <v>1</v>
          </cell>
          <cell r="X206">
            <v>1</v>
          </cell>
          <cell r="Y206">
            <v>1</v>
          </cell>
          <cell r="Z206">
            <v>1</v>
          </cell>
          <cell r="AA206">
            <v>1</v>
          </cell>
          <cell r="AB206">
            <v>1</v>
          </cell>
          <cell r="AC206">
            <v>1</v>
          </cell>
          <cell r="AD206">
            <v>1</v>
          </cell>
          <cell r="AP206">
            <v>2</v>
          </cell>
          <cell r="AQ206">
            <v>4</v>
          </cell>
          <cell r="AR206">
            <v>9</v>
          </cell>
          <cell r="AZ206">
            <v>1</v>
          </cell>
          <cell r="BA206">
            <v>1</v>
          </cell>
          <cell r="BB206">
            <v>1</v>
          </cell>
          <cell r="BC206">
            <v>1</v>
          </cell>
          <cell r="BD206">
            <v>1</v>
          </cell>
          <cell r="BE206">
            <v>1</v>
          </cell>
          <cell r="BF206">
            <v>1</v>
          </cell>
          <cell r="BG206">
            <v>1</v>
          </cell>
          <cell r="BH206">
            <v>1</v>
          </cell>
          <cell r="BI206">
            <v>1</v>
          </cell>
          <cell r="BJ206">
            <v>1</v>
          </cell>
          <cell r="BK206">
            <v>1</v>
          </cell>
          <cell r="BL206">
            <v>1</v>
          </cell>
          <cell r="BM206">
            <v>1</v>
          </cell>
          <cell r="BN206">
            <v>1</v>
          </cell>
          <cell r="BO206">
            <v>0.9</v>
          </cell>
          <cell r="BP206">
            <v>0.9</v>
          </cell>
          <cell r="BQ206">
            <v>0.9</v>
          </cell>
          <cell r="BR206">
            <v>0.9</v>
          </cell>
          <cell r="BS206">
            <v>0.9</v>
          </cell>
        </row>
        <row r="207">
          <cell r="K207">
            <v>1</v>
          </cell>
          <cell r="L207">
            <v>1</v>
          </cell>
          <cell r="M207">
            <v>1</v>
          </cell>
          <cell r="N207">
            <v>1</v>
          </cell>
          <cell r="O207">
            <v>1</v>
          </cell>
          <cell r="P207">
            <v>1</v>
          </cell>
          <cell r="Q207">
            <v>1</v>
          </cell>
          <cell r="R207">
            <v>1</v>
          </cell>
          <cell r="S207">
            <v>1</v>
          </cell>
          <cell r="T207">
            <v>1</v>
          </cell>
          <cell r="U207">
            <v>1</v>
          </cell>
          <cell r="V207">
            <v>1</v>
          </cell>
          <cell r="W207">
            <v>1</v>
          </cell>
          <cell r="X207">
            <v>1</v>
          </cell>
          <cell r="Y207">
            <v>1</v>
          </cell>
          <cell r="Z207">
            <v>1</v>
          </cell>
          <cell r="AA207">
            <v>1</v>
          </cell>
          <cell r="AB207">
            <v>1</v>
          </cell>
          <cell r="AC207">
            <v>1</v>
          </cell>
          <cell r="AD207">
            <v>1</v>
          </cell>
          <cell r="AP207">
            <v>2</v>
          </cell>
          <cell r="AQ207">
            <v>4</v>
          </cell>
          <cell r="AR207">
            <v>10</v>
          </cell>
          <cell r="AZ207">
            <v>1</v>
          </cell>
          <cell r="BA207">
            <v>1</v>
          </cell>
          <cell r="BB207">
            <v>1</v>
          </cell>
          <cell r="BC207">
            <v>1</v>
          </cell>
          <cell r="BD207">
            <v>1</v>
          </cell>
          <cell r="BE207">
            <v>1</v>
          </cell>
          <cell r="BF207">
            <v>1</v>
          </cell>
          <cell r="BG207">
            <v>1</v>
          </cell>
          <cell r="BH207">
            <v>1</v>
          </cell>
          <cell r="BI207">
            <v>1</v>
          </cell>
          <cell r="BJ207">
            <v>1</v>
          </cell>
          <cell r="BK207">
            <v>1</v>
          </cell>
          <cell r="BL207">
            <v>1</v>
          </cell>
          <cell r="BM207">
            <v>1</v>
          </cell>
          <cell r="BN207">
            <v>1</v>
          </cell>
          <cell r="BO207">
            <v>1</v>
          </cell>
          <cell r="BP207">
            <v>1</v>
          </cell>
          <cell r="BQ207">
            <v>1</v>
          </cell>
          <cell r="BR207">
            <v>1</v>
          </cell>
          <cell r="BS207">
            <v>1</v>
          </cell>
        </row>
        <row r="208">
          <cell r="K208">
            <v>1</v>
          </cell>
          <cell r="L208">
            <v>1</v>
          </cell>
          <cell r="M208">
            <v>1</v>
          </cell>
          <cell r="N208">
            <v>1</v>
          </cell>
          <cell r="O208">
            <v>1</v>
          </cell>
          <cell r="P208">
            <v>1</v>
          </cell>
          <cell r="Q208">
            <v>1</v>
          </cell>
          <cell r="R208">
            <v>1</v>
          </cell>
          <cell r="S208">
            <v>1</v>
          </cell>
          <cell r="T208">
            <v>1</v>
          </cell>
          <cell r="U208">
            <v>1</v>
          </cell>
          <cell r="V208">
            <v>1</v>
          </cell>
          <cell r="W208">
            <v>1</v>
          </cell>
          <cell r="X208">
            <v>1</v>
          </cell>
          <cell r="Y208">
            <v>1</v>
          </cell>
          <cell r="Z208">
            <v>1</v>
          </cell>
          <cell r="AA208">
            <v>1</v>
          </cell>
          <cell r="AB208">
            <v>1</v>
          </cell>
          <cell r="AC208">
            <v>1</v>
          </cell>
          <cell r="AD208">
            <v>1</v>
          </cell>
          <cell r="AP208">
            <v>2</v>
          </cell>
          <cell r="AQ208">
            <v>5</v>
          </cell>
          <cell r="AR208">
            <v>1</v>
          </cell>
          <cell r="AZ208">
            <v>1</v>
          </cell>
          <cell r="BA208">
            <v>1</v>
          </cell>
          <cell r="BB208">
            <v>1</v>
          </cell>
          <cell r="BC208">
            <v>1</v>
          </cell>
          <cell r="BD208">
            <v>1</v>
          </cell>
          <cell r="BE208">
            <v>1</v>
          </cell>
          <cell r="BF208">
            <v>1</v>
          </cell>
          <cell r="BG208">
            <v>1</v>
          </cell>
          <cell r="BH208">
            <v>1</v>
          </cell>
          <cell r="BI208">
            <v>1</v>
          </cell>
          <cell r="BJ208">
            <v>1</v>
          </cell>
          <cell r="BK208">
            <v>1</v>
          </cell>
          <cell r="BL208">
            <v>1</v>
          </cell>
          <cell r="BM208">
            <v>1</v>
          </cell>
          <cell r="BN208">
            <v>1</v>
          </cell>
          <cell r="BO208">
            <v>1</v>
          </cell>
          <cell r="BP208">
            <v>1</v>
          </cell>
          <cell r="BQ208">
            <v>1</v>
          </cell>
          <cell r="BR208">
            <v>1</v>
          </cell>
          <cell r="BS208">
            <v>1</v>
          </cell>
        </row>
        <row r="209">
          <cell r="K209">
            <v>1</v>
          </cell>
          <cell r="L209">
            <v>1</v>
          </cell>
          <cell r="M209">
            <v>1</v>
          </cell>
          <cell r="N209">
            <v>1</v>
          </cell>
          <cell r="O209">
            <v>1</v>
          </cell>
          <cell r="P209">
            <v>1</v>
          </cell>
          <cell r="Q209">
            <v>1</v>
          </cell>
          <cell r="R209">
            <v>1</v>
          </cell>
          <cell r="S209">
            <v>1</v>
          </cell>
          <cell r="T209">
            <v>1</v>
          </cell>
          <cell r="U209">
            <v>1</v>
          </cell>
          <cell r="V209">
            <v>1</v>
          </cell>
          <cell r="W209">
            <v>1</v>
          </cell>
          <cell r="X209">
            <v>1</v>
          </cell>
          <cell r="Y209">
            <v>1</v>
          </cell>
          <cell r="Z209">
            <v>1</v>
          </cell>
          <cell r="AA209">
            <v>1</v>
          </cell>
          <cell r="AB209">
            <v>1</v>
          </cell>
          <cell r="AC209">
            <v>1</v>
          </cell>
          <cell r="AD209">
            <v>1</v>
          </cell>
          <cell r="AP209">
            <v>2</v>
          </cell>
          <cell r="AQ209">
            <v>5</v>
          </cell>
          <cell r="AR209">
            <v>2</v>
          </cell>
          <cell r="AZ209">
            <v>1</v>
          </cell>
          <cell r="BA209">
            <v>1</v>
          </cell>
          <cell r="BB209">
            <v>1</v>
          </cell>
          <cell r="BC209">
            <v>1</v>
          </cell>
          <cell r="BD209">
            <v>1</v>
          </cell>
          <cell r="BE209">
            <v>1</v>
          </cell>
          <cell r="BF209">
            <v>1</v>
          </cell>
          <cell r="BG209">
            <v>1</v>
          </cell>
          <cell r="BH209">
            <v>1</v>
          </cell>
          <cell r="BI209">
            <v>1</v>
          </cell>
          <cell r="BJ209">
            <v>1</v>
          </cell>
          <cell r="BK209">
            <v>1</v>
          </cell>
          <cell r="BL209">
            <v>1</v>
          </cell>
          <cell r="BM209">
            <v>1</v>
          </cell>
          <cell r="BN209">
            <v>1</v>
          </cell>
          <cell r="BO209">
            <v>1</v>
          </cell>
          <cell r="BP209">
            <v>1</v>
          </cell>
          <cell r="BQ209">
            <v>1</v>
          </cell>
          <cell r="BR209">
            <v>1</v>
          </cell>
          <cell r="BS209">
            <v>1</v>
          </cell>
        </row>
        <row r="210">
          <cell r="K210">
            <v>1</v>
          </cell>
          <cell r="L210">
            <v>1</v>
          </cell>
          <cell r="M210">
            <v>1</v>
          </cell>
          <cell r="N210">
            <v>1</v>
          </cell>
          <cell r="O210">
            <v>1</v>
          </cell>
          <cell r="P210">
            <v>1</v>
          </cell>
          <cell r="Q210">
            <v>1</v>
          </cell>
          <cell r="R210">
            <v>1</v>
          </cell>
          <cell r="S210">
            <v>1</v>
          </cell>
          <cell r="T210">
            <v>1</v>
          </cell>
          <cell r="U210">
            <v>1</v>
          </cell>
          <cell r="V210">
            <v>1</v>
          </cell>
          <cell r="W210">
            <v>1</v>
          </cell>
          <cell r="X210">
            <v>1</v>
          </cell>
          <cell r="Y210">
            <v>1</v>
          </cell>
          <cell r="Z210">
            <v>1</v>
          </cell>
          <cell r="AA210">
            <v>1</v>
          </cell>
          <cell r="AB210">
            <v>1</v>
          </cell>
          <cell r="AC210">
            <v>1</v>
          </cell>
          <cell r="AD210">
            <v>1</v>
          </cell>
          <cell r="AP210">
            <v>2</v>
          </cell>
          <cell r="AQ210">
            <v>5</v>
          </cell>
          <cell r="AR210">
            <v>3</v>
          </cell>
          <cell r="AZ210">
            <v>1</v>
          </cell>
          <cell r="BA210">
            <v>1</v>
          </cell>
          <cell r="BB210">
            <v>1</v>
          </cell>
          <cell r="BC210">
            <v>1</v>
          </cell>
          <cell r="BD210">
            <v>1</v>
          </cell>
          <cell r="BE210">
            <v>1</v>
          </cell>
          <cell r="BF210">
            <v>1</v>
          </cell>
          <cell r="BG210">
            <v>1</v>
          </cell>
          <cell r="BH210">
            <v>1</v>
          </cell>
          <cell r="BI210">
            <v>1</v>
          </cell>
          <cell r="BJ210">
            <v>1</v>
          </cell>
          <cell r="BK210">
            <v>1</v>
          </cell>
          <cell r="BL210">
            <v>1</v>
          </cell>
          <cell r="BM210">
            <v>1</v>
          </cell>
          <cell r="BN210">
            <v>1</v>
          </cell>
          <cell r="BO210">
            <v>1</v>
          </cell>
          <cell r="BP210">
            <v>1</v>
          </cell>
          <cell r="BQ210">
            <v>1</v>
          </cell>
          <cell r="BR210">
            <v>1</v>
          </cell>
          <cell r="BS210">
            <v>1</v>
          </cell>
        </row>
        <row r="211">
          <cell r="K211">
            <v>1</v>
          </cell>
          <cell r="L211">
            <v>1</v>
          </cell>
          <cell r="M211">
            <v>1</v>
          </cell>
          <cell r="N211">
            <v>1</v>
          </cell>
          <cell r="O211">
            <v>1</v>
          </cell>
          <cell r="P211">
            <v>1</v>
          </cell>
          <cell r="Q211">
            <v>1</v>
          </cell>
          <cell r="R211">
            <v>1</v>
          </cell>
          <cell r="S211">
            <v>1</v>
          </cell>
          <cell r="T211">
            <v>1</v>
          </cell>
          <cell r="U211">
            <v>1</v>
          </cell>
          <cell r="V211">
            <v>1</v>
          </cell>
          <cell r="W211">
            <v>1</v>
          </cell>
          <cell r="X211">
            <v>1</v>
          </cell>
          <cell r="Y211">
            <v>1</v>
          </cell>
          <cell r="Z211">
            <v>1</v>
          </cell>
          <cell r="AA211">
            <v>1</v>
          </cell>
          <cell r="AB211">
            <v>1</v>
          </cell>
          <cell r="AC211">
            <v>1</v>
          </cell>
          <cell r="AD211">
            <v>1</v>
          </cell>
          <cell r="AP211">
            <v>2</v>
          </cell>
          <cell r="AQ211">
            <v>5</v>
          </cell>
          <cell r="AR211">
            <v>4</v>
          </cell>
          <cell r="AZ211">
            <v>1</v>
          </cell>
          <cell r="BA211">
            <v>1</v>
          </cell>
          <cell r="BB211">
            <v>1</v>
          </cell>
          <cell r="BC211">
            <v>1</v>
          </cell>
          <cell r="BD211">
            <v>1</v>
          </cell>
          <cell r="BE211">
            <v>1</v>
          </cell>
          <cell r="BF211">
            <v>1</v>
          </cell>
          <cell r="BG211">
            <v>1</v>
          </cell>
          <cell r="BH211">
            <v>1</v>
          </cell>
          <cell r="BI211">
            <v>1</v>
          </cell>
          <cell r="BJ211">
            <v>1</v>
          </cell>
          <cell r="BK211">
            <v>1</v>
          </cell>
          <cell r="BL211">
            <v>1</v>
          </cell>
          <cell r="BM211">
            <v>1</v>
          </cell>
          <cell r="BN211">
            <v>1</v>
          </cell>
          <cell r="BO211">
            <v>1</v>
          </cell>
          <cell r="BP211">
            <v>1</v>
          </cell>
          <cell r="BQ211">
            <v>1</v>
          </cell>
          <cell r="BR211">
            <v>1</v>
          </cell>
          <cell r="BS211">
            <v>1</v>
          </cell>
        </row>
        <row r="212">
          <cell r="K212">
            <v>1</v>
          </cell>
          <cell r="L212">
            <v>1</v>
          </cell>
          <cell r="M212">
            <v>1</v>
          </cell>
          <cell r="N212">
            <v>1</v>
          </cell>
          <cell r="O212">
            <v>1</v>
          </cell>
          <cell r="P212">
            <v>1</v>
          </cell>
          <cell r="Q212">
            <v>1</v>
          </cell>
          <cell r="R212">
            <v>1</v>
          </cell>
          <cell r="S212">
            <v>1</v>
          </cell>
          <cell r="T212">
            <v>1</v>
          </cell>
          <cell r="U212">
            <v>1</v>
          </cell>
          <cell r="V212">
            <v>1</v>
          </cell>
          <cell r="W212">
            <v>1</v>
          </cell>
          <cell r="X212">
            <v>1</v>
          </cell>
          <cell r="Y212">
            <v>1</v>
          </cell>
          <cell r="Z212">
            <v>1</v>
          </cell>
          <cell r="AA212">
            <v>1</v>
          </cell>
          <cell r="AB212">
            <v>1</v>
          </cell>
          <cell r="AC212">
            <v>1</v>
          </cell>
          <cell r="AD212">
            <v>1</v>
          </cell>
          <cell r="AP212">
            <v>2</v>
          </cell>
          <cell r="AQ212">
            <v>5</v>
          </cell>
          <cell r="AR212">
            <v>5</v>
          </cell>
          <cell r="AZ212">
            <v>1</v>
          </cell>
          <cell r="BA212">
            <v>1</v>
          </cell>
          <cell r="BB212">
            <v>1</v>
          </cell>
          <cell r="BC212">
            <v>1</v>
          </cell>
          <cell r="BD212">
            <v>1</v>
          </cell>
          <cell r="BE212">
            <v>1</v>
          </cell>
          <cell r="BF212">
            <v>1</v>
          </cell>
          <cell r="BG212">
            <v>1</v>
          </cell>
          <cell r="BH212">
            <v>1</v>
          </cell>
          <cell r="BI212">
            <v>1</v>
          </cell>
          <cell r="BJ212">
            <v>1</v>
          </cell>
          <cell r="BK212">
            <v>1</v>
          </cell>
          <cell r="BL212">
            <v>1</v>
          </cell>
          <cell r="BM212">
            <v>1</v>
          </cell>
          <cell r="BN212">
            <v>1</v>
          </cell>
          <cell r="BO212">
            <v>1</v>
          </cell>
          <cell r="BP212">
            <v>1</v>
          </cell>
          <cell r="BQ212">
            <v>1</v>
          </cell>
          <cell r="BR212">
            <v>1</v>
          </cell>
          <cell r="BS212">
            <v>1</v>
          </cell>
        </row>
        <row r="213">
          <cell r="K213">
            <v>1</v>
          </cell>
          <cell r="L213">
            <v>1</v>
          </cell>
          <cell r="M213">
            <v>1</v>
          </cell>
          <cell r="N213">
            <v>1</v>
          </cell>
          <cell r="O213">
            <v>1</v>
          </cell>
          <cell r="P213">
            <v>1</v>
          </cell>
          <cell r="Q213">
            <v>1</v>
          </cell>
          <cell r="R213">
            <v>1</v>
          </cell>
          <cell r="S213">
            <v>1</v>
          </cell>
          <cell r="T213">
            <v>1</v>
          </cell>
          <cell r="U213">
            <v>1</v>
          </cell>
          <cell r="V213">
            <v>1</v>
          </cell>
          <cell r="W213">
            <v>1</v>
          </cell>
          <cell r="X213">
            <v>1</v>
          </cell>
          <cell r="Y213">
            <v>1</v>
          </cell>
          <cell r="Z213">
            <v>1</v>
          </cell>
          <cell r="AA213">
            <v>1</v>
          </cell>
          <cell r="AB213">
            <v>1</v>
          </cell>
          <cell r="AC213">
            <v>1</v>
          </cell>
          <cell r="AD213">
            <v>1</v>
          </cell>
          <cell r="AP213">
            <v>2</v>
          </cell>
          <cell r="AQ213">
            <v>5</v>
          </cell>
          <cell r="AR213">
            <v>6</v>
          </cell>
          <cell r="AZ213">
            <v>1</v>
          </cell>
          <cell r="BA213">
            <v>1</v>
          </cell>
          <cell r="BB213">
            <v>1</v>
          </cell>
          <cell r="BC213">
            <v>1</v>
          </cell>
          <cell r="BD213">
            <v>1</v>
          </cell>
          <cell r="BE213">
            <v>1</v>
          </cell>
          <cell r="BF213">
            <v>1</v>
          </cell>
          <cell r="BG213">
            <v>1</v>
          </cell>
          <cell r="BH213">
            <v>1</v>
          </cell>
          <cell r="BI213">
            <v>1</v>
          </cell>
          <cell r="BJ213">
            <v>1</v>
          </cell>
          <cell r="BK213">
            <v>1</v>
          </cell>
          <cell r="BL213">
            <v>1</v>
          </cell>
          <cell r="BM213">
            <v>1</v>
          </cell>
          <cell r="BN213">
            <v>1</v>
          </cell>
          <cell r="BO213">
            <v>1</v>
          </cell>
          <cell r="BP213">
            <v>1</v>
          </cell>
          <cell r="BQ213">
            <v>1</v>
          </cell>
          <cell r="BR213">
            <v>1</v>
          </cell>
          <cell r="BS213">
            <v>1</v>
          </cell>
        </row>
        <row r="214">
          <cell r="K214">
            <v>1</v>
          </cell>
          <cell r="L214">
            <v>1</v>
          </cell>
          <cell r="M214">
            <v>1</v>
          </cell>
          <cell r="N214">
            <v>1</v>
          </cell>
          <cell r="O214">
            <v>1</v>
          </cell>
          <cell r="P214">
            <v>1</v>
          </cell>
          <cell r="Q214">
            <v>1</v>
          </cell>
          <cell r="R214">
            <v>1</v>
          </cell>
          <cell r="S214">
            <v>1</v>
          </cell>
          <cell r="T214">
            <v>1</v>
          </cell>
          <cell r="U214">
            <v>1</v>
          </cell>
          <cell r="V214">
            <v>1</v>
          </cell>
          <cell r="W214">
            <v>1</v>
          </cell>
          <cell r="X214">
            <v>1</v>
          </cell>
          <cell r="Y214">
            <v>1</v>
          </cell>
          <cell r="Z214">
            <v>1</v>
          </cell>
          <cell r="AA214">
            <v>1</v>
          </cell>
          <cell r="AB214">
            <v>1</v>
          </cell>
          <cell r="AC214">
            <v>1</v>
          </cell>
          <cell r="AD214">
            <v>1</v>
          </cell>
          <cell r="AP214">
            <v>2</v>
          </cell>
          <cell r="AQ214">
            <v>5</v>
          </cell>
          <cell r="AR214">
            <v>7</v>
          </cell>
          <cell r="AZ214">
            <v>1</v>
          </cell>
          <cell r="BA214">
            <v>1</v>
          </cell>
          <cell r="BB214">
            <v>1</v>
          </cell>
          <cell r="BC214">
            <v>1</v>
          </cell>
          <cell r="BD214">
            <v>1</v>
          </cell>
          <cell r="BE214">
            <v>1</v>
          </cell>
          <cell r="BF214">
            <v>1</v>
          </cell>
          <cell r="BG214">
            <v>1</v>
          </cell>
          <cell r="BH214">
            <v>1</v>
          </cell>
          <cell r="BI214">
            <v>1</v>
          </cell>
          <cell r="BJ214">
            <v>1</v>
          </cell>
          <cell r="BK214">
            <v>1</v>
          </cell>
          <cell r="BL214">
            <v>1</v>
          </cell>
          <cell r="BM214">
            <v>1</v>
          </cell>
          <cell r="BN214">
            <v>1</v>
          </cell>
          <cell r="BO214">
            <v>1</v>
          </cell>
          <cell r="BP214">
            <v>1</v>
          </cell>
          <cell r="BQ214">
            <v>1</v>
          </cell>
          <cell r="BR214">
            <v>1</v>
          </cell>
          <cell r="BS214">
            <v>1</v>
          </cell>
        </row>
        <row r="215">
          <cell r="K215">
            <v>1</v>
          </cell>
          <cell r="L215">
            <v>1</v>
          </cell>
          <cell r="M215">
            <v>1</v>
          </cell>
          <cell r="N215">
            <v>1</v>
          </cell>
          <cell r="O215">
            <v>1</v>
          </cell>
          <cell r="P215">
            <v>1</v>
          </cell>
          <cell r="Q215">
            <v>1</v>
          </cell>
          <cell r="R215">
            <v>1</v>
          </cell>
          <cell r="S215">
            <v>1</v>
          </cell>
          <cell r="T215">
            <v>1</v>
          </cell>
          <cell r="U215">
            <v>1</v>
          </cell>
          <cell r="V215">
            <v>1</v>
          </cell>
          <cell r="W215">
            <v>1</v>
          </cell>
          <cell r="X215">
            <v>1</v>
          </cell>
          <cell r="Y215">
            <v>1</v>
          </cell>
          <cell r="Z215">
            <v>1</v>
          </cell>
          <cell r="AA215">
            <v>1</v>
          </cell>
          <cell r="AB215">
            <v>1</v>
          </cell>
          <cell r="AC215">
            <v>1</v>
          </cell>
          <cell r="AD215">
            <v>1</v>
          </cell>
          <cell r="AP215">
            <v>2</v>
          </cell>
          <cell r="AQ215">
            <v>5</v>
          </cell>
          <cell r="AR215">
            <v>8</v>
          </cell>
          <cell r="AZ215">
            <v>1</v>
          </cell>
          <cell r="BA215">
            <v>1</v>
          </cell>
          <cell r="BB215">
            <v>1</v>
          </cell>
          <cell r="BC215">
            <v>1</v>
          </cell>
          <cell r="BD215">
            <v>1</v>
          </cell>
          <cell r="BE215">
            <v>1</v>
          </cell>
          <cell r="BF215">
            <v>1</v>
          </cell>
          <cell r="BG215">
            <v>1</v>
          </cell>
          <cell r="BH215">
            <v>1</v>
          </cell>
          <cell r="BI215">
            <v>1</v>
          </cell>
          <cell r="BJ215">
            <v>1</v>
          </cell>
          <cell r="BK215">
            <v>1</v>
          </cell>
          <cell r="BL215">
            <v>1</v>
          </cell>
          <cell r="BM215">
            <v>1</v>
          </cell>
          <cell r="BN215">
            <v>1</v>
          </cell>
          <cell r="BO215">
            <v>1</v>
          </cell>
          <cell r="BP215">
            <v>1</v>
          </cell>
          <cell r="BQ215">
            <v>1</v>
          </cell>
          <cell r="BR215">
            <v>1</v>
          </cell>
          <cell r="BS215">
            <v>1</v>
          </cell>
        </row>
        <row r="216">
          <cell r="K216">
            <v>1</v>
          </cell>
          <cell r="L216">
            <v>1</v>
          </cell>
          <cell r="M216">
            <v>1</v>
          </cell>
          <cell r="N216">
            <v>1</v>
          </cell>
          <cell r="O216">
            <v>1</v>
          </cell>
          <cell r="P216">
            <v>1</v>
          </cell>
          <cell r="Q216">
            <v>1</v>
          </cell>
          <cell r="R216">
            <v>1</v>
          </cell>
          <cell r="S216">
            <v>1</v>
          </cell>
          <cell r="T216">
            <v>1</v>
          </cell>
          <cell r="U216">
            <v>1</v>
          </cell>
          <cell r="V216">
            <v>1</v>
          </cell>
          <cell r="W216">
            <v>1</v>
          </cell>
          <cell r="X216">
            <v>1</v>
          </cell>
          <cell r="Y216">
            <v>1</v>
          </cell>
          <cell r="Z216">
            <v>1</v>
          </cell>
          <cell r="AA216">
            <v>1</v>
          </cell>
          <cell r="AB216">
            <v>1</v>
          </cell>
          <cell r="AC216">
            <v>1</v>
          </cell>
          <cell r="AD216">
            <v>1</v>
          </cell>
          <cell r="AP216">
            <v>2</v>
          </cell>
          <cell r="AQ216">
            <v>5</v>
          </cell>
          <cell r="AR216">
            <v>9</v>
          </cell>
          <cell r="AZ216">
            <v>1</v>
          </cell>
          <cell r="BA216">
            <v>1</v>
          </cell>
          <cell r="BB216">
            <v>1</v>
          </cell>
          <cell r="BC216">
            <v>1</v>
          </cell>
          <cell r="BD216">
            <v>1</v>
          </cell>
          <cell r="BE216">
            <v>1</v>
          </cell>
          <cell r="BF216">
            <v>1</v>
          </cell>
          <cell r="BG216">
            <v>1</v>
          </cell>
          <cell r="BH216">
            <v>1</v>
          </cell>
          <cell r="BI216">
            <v>1</v>
          </cell>
          <cell r="BJ216">
            <v>1</v>
          </cell>
          <cell r="BK216">
            <v>1</v>
          </cell>
          <cell r="BL216">
            <v>1</v>
          </cell>
          <cell r="BM216">
            <v>1</v>
          </cell>
          <cell r="BN216">
            <v>1</v>
          </cell>
          <cell r="BO216">
            <v>1</v>
          </cell>
          <cell r="BP216">
            <v>1</v>
          </cell>
          <cell r="BQ216">
            <v>1</v>
          </cell>
          <cell r="BR216">
            <v>1</v>
          </cell>
          <cell r="BS216">
            <v>1</v>
          </cell>
        </row>
        <row r="217">
          <cell r="K217">
            <v>1</v>
          </cell>
          <cell r="L217">
            <v>1</v>
          </cell>
          <cell r="M217">
            <v>1</v>
          </cell>
          <cell r="N217">
            <v>1</v>
          </cell>
          <cell r="O217">
            <v>1</v>
          </cell>
          <cell r="P217">
            <v>1</v>
          </cell>
          <cell r="Q217">
            <v>1</v>
          </cell>
          <cell r="R217">
            <v>1</v>
          </cell>
          <cell r="S217">
            <v>1</v>
          </cell>
          <cell r="T217">
            <v>1</v>
          </cell>
          <cell r="U217">
            <v>1</v>
          </cell>
          <cell r="V217">
            <v>1</v>
          </cell>
          <cell r="W217">
            <v>1</v>
          </cell>
          <cell r="X217">
            <v>1</v>
          </cell>
          <cell r="Y217">
            <v>1</v>
          </cell>
          <cell r="Z217">
            <v>1</v>
          </cell>
          <cell r="AA217">
            <v>1</v>
          </cell>
          <cell r="AB217">
            <v>1</v>
          </cell>
          <cell r="AC217">
            <v>1</v>
          </cell>
          <cell r="AD217">
            <v>1</v>
          </cell>
          <cell r="AP217">
            <v>2</v>
          </cell>
          <cell r="AQ217">
            <v>5</v>
          </cell>
          <cell r="AR217">
            <v>10</v>
          </cell>
          <cell r="AZ217">
            <v>1</v>
          </cell>
          <cell r="BA217">
            <v>1</v>
          </cell>
          <cell r="BB217">
            <v>1</v>
          </cell>
          <cell r="BC217">
            <v>1</v>
          </cell>
          <cell r="BD217">
            <v>1</v>
          </cell>
          <cell r="BE217">
            <v>1</v>
          </cell>
          <cell r="BF217">
            <v>1</v>
          </cell>
          <cell r="BG217">
            <v>1</v>
          </cell>
          <cell r="BH217">
            <v>1</v>
          </cell>
          <cell r="BI217">
            <v>1</v>
          </cell>
          <cell r="BJ217">
            <v>1</v>
          </cell>
          <cell r="BK217">
            <v>1</v>
          </cell>
          <cell r="BL217">
            <v>1</v>
          </cell>
          <cell r="BM217">
            <v>1</v>
          </cell>
          <cell r="BN217">
            <v>1</v>
          </cell>
          <cell r="BO217">
            <v>1</v>
          </cell>
          <cell r="BP217">
            <v>1</v>
          </cell>
          <cell r="BQ217">
            <v>1</v>
          </cell>
          <cell r="BR217">
            <v>1</v>
          </cell>
          <cell r="BS217">
            <v>1</v>
          </cell>
        </row>
        <row r="218">
          <cell r="K218">
            <v>1</v>
          </cell>
          <cell r="L218">
            <v>1</v>
          </cell>
          <cell r="M218">
            <v>1</v>
          </cell>
          <cell r="N218">
            <v>1</v>
          </cell>
          <cell r="O218">
            <v>1</v>
          </cell>
          <cell r="P218">
            <v>1</v>
          </cell>
          <cell r="Q218">
            <v>1</v>
          </cell>
          <cell r="R218">
            <v>1</v>
          </cell>
          <cell r="S218">
            <v>1</v>
          </cell>
          <cell r="T218">
            <v>1</v>
          </cell>
          <cell r="U218">
            <v>1</v>
          </cell>
          <cell r="V218">
            <v>1</v>
          </cell>
          <cell r="W218">
            <v>1</v>
          </cell>
          <cell r="X218">
            <v>1</v>
          </cell>
          <cell r="Y218">
            <v>1</v>
          </cell>
          <cell r="Z218">
            <v>1</v>
          </cell>
          <cell r="AA218">
            <v>1</v>
          </cell>
          <cell r="AB218">
            <v>1</v>
          </cell>
          <cell r="AC218">
            <v>1</v>
          </cell>
          <cell r="AD218">
            <v>1</v>
          </cell>
          <cell r="AP218">
            <v>2</v>
          </cell>
          <cell r="AQ218">
            <v>6</v>
          </cell>
          <cell r="AR218">
            <v>1</v>
          </cell>
          <cell r="AZ218">
            <v>1</v>
          </cell>
          <cell r="BA218">
            <v>1</v>
          </cell>
          <cell r="BB218">
            <v>1</v>
          </cell>
          <cell r="BC218">
            <v>1</v>
          </cell>
          <cell r="BD218">
            <v>1</v>
          </cell>
          <cell r="BE218">
            <v>1</v>
          </cell>
          <cell r="BF218">
            <v>1</v>
          </cell>
          <cell r="BG218">
            <v>1</v>
          </cell>
          <cell r="BH218">
            <v>1</v>
          </cell>
          <cell r="BI218">
            <v>1</v>
          </cell>
          <cell r="BJ218">
            <v>1</v>
          </cell>
          <cell r="BK218">
            <v>1</v>
          </cell>
          <cell r="BL218">
            <v>1</v>
          </cell>
          <cell r="BM218">
            <v>1</v>
          </cell>
          <cell r="BN218">
            <v>1</v>
          </cell>
          <cell r="BO218">
            <v>1</v>
          </cell>
          <cell r="BP218">
            <v>1</v>
          </cell>
          <cell r="BQ218">
            <v>1</v>
          </cell>
          <cell r="BR218">
            <v>1</v>
          </cell>
          <cell r="BS218">
            <v>1</v>
          </cell>
        </row>
        <row r="219">
          <cell r="K219">
            <v>1</v>
          </cell>
          <cell r="L219">
            <v>1</v>
          </cell>
          <cell r="M219">
            <v>1</v>
          </cell>
          <cell r="N219">
            <v>1</v>
          </cell>
          <cell r="O219">
            <v>1</v>
          </cell>
          <cell r="P219">
            <v>1</v>
          </cell>
          <cell r="Q219">
            <v>1</v>
          </cell>
          <cell r="R219">
            <v>1</v>
          </cell>
          <cell r="S219">
            <v>1</v>
          </cell>
          <cell r="T219">
            <v>1</v>
          </cell>
          <cell r="U219">
            <v>1</v>
          </cell>
          <cell r="V219">
            <v>1</v>
          </cell>
          <cell r="W219">
            <v>1</v>
          </cell>
          <cell r="X219">
            <v>1</v>
          </cell>
          <cell r="Y219">
            <v>1</v>
          </cell>
          <cell r="Z219">
            <v>1</v>
          </cell>
          <cell r="AA219">
            <v>1</v>
          </cell>
          <cell r="AB219">
            <v>1</v>
          </cell>
          <cell r="AC219">
            <v>1</v>
          </cell>
          <cell r="AD219">
            <v>1</v>
          </cell>
          <cell r="AP219">
            <v>2</v>
          </cell>
          <cell r="AQ219">
            <v>6</v>
          </cell>
          <cell r="AR219">
            <v>2</v>
          </cell>
          <cell r="AZ219">
            <v>1</v>
          </cell>
          <cell r="BA219">
            <v>1</v>
          </cell>
          <cell r="BB219">
            <v>1</v>
          </cell>
          <cell r="BC219">
            <v>1</v>
          </cell>
          <cell r="BD219">
            <v>1</v>
          </cell>
          <cell r="BE219">
            <v>1</v>
          </cell>
          <cell r="BF219">
            <v>1</v>
          </cell>
          <cell r="BG219">
            <v>1</v>
          </cell>
          <cell r="BH219">
            <v>1</v>
          </cell>
          <cell r="BI219">
            <v>1</v>
          </cell>
          <cell r="BJ219">
            <v>1</v>
          </cell>
          <cell r="BK219">
            <v>1</v>
          </cell>
          <cell r="BL219">
            <v>1</v>
          </cell>
          <cell r="BM219">
            <v>1</v>
          </cell>
          <cell r="BN219">
            <v>1</v>
          </cell>
          <cell r="BO219">
            <v>1</v>
          </cell>
          <cell r="BP219">
            <v>1</v>
          </cell>
          <cell r="BQ219">
            <v>1</v>
          </cell>
          <cell r="BR219">
            <v>1</v>
          </cell>
          <cell r="BS219">
            <v>1</v>
          </cell>
        </row>
        <row r="220">
          <cell r="K220">
            <v>1</v>
          </cell>
          <cell r="L220">
            <v>1</v>
          </cell>
          <cell r="M220">
            <v>1</v>
          </cell>
          <cell r="N220">
            <v>1</v>
          </cell>
          <cell r="O220">
            <v>1</v>
          </cell>
          <cell r="P220">
            <v>1</v>
          </cell>
          <cell r="Q220">
            <v>1</v>
          </cell>
          <cell r="R220">
            <v>1</v>
          </cell>
          <cell r="S220">
            <v>1</v>
          </cell>
          <cell r="T220">
            <v>1</v>
          </cell>
          <cell r="U220">
            <v>1</v>
          </cell>
          <cell r="V220">
            <v>1</v>
          </cell>
          <cell r="W220">
            <v>1</v>
          </cell>
          <cell r="X220">
            <v>1</v>
          </cell>
          <cell r="Y220">
            <v>1</v>
          </cell>
          <cell r="Z220">
            <v>1</v>
          </cell>
          <cell r="AA220">
            <v>1</v>
          </cell>
          <cell r="AB220">
            <v>1</v>
          </cell>
          <cell r="AC220">
            <v>1</v>
          </cell>
          <cell r="AD220">
            <v>1</v>
          </cell>
          <cell r="AP220">
            <v>2</v>
          </cell>
          <cell r="AQ220">
            <v>6</v>
          </cell>
          <cell r="AR220">
            <v>3</v>
          </cell>
          <cell r="AZ220">
            <v>1</v>
          </cell>
          <cell r="BA220">
            <v>1</v>
          </cell>
          <cell r="BB220">
            <v>1</v>
          </cell>
          <cell r="BC220">
            <v>1</v>
          </cell>
          <cell r="BD220">
            <v>1</v>
          </cell>
          <cell r="BE220">
            <v>1</v>
          </cell>
          <cell r="BF220">
            <v>1</v>
          </cell>
          <cell r="BG220">
            <v>1</v>
          </cell>
          <cell r="BH220">
            <v>1</v>
          </cell>
          <cell r="BI220">
            <v>1</v>
          </cell>
          <cell r="BJ220">
            <v>1</v>
          </cell>
          <cell r="BK220">
            <v>1</v>
          </cell>
          <cell r="BL220">
            <v>1</v>
          </cell>
          <cell r="BM220">
            <v>1</v>
          </cell>
          <cell r="BN220">
            <v>1</v>
          </cell>
          <cell r="BO220">
            <v>1</v>
          </cell>
          <cell r="BP220">
            <v>1</v>
          </cell>
          <cell r="BQ220">
            <v>1</v>
          </cell>
          <cell r="BR220">
            <v>1</v>
          </cell>
          <cell r="BS220">
            <v>1</v>
          </cell>
        </row>
        <row r="221">
          <cell r="K221">
            <v>1</v>
          </cell>
          <cell r="L221">
            <v>1</v>
          </cell>
          <cell r="M221">
            <v>1</v>
          </cell>
          <cell r="N221">
            <v>1</v>
          </cell>
          <cell r="O221">
            <v>1</v>
          </cell>
          <cell r="P221">
            <v>1</v>
          </cell>
          <cell r="Q221">
            <v>1</v>
          </cell>
          <cell r="R221">
            <v>1</v>
          </cell>
          <cell r="S221">
            <v>1</v>
          </cell>
          <cell r="T221">
            <v>1</v>
          </cell>
          <cell r="U221">
            <v>1</v>
          </cell>
          <cell r="V221">
            <v>1</v>
          </cell>
          <cell r="W221">
            <v>1</v>
          </cell>
          <cell r="X221">
            <v>1</v>
          </cell>
          <cell r="Y221">
            <v>1</v>
          </cell>
          <cell r="Z221">
            <v>1</v>
          </cell>
          <cell r="AA221">
            <v>1</v>
          </cell>
          <cell r="AB221">
            <v>1</v>
          </cell>
          <cell r="AC221">
            <v>1</v>
          </cell>
          <cell r="AD221">
            <v>1</v>
          </cell>
          <cell r="AP221">
            <v>2</v>
          </cell>
          <cell r="AQ221">
            <v>6</v>
          </cell>
          <cell r="AR221">
            <v>4</v>
          </cell>
          <cell r="AZ221">
            <v>1</v>
          </cell>
          <cell r="BA221">
            <v>1</v>
          </cell>
          <cell r="BB221">
            <v>1</v>
          </cell>
          <cell r="BC221">
            <v>1</v>
          </cell>
          <cell r="BD221">
            <v>1</v>
          </cell>
          <cell r="BE221">
            <v>1</v>
          </cell>
          <cell r="BF221">
            <v>1</v>
          </cell>
          <cell r="BG221">
            <v>1</v>
          </cell>
          <cell r="BH221">
            <v>1</v>
          </cell>
          <cell r="BI221">
            <v>1</v>
          </cell>
          <cell r="BJ221">
            <v>1</v>
          </cell>
          <cell r="BK221">
            <v>1</v>
          </cell>
          <cell r="BL221">
            <v>1</v>
          </cell>
          <cell r="BM221">
            <v>1</v>
          </cell>
          <cell r="BN221">
            <v>1</v>
          </cell>
          <cell r="BO221">
            <v>1</v>
          </cell>
          <cell r="BP221">
            <v>1</v>
          </cell>
          <cell r="BQ221">
            <v>1</v>
          </cell>
          <cell r="BR221">
            <v>1</v>
          </cell>
          <cell r="BS221">
            <v>1</v>
          </cell>
        </row>
        <row r="222">
          <cell r="K222">
            <v>1</v>
          </cell>
          <cell r="L222">
            <v>1</v>
          </cell>
          <cell r="M222">
            <v>1</v>
          </cell>
          <cell r="N222">
            <v>1</v>
          </cell>
          <cell r="O222">
            <v>1</v>
          </cell>
          <cell r="P222">
            <v>1</v>
          </cell>
          <cell r="Q222">
            <v>1</v>
          </cell>
          <cell r="R222">
            <v>1</v>
          </cell>
          <cell r="S222">
            <v>1</v>
          </cell>
          <cell r="T222">
            <v>1</v>
          </cell>
          <cell r="U222">
            <v>1</v>
          </cell>
          <cell r="V222">
            <v>1</v>
          </cell>
          <cell r="W222">
            <v>1</v>
          </cell>
          <cell r="X222">
            <v>1</v>
          </cell>
          <cell r="Y222">
            <v>1</v>
          </cell>
          <cell r="Z222">
            <v>1</v>
          </cell>
          <cell r="AA222">
            <v>1</v>
          </cell>
          <cell r="AB222">
            <v>1</v>
          </cell>
          <cell r="AC222">
            <v>1</v>
          </cell>
          <cell r="AD222">
            <v>1</v>
          </cell>
          <cell r="AP222">
            <v>2</v>
          </cell>
          <cell r="AQ222">
            <v>6</v>
          </cell>
          <cell r="AR222">
            <v>5</v>
          </cell>
          <cell r="AZ222">
            <v>1</v>
          </cell>
          <cell r="BA222">
            <v>1</v>
          </cell>
          <cell r="BB222">
            <v>1</v>
          </cell>
          <cell r="BC222">
            <v>1</v>
          </cell>
          <cell r="BD222">
            <v>1</v>
          </cell>
          <cell r="BE222">
            <v>1</v>
          </cell>
          <cell r="BF222">
            <v>1</v>
          </cell>
          <cell r="BG222">
            <v>1</v>
          </cell>
          <cell r="BH222">
            <v>1</v>
          </cell>
          <cell r="BI222">
            <v>1</v>
          </cell>
          <cell r="BJ222">
            <v>1</v>
          </cell>
          <cell r="BK222">
            <v>1</v>
          </cell>
          <cell r="BL222">
            <v>1</v>
          </cell>
          <cell r="BM222">
            <v>1</v>
          </cell>
          <cell r="BN222">
            <v>1</v>
          </cell>
          <cell r="BO222">
            <v>1</v>
          </cell>
          <cell r="BP222">
            <v>1</v>
          </cell>
          <cell r="BQ222">
            <v>1</v>
          </cell>
          <cell r="BR222">
            <v>1</v>
          </cell>
          <cell r="BS222">
            <v>1</v>
          </cell>
        </row>
        <row r="223">
          <cell r="K223">
            <v>1</v>
          </cell>
          <cell r="L223">
            <v>1</v>
          </cell>
          <cell r="M223">
            <v>1</v>
          </cell>
          <cell r="N223">
            <v>1</v>
          </cell>
          <cell r="O223">
            <v>1</v>
          </cell>
          <cell r="P223">
            <v>1</v>
          </cell>
          <cell r="Q223">
            <v>1</v>
          </cell>
          <cell r="R223">
            <v>1</v>
          </cell>
          <cell r="S223">
            <v>1</v>
          </cell>
          <cell r="T223">
            <v>1</v>
          </cell>
          <cell r="U223">
            <v>1</v>
          </cell>
          <cell r="V223">
            <v>1</v>
          </cell>
          <cell r="W223">
            <v>1</v>
          </cell>
          <cell r="X223">
            <v>1</v>
          </cell>
          <cell r="Y223">
            <v>1</v>
          </cell>
          <cell r="Z223">
            <v>1</v>
          </cell>
          <cell r="AA223">
            <v>1</v>
          </cell>
          <cell r="AB223">
            <v>1</v>
          </cell>
          <cell r="AC223">
            <v>1</v>
          </cell>
          <cell r="AD223">
            <v>1</v>
          </cell>
          <cell r="AP223">
            <v>2</v>
          </cell>
          <cell r="AQ223">
            <v>6</v>
          </cell>
          <cell r="AR223">
            <v>6</v>
          </cell>
          <cell r="AZ223">
            <v>1</v>
          </cell>
          <cell r="BA223">
            <v>1</v>
          </cell>
          <cell r="BB223">
            <v>1</v>
          </cell>
          <cell r="BC223">
            <v>1</v>
          </cell>
          <cell r="BD223">
            <v>1</v>
          </cell>
          <cell r="BE223">
            <v>1</v>
          </cell>
          <cell r="BF223">
            <v>1</v>
          </cell>
          <cell r="BG223">
            <v>1</v>
          </cell>
          <cell r="BH223">
            <v>1</v>
          </cell>
          <cell r="BI223">
            <v>1</v>
          </cell>
          <cell r="BJ223">
            <v>1</v>
          </cell>
          <cell r="BK223">
            <v>1</v>
          </cell>
          <cell r="BL223">
            <v>1</v>
          </cell>
          <cell r="BM223">
            <v>1</v>
          </cell>
          <cell r="BN223">
            <v>1</v>
          </cell>
          <cell r="BO223">
            <v>1</v>
          </cell>
          <cell r="BP223">
            <v>1</v>
          </cell>
          <cell r="BQ223">
            <v>1</v>
          </cell>
          <cell r="BR223">
            <v>1</v>
          </cell>
          <cell r="BS223">
            <v>1</v>
          </cell>
        </row>
        <row r="224">
          <cell r="K224">
            <v>1</v>
          </cell>
          <cell r="L224">
            <v>1</v>
          </cell>
          <cell r="M224">
            <v>1</v>
          </cell>
          <cell r="N224">
            <v>1</v>
          </cell>
          <cell r="O224">
            <v>1</v>
          </cell>
          <cell r="P224">
            <v>1</v>
          </cell>
          <cell r="Q224">
            <v>1</v>
          </cell>
          <cell r="R224">
            <v>1</v>
          </cell>
          <cell r="S224">
            <v>1</v>
          </cell>
          <cell r="T224">
            <v>1</v>
          </cell>
          <cell r="U224">
            <v>1</v>
          </cell>
          <cell r="V224">
            <v>1</v>
          </cell>
          <cell r="W224">
            <v>1</v>
          </cell>
          <cell r="X224">
            <v>1</v>
          </cell>
          <cell r="Y224">
            <v>1</v>
          </cell>
          <cell r="Z224">
            <v>1</v>
          </cell>
          <cell r="AA224">
            <v>1</v>
          </cell>
          <cell r="AB224">
            <v>1</v>
          </cell>
          <cell r="AC224">
            <v>1</v>
          </cell>
          <cell r="AD224">
            <v>1</v>
          </cell>
          <cell r="AP224">
            <v>2</v>
          </cell>
          <cell r="AQ224">
            <v>6</v>
          </cell>
          <cell r="AR224">
            <v>7</v>
          </cell>
          <cell r="AZ224">
            <v>1</v>
          </cell>
          <cell r="BA224">
            <v>1</v>
          </cell>
          <cell r="BB224">
            <v>1</v>
          </cell>
          <cell r="BC224">
            <v>1</v>
          </cell>
          <cell r="BD224">
            <v>1</v>
          </cell>
          <cell r="BE224">
            <v>1</v>
          </cell>
          <cell r="BF224">
            <v>1</v>
          </cell>
          <cell r="BG224">
            <v>1</v>
          </cell>
          <cell r="BH224">
            <v>1</v>
          </cell>
          <cell r="BI224">
            <v>1</v>
          </cell>
          <cell r="BJ224">
            <v>1</v>
          </cell>
          <cell r="BK224">
            <v>1</v>
          </cell>
          <cell r="BL224">
            <v>1</v>
          </cell>
          <cell r="BM224">
            <v>1</v>
          </cell>
          <cell r="BN224">
            <v>1</v>
          </cell>
          <cell r="BO224">
            <v>1</v>
          </cell>
          <cell r="BP224">
            <v>1</v>
          </cell>
          <cell r="BQ224">
            <v>1</v>
          </cell>
          <cell r="BR224">
            <v>1</v>
          </cell>
          <cell r="BS224">
            <v>1</v>
          </cell>
        </row>
        <row r="225">
          <cell r="K225">
            <v>1</v>
          </cell>
          <cell r="L225">
            <v>1</v>
          </cell>
          <cell r="M225">
            <v>1</v>
          </cell>
          <cell r="N225">
            <v>1</v>
          </cell>
          <cell r="O225">
            <v>1</v>
          </cell>
          <cell r="P225">
            <v>1</v>
          </cell>
          <cell r="Q225">
            <v>1</v>
          </cell>
          <cell r="R225">
            <v>1</v>
          </cell>
          <cell r="S225">
            <v>1</v>
          </cell>
          <cell r="T225">
            <v>1</v>
          </cell>
          <cell r="U225">
            <v>1</v>
          </cell>
          <cell r="V225">
            <v>1</v>
          </cell>
          <cell r="W225">
            <v>1</v>
          </cell>
          <cell r="X225">
            <v>1</v>
          </cell>
          <cell r="Y225">
            <v>1</v>
          </cell>
          <cell r="Z225">
            <v>1</v>
          </cell>
          <cell r="AA225">
            <v>1</v>
          </cell>
          <cell r="AB225">
            <v>1</v>
          </cell>
          <cell r="AC225">
            <v>1</v>
          </cell>
          <cell r="AD225">
            <v>1</v>
          </cell>
          <cell r="AP225">
            <v>2</v>
          </cell>
          <cell r="AQ225">
            <v>6</v>
          </cell>
          <cell r="AR225">
            <v>8</v>
          </cell>
          <cell r="AZ225">
            <v>1</v>
          </cell>
          <cell r="BA225">
            <v>1</v>
          </cell>
          <cell r="BB225">
            <v>1</v>
          </cell>
          <cell r="BC225">
            <v>1</v>
          </cell>
          <cell r="BD225">
            <v>1</v>
          </cell>
          <cell r="BE225">
            <v>1</v>
          </cell>
          <cell r="BF225">
            <v>1</v>
          </cell>
          <cell r="BG225">
            <v>1</v>
          </cell>
          <cell r="BH225">
            <v>1</v>
          </cell>
          <cell r="BI225">
            <v>1</v>
          </cell>
          <cell r="BJ225">
            <v>1</v>
          </cell>
          <cell r="BK225">
            <v>1</v>
          </cell>
          <cell r="BL225">
            <v>1</v>
          </cell>
          <cell r="BM225">
            <v>1</v>
          </cell>
          <cell r="BN225">
            <v>1</v>
          </cell>
          <cell r="BO225">
            <v>1</v>
          </cell>
          <cell r="BP225">
            <v>1</v>
          </cell>
          <cell r="BQ225">
            <v>1</v>
          </cell>
          <cell r="BR225">
            <v>1</v>
          </cell>
          <cell r="BS225">
            <v>1</v>
          </cell>
        </row>
        <row r="226">
          <cell r="K226">
            <v>1</v>
          </cell>
          <cell r="L226">
            <v>1</v>
          </cell>
          <cell r="M226">
            <v>1</v>
          </cell>
          <cell r="N226">
            <v>1</v>
          </cell>
          <cell r="O226">
            <v>1</v>
          </cell>
          <cell r="P226">
            <v>1</v>
          </cell>
          <cell r="Q226">
            <v>1</v>
          </cell>
          <cell r="R226">
            <v>1</v>
          </cell>
          <cell r="S226">
            <v>1</v>
          </cell>
          <cell r="T226">
            <v>1</v>
          </cell>
          <cell r="U226">
            <v>1</v>
          </cell>
          <cell r="V226">
            <v>1</v>
          </cell>
          <cell r="W226">
            <v>1</v>
          </cell>
          <cell r="X226">
            <v>1</v>
          </cell>
          <cell r="Y226">
            <v>1</v>
          </cell>
          <cell r="Z226">
            <v>1</v>
          </cell>
          <cell r="AA226">
            <v>1</v>
          </cell>
          <cell r="AB226">
            <v>1</v>
          </cell>
          <cell r="AC226">
            <v>1</v>
          </cell>
          <cell r="AD226">
            <v>1</v>
          </cell>
          <cell r="AP226">
            <v>2</v>
          </cell>
          <cell r="AQ226">
            <v>6</v>
          </cell>
          <cell r="AR226">
            <v>9</v>
          </cell>
          <cell r="AZ226">
            <v>1</v>
          </cell>
          <cell r="BA226">
            <v>1</v>
          </cell>
          <cell r="BB226">
            <v>1</v>
          </cell>
          <cell r="BC226">
            <v>1</v>
          </cell>
          <cell r="BD226">
            <v>1</v>
          </cell>
          <cell r="BE226">
            <v>1</v>
          </cell>
          <cell r="BF226">
            <v>1</v>
          </cell>
          <cell r="BG226">
            <v>1</v>
          </cell>
          <cell r="BH226">
            <v>1</v>
          </cell>
          <cell r="BI226">
            <v>1</v>
          </cell>
          <cell r="BJ226">
            <v>1</v>
          </cell>
          <cell r="BK226">
            <v>1</v>
          </cell>
          <cell r="BL226">
            <v>1</v>
          </cell>
          <cell r="BM226">
            <v>1</v>
          </cell>
          <cell r="BN226">
            <v>1</v>
          </cell>
          <cell r="BO226">
            <v>1</v>
          </cell>
          <cell r="BP226">
            <v>1</v>
          </cell>
          <cell r="BQ226">
            <v>1</v>
          </cell>
          <cell r="BR226">
            <v>1</v>
          </cell>
          <cell r="BS226">
            <v>1</v>
          </cell>
        </row>
        <row r="227">
          <cell r="K227">
            <v>1</v>
          </cell>
          <cell r="L227">
            <v>1</v>
          </cell>
          <cell r="M227">
            <v>1</v>
          </cell>
          <cell r="N227">
            <v>1</v>
          </cell>
          <cell r="O227">
            <v>1</v>
          </cell>
          <cell r="P227">
            <v>1</v>
          </cell>
          <cell r="Q227">
            <v>1</v>
          </cell>
          <cell r="R227">
            <v>1</v>
          </cell>
          <cell r="S227">
            <v>1</v>
          </cell>
          <cell r="T227">
            <v>1</v>
          </cell>
          <cell r="U227">
            <v>1</v>
          </cell>
          <cell r="V227">
            <v>1</v>
          </cell>
          <cell r="W227">
            <v>1</v>
          </cell>
          <cell r="X227">
            <v>1</v>
          </cell>
          <cell r="Y227">
            <v>1</v>
          </cell>
          <cell r="Z227">
            <v>1</v>
          </cell>
          <cell r="AA227">
            <v>1</v>
          </cell>
          <cell r="AB227">
            <v>1</v>
          </cell>
          <cell r="AC227">
            <v>1</v>
          </cell>
          <cell r="AD227">
            <v>1</v>
          </cell>
          <cell r="AP227">
            <v>2</v>
          </cell>
          <cell r="AQ227">
            <v>6</v>
          </cell>
          <cell r="AR227">
            <v>10</v>
          </cell>
          <cell r="AZ227">
            <v>1</v>
          </cell>
          <cell r="BA227">
            <v>1</v>
          </cell>
          <cell r="BB227">
            <v>1</v>
          </cell>
          <cell r="BC227">
            <v>1</v>
          </cell>
          <cell r="BD227">
            <v>1</v>
          </cell>
          <cell r="BE227">
            <v>1</v>
          </cell>
          <cell r="BF227">
            <v>1</v>
          </cell>
          <cell r="BG227">
            <v>1</v>
          </cell>
          <cell r="BH227">
            <v>1</v>
          </cell>
          <cell r="BI227">
            <v>1</v>
          </cell>
          <cell r="BJ227">
            <v>1</v>
          </cell>
          <cell r="BK227">
            <v>1</v>
          </cell>
          <cell r="BL227">
            <v>1</v>
          </cell>
          <cell r="BM227">
            <v>1</v>
          </cell>
          <cell r="BN227">
            <v>1</v>
          </cell>
          <cell r="BO227">
            <v>1</v>
          </cell>
          <cell r="BP227">
            <v>1</v>
          </cell>
          <cell r="BQ227">
            <v>1</v>
          </cell>
          <cell r="BR227">
            <v>1</v>
          </cell>
          <cell r="BS227">
            <v>1</v>
          </cell>
        </row>
        <row r="228">
          <cell r="K228">
            <v>1</v>
          </cell>
          <cell r="L228">
            <v>1</v>
          </cell>
          <cell r="M228">
            <v>1</v>
          </cell>
          <cell r="N228">
            <v>1</v>
          </cell>
          <cell r="O228">
            <v>1</v>
          </cell>
          <cell r="P228">
            <v>1</v>
          </cell>
          <cell r="Q228">
            <v>1</v>
          </cell>
          <cell r="R228">
            <v>1</v>
          </cell>
          <cell r="S228">
            <v>1</v>
          </cell>
          <cell r="T228">
            <v>1</v>
          </cell>
          <cell r="U228">
            <v>1</v>
          </cell>
          <cell r="V228">
            <v>1</v>
          </cell>
          <cell r="W228">
            <v>1</v>
          </cell>
          <cell r="X228">
            <v>1</v>
          </cell>
          <cell r="Y228">
            <v>1</v>
          </cell>
          <cell r="Z228">
            <v>1</v>
          </cell>
          <cell r="AA228">
            <v>1</v>
          </cell>
          <cell r="AB228">
            <v>1</v>
          </cell>
          <cell r="AC228">
            <v>1</v>
          </cell>
          <cell r="AD228">
            <v>1</v>
          </cell>
          <cell r="AP228">
            <v>2</v>
          </cell>
          <cell r="AQ228">
            <v>7</v>
          </cell>
          <cell r="AR228">
            <v>1</v>
          </cell>
          <cell r="AZ228">
            <v>1</v>
          </cell>
          <cell r="BA228">
            <v>1</v>
          </cell>
          <cell r="BB228">
            <v>1</v>
          </cell>
          <cell r="BC228">
            <v>1</v>
          </cell>
          <cell r="BD228">
            <v>1</v>
          </cell>
          <cell r="BE228">
            <v>1</v>
          </cell>
          <cell r="BF228">
            <v>1</v>
          </cell>
          <cell r="BG228">
            <v>1</v>
          </cell>
          <cell r="BH228">
            <v>1</v>
          </cell>
          <cell r="BI228">
            <v>1</v>
          </cell>
          <cell r="BJ228">
            <v>1</v>
          </cell>
          <cell r="BK228">
            <v>1</v>
          </cell>
          <cell r="BL228">
            <v>1</v>
          </cell>
          <cell r="BM228">
            <v>1</v>
          </cell>
          <cell r="BN228">
            <v>1</v>
          </cell>
          <cell r="BO228">
            <v>1</v>
          </cell>
          <cell r="BP228">
            <v>1</v>
          </cell>
          <cell r="BQ228">
            <v>1</v>
          </cell>
          <cell r="BR228">
            <v>1</v>
          </cell>
          <cell r="BS228">
            <v>1</v>
          </cell>
        </row>
        <row r="229">
          <cell r="K229">
            <v>1</v>
          </cell>
          <cell r="L229">
            <v>1</v>
          </cell>
          <cell r="M229">
            <v>1</v>
          </cell>
          <cell r="N229">
            <v>1</v>
          </cell>
          <cell r="O229">
            <v>1</v>
          </cell>
          <cell r="P229">
            <v>1</v>
          </cell>
          <cell r="Q229">
            <v>1</v>
          </cell>
          <cell r="R229">
            <v>1</v>
          </cell>
          <cell r="S229">
            <v>1</v>
          </cell>
          <cell r="T229">
            <v>1</v>
          </cell>
          <cell r="U229">
            <v>1</v>
          </cell>
          <cell r="V229">
            <v>1</v>
          </cell>
          <cell r="W229">
            <v>1</v>
          </cell>
          <cell r="X229">
            <v>1</v>
          </cell>
          <cell r="Y229">
            <v>1</v>
          </cell>
          <cell r="Z229">
            <v>1</v>
          </cell>
          <cell r="AA229">
            <v>1</v>
          </cell>
          <cell r="AB229">
            <v>1</v>
          </cell>
          <cell r="AC229">
            <v>1</v>
          </cell>
          <cell r="AD229">
            <v>1</v>
          </cell>
          <cell r="AP229">
            <v>2</v>
          </cell>
          <cell r="AQ229">
            <v>7</v>
          </cell>
          <cell r="AR229">
            <v>2</v>
          </cell>
          <cell r="AZ229">
            <v>1</v>
          </cell>
          <cell r="BA229">
            <v>1</v>
          </cell>
          <cell r="BB229">
            <v>1</v>
          </cell>
          <cell r="BC229">
            <v>1</v>
          </cell>
          <cell r="BD229">
            <v>1</v>
          </cell>
          <cell r="BE229">
            <v>1</v>
          </cell>
          <cell r="BF229">
            <v>1</v>
          </cell>
          <cell r="BG229">
            <v>1</v>
          </cell>
          <cell r="BH229">
            <v>1</v>
          </cell>
          <cell r="BI229">
            <v>1</v>
          </cell>
          <cell r="BJ229">
            <v>1</v>
          </cell>
          <cell r="BK229">
            <v>1</v>
          </cell>
          <cell r="BL229">
            <v>1</v>
          </cell>
          <cell r="BM229">
            <v>1</v>
          </cell>
          <cell r="BN229">
            <v>1</v>
          </cell>
          <cell r="BO229">
            <v>1</v>
          </cell>
          <cell r="BP229">
            <v>1</v>
          </cell>
          <cell r="BQ229">
            <v>1</v>
          </cell>
          <cell r="BR229">
            <v>1</v>
          </cell>
          <cell r="BS229">
            <v>1</v>
          </cell>
        </row>
        <row r="230">
          <cell r="K230">
            <v>1</v>
          </cell>
          <cell r="L230">
            <v>1</v>
          </cell>
          <cell r="M230">
            <v>1</v>
          </cell>
          <cell r="N230">
            <v>1</v>
          </cell>
          <cell r="O230">
            <v>1</v>
          </cell>
          <cell r="P230">
            <v>1</v>
          </cell>
          <cell r="Q230">
            <v>1</v>
          </cell>
          <cell r="R230">
            <v>1</v>
          </cell>
          <cell r="S230">
            <v>1</v>
          </cell>
          <cell r="T230">
            <v>1</v>
          </cell>
          <cell r="U230">
            <v>1</v>
          </cell>
          <cell r="V230">
            <v>1</v>
          </cell>
          <cell r="W230">
            <v>1</v>
          </cell>
          <cell r="X230">
            <v>1</v>
          </cell>
          <cell r="Y230">
            <v>1</v>
          </cell>
          <cell r="Z230">
            <v>1</v>
          </cell>
          <cell r="AA230">
            <v>1</v>
          </cell>
          <cell r="AB230">
            <v>1</v>
          </cell>
          <cell r="AC230">
            <v>1</v>
          </cell>
          <cell r="AD230">
            <v>1</v>
          </cell>
          <cell r="AP230">
            <v>2</v>
          </cell>
          <cell r="AQ230">
            <v>7</v>
          </cell>
          <cell r="AR230">
            <v>3</v>
          </cell>
          <cell r="AZ230">
            <v>1</v>
          </cell>
          <cell r="BA230">
            <v>1</v>
          </cell>
          <cell r="BB230">
            <v>1</v>
          </cell>
          <cell r="BC230">
            <v>1</v>
          </cell>
          <cell r="BD230">
            <v>1</v>
          </cell>
          <cell r="BE230">
            <v>1</v>
          </cell>
          <cell r="BF230">
            <v>1</v>
          </cell>
          <cell r="BG230">
            <v>1</v>
          </cell>
          <cell r="BH230">
            <v>1</v>
          </cell>
          <cell r="BI230">
            <v>1</v>
          </cell>
          <cell r="BJ230">
            <v>1</v>
          </cell>
          <cell r="BK230">
            <v>1</v>
          </cell>
          <cell r="BL230">
            <v>1</v>
          </cell>
          <cell r="BM230">
            <v>1</v>
          </cell>
          <cell r="BN230">
            <v>1</v>
          </cell>
          <cell r="BO230">
            <v>1</v>
          </cell>
          <cell r="BP230">
            <v>1</v>
          </cell>
          <cell r="BQ230">
            <v>1</v>
          </cell>
          <cell r="BR230">
            <v>1</v>
          </cell>
          <cell r="BS230">
            <v>1</v>
          </cell>
        </row>
        <row r="231">
          <cell r="K231">
            <v>1</v>
          </cell>
          <cell r="L231">
            <v>1</v>
          </cell>
          <cell r="M231">
            <v>1</v>
          </cell>
          <cell r="N231">
            <v>1</v>
          </cell>
          <cell r="O231">
            <v>1</v>
          </cell>
          <cell r="P231">
            <v>1</v>
          </cell>
          <cell r="Q231">
            <v>1</v>
          </cell>
          <cell r="R231">
            <v>1</v>
          </cell>
          <cell r="S231">
            <v>1</v>
          </cell>
          <cell r="T231">
            <v>1</v>
          </cell>
          <cell r="U231">
            <v>1</v>
          </cell>
          <cell r="V231">
            <v>1</v>
          </cell>
          <cell r="W231">
            <v>1</v>
          </cell>
          <cell r="X231">
            <v>1</v>
          </cell>
          <cell r="Y231">
            <v>1</v>
          </cell>
          <cell r="Z231">
            <v>1</v>
          </cell>
          <cell r="AA231">
            <v>1</v>
          </cell>
          <cell r="AB231">
            <v>1</v>
          </cell>
          <cell r="AC231">
            <v>1</v>
          </cell>
          <cell r="AD231">
            <v>1</v>
          </cell>
          <cell r="AP231">
            <v>2</v>
          </cell>
          <cell r="AQ231">
            <v>7</v>
          </cell>
          <cell r="AR231">
            <v>4</v>
          </cell>
          <cell r="AZ231">
            <v>1</v>
          </cell>
          <cell r="BA231">
            <v>1</v>
          </cell>
          <cell r="BB231">
            <v>1</v>
          </cell>
          <cell r="BC231">
            <v>1</v>
          </cell>
          <cell r="BD231">
            <v>1</v>
          </cell>
          <cell r="BE231">
            <v>1</v>
          </cell>
          <cell r="BF231">
            <v>1</v>
          </cell>
          <cell r="BG231">
            <v>1</v>
          </cell>
          <cell r="BH231">
            <v>1</v>
          </cell>
          <cell r="BI231">
            <v>1</v>
          </cell>
          <cell r="BJ231">
            <v>1</v>
          </cell>
          <cell r="BK231">
            <v>1</v>
          </cell>
          <cell r="BL231">
            <v>1</v>
          </cell>
          <cell r="BM231">
            <v>1</v>
          </cell>
          <cell r="BN231">
            <v>1</v>
          </cell>
          <cell r="BO231">
            <v>1</v>
          </cell>
          <cell r="BP231">
            <v>1</v>
          </cell>
          <cell r="BQ231">
            <v>1</v>
          </cell>
          <cell r="BR231">
            <v>1</v>
          </cell>
          <cell r="BS231">
            <v>1</v>
          </cell>
        </row>
        <row r="232">
          <cell r="K232">
            <v>1</v>
          </cell>
          <cell r="L232">
            <v>1</v>
          </cell>
          <cell r="M232">
            <v>1</v>
          </cell>
          <cell r="N232">
            <v>1</v>
          </cell>
          <cell r="O232">
            <v>1</v>
          </cell>
          <cell r="P232">
            <v>1</v>
          </cell>
          <cell r="Q232">
            <v>1</v>
          </cell>
          <cell r="R232">
            <v>1</v>
          </cell>
          <cell r="S232">
            <v>1</v>
          </cell>
          <cell r="T232">
            <v>1</v>
          </cell>
          <cell r="U232">
            <v>1</v>
          </cell>
          <cell r="V232">
            <v>1</v>
          </cell>
          <cell r="W232">
            <v>1</v>
          </cell>
          <cell r="X232">
            <v>1</v>
          </cell>
          <cell r="Y232">
            <v>1</v>
          </cell>
          <cell r="Z232">
            <v>1</v>
          </cell>
          <cell r="AA232">
            <v>1</v>
          </cell>
          <cell r="AB232">
            <v>1</v>
          </cell>
          <cell r="AC232">
            <v>1</v>
          </cell>
          <cell r="AD232">
            <v>1</v>
          </cell>
          <cell r="AP232">
            <v>2</v>
          </cell>
          <cell r="AQ232">
            <v>7</v>
          </cell>
          <cell r="AR232">
            <v>5</v>
          </cell>
          <cell r="AZ232">
            <v>1</v>
          </cell>
          <cell r="BA232">
            <v>1</v>
          </cell>
          <cell r="BB232">
            <v>1</v>
          </cell>
          <cell r="BC232">
            <v>1</v>
          </cell>
          <cell r="BD232">
            <v>1</v>
          </cell>
          <cell r="BE232">
            <v>1</v>
          </cell>
          <cell r="BF232">
            <v>1</v>
          </cell>
          <cell r="BG232">
            <v>1</v>
          </cell>
          <cell r="BH232">
            <v>1</v>
          </cell>
          <cell r="BI232">
            <v>1</v>
          </cell>
          <cell r="BJ232">
            <v>1</v>
          </cell>
          <cell r="BK232">
            <v>1</v>
          </cell>
          <cell r="BL232">
            <v>1</v>
          </cell>
          <cell r="BM232">
            <v>1</v>
          </cell>
          <cell r="BN232">
            <v>1</v>
          </cell>
          <cell r="BO232">
            <v>1</v>
          </cell>
          <cell r="BP232">
            <v>1</v>
          </cell>
          <cell r="BQ232">
            <v>1</v>
          </cell>
          <cell r="BR232">
            <v>1</v>
          </cell>
          <cell r="BS232">
            <v>1</v>
          </cell>
        </row>
        <row r="233">
          <cell r="K233">
            <v>1</v>
          </cell>
          <cell r="L233">
            <v>1</v>
          </cell>
          <cell r="M233">
            <v>1</v>
          </cell>
          <cell r="N233">
            <v>1</v>
          </cell>
          <cell r="O233">
            <v>1</v>
          </cell>
          <cell r="P233">
            <v>1</v>
          </cell>
          <cell r="Q233">
            <v>1</v>
          </cell>
          <cell r="R233">
            <v>1</v>
          </cell>
          <cell r="S233">
            <v>1</v>
          </cell>
          <cell r="T233">
            <v>1</v>
          </cell>
          <cell r="U233">
            <v>1</v>
          </cell>
          <cell r="V233">
            <v>1</v>
          </cell>
          <cell r="W233">
            <v>1</v>
          </cell>
          <cell r="X233">
            <v>1</v>
          </cell>
          <cell r="Y233">
            <v>1</v>
          </cell>
          <cell r="Z233">
            <v>1</v>
          </cell>
          <cell r="AA233">
            <v>1</v>
          </cell>
          <cell r="AB233">
            <v>1</v>
          </cell>
          <cell r="AC233">
            <v>1</v>
          </cell>
          <cell r="AD233">
            <v>1</v>
          </cell>
          <cell r="AP233">
            <v>2</v>
          </cell>
          <cell r="AQ233">
            <v>7</v>
          </cell>
          <cell r="AR233">
            <v>6</v>
          </cell>
          <cell r="AZ233">
            <v>1</v>
          </cell>
          <cell r="BA233">
            <v>1</v>
          </cell>
          <cell r="BB233">
            <v>1</v>
          </cell>
          <cell r="BC233">
            <v>1</v>
          </cell>
          <cell r="BD233">
            <v>1</v>
          </cell>
          <cell r="BE233">
            <v>1</v>
          </cell>
          <cell r="BF233">
            <v>1</v>
          </cell>
          <cell r="BG233">
            <v>1</v>
          </cell>
          <cell r="BH233">
            <v>1</v>
          </cell>
          <cell r="BI233">
            <v>1</v>
          </cell>
          <cell r="BJ233">
            <v>1</v>
          </cell>
          <cell r="BK233">
            <v>1</v>
          </cell>
          <cell r="BL233">
            <v>1</v>
          </cell>
          <cell r="BM233">
            <v>1</v>
          </cell>
          <cell r="BN233">
            <v>1</v>
          </cell>
          <cell r="BO233">
            <v>1</v>
          </cell>
          <cell r="BP233">
            <v>1</v>
          </cell>
          <cell r="BQ233">
            <v>1</v>
          </cell>
          <cell r="BR233">
            <v>1</v>
          </cell>
          <cell r="BS233">
            <v>1</v>
          </cell>
        </row>
        <row r="234">
          <cell r="K234">
            <v>1</v>
          </cell>
          <cell r="L234">
            <v>1</v>
          </cell>
          <cell r="M234">
            <v>1</v>
          </cell>
          <cell r="N234">
            <v>1</v>
          </cell>
          <cell r="O234">
            <v>1</v>
          </cell>
          <cell r="P234">
            <v>1</v>
          </cell>
          <cell r="Q234">
            <v>1</v>
          </cell>
          <cell r="R234">
            <v>1</v>
          </cell>
          <cell r="S234">
            <v>1</v>
          </cell>
          <cell r="T234">
            <v>1</v>
          </cell>
          <cell r="U234">
            <v>1</v>
          </cell>
          <cell r="V234">
            <v>1</v>
          </cell>
          <cell r="W234">
            <v>1</v>
          </cell>
          <cell r="X234">
            <v>1</v>
          </cell>
          <cell r="Y234">
            <v>1</v>
          </cell>
          <cell r="Z234">
            <v>1</v>
          </cell>
          <cell r="AA234">
            <v>1</v>
          </cell>
          <cell r="AB234">
            <v>1</v>
          </cell>
          <cell r="AC234">
            <v>1</v>
          </cell>
          <cell r="AD234">
            <v>1</v>
          </cell>
          <cell r="AP234">
            <v>2</v>
          </cell>
          <cell r="AQ234">
            <v>7</v>
          </cell>
          <cell r="AR234">
            <v>7</v>
          </cell>
          <cell r="AZ234">
            <v>1</v>
          </cell>
          <cell r="BA234">
            <v>1</v>
          </cell>
          <cell r="BB234">
            <v>1</v>
          </cell>
          <cell r="BC234">
            <v>1</v>
          </cell>
          <cell r="BD234">
            <v>1</v>
          </cell>
          <cell r="BE234">
            <v>1</v>
          </cell>
          <cell r="BF234">
            <v>1</v>
          </cell>
          <cell r="BG234">
            <v>1</v>
          </cell>
          <cell r="BH234">
            <v>1</v>
          </cell>
          <cell r="BI234">
            <v>1</v>
          </cell>
          <cell r="BJ234">
            <v>1</v>
          </cell>
          <cell r="BK234">
            <v>1</v>
          </cell>
          <cell r="BL234">
            <v>1</v>
          </cell>
          <cell r="BM234">
            <v>1</v>
          </cell>
          <cell r="BN234">
            <v>1</v>
          </cell>
          <cell r="BO234">
            <v>1</v>
          </cell>
          <cell r="BP234">
            <v>1</v>
          </cell>
          <cell r="BQ234">
            <v>1</v>
          </cell>
          <cell r="BR234">
            <v>1</v>
          </cell>
          <cell r="BS234">
            <v>1</v>
          </cell>
        </row>
        <row r="235">
          <cell r="K235">
            <v>1</v>
          </cell>
          <cell r="L235">
            <v>1</v>
          </cell>
          <cell r="M235">
            <v>1</v>
          </cell>
          <cell r="N235">
            <v>1</v>
          </cell>
          <cell r="O235">
            <v>1</v>
          </cell>
          <cell r="P235">
            <v>1</v>
          </cell>
          <cell r="Q235">
            <v>1</v>
          </cell>
          <cell r="R235">
            <v>1</v>
          </cell>
          <cell r="S235">
            <v>1</v>
          </cell>
          <cell r="T235">
            <v>1</v>
          </cell>
          <cell r="U235">
            <v>1</v>
          </cell>
          <cell r="V235">
            <v>1</v>
          </cell>
          <cell r="W235">
            <v>1</v>
          </cell>
          <cell r="X235">
            <v>1</v>
          </cell>
          <cell r="Y235">
            <v>1</v>
          </cell>
          <cell r="Z235">
            <v>1</v>
          </cell>
          <cell r="AA235">
            <v>1</v>
          </cell>
          <cell r="AB235">
            <v>1</v>
          </cell>
          <cell r="AC235">
            <v>1</v>
          </cell>
          <cell r="AD235">
            <v>1</v>
          </cell>
          <cell r="AP235">
            <v>2</v>
          </cell>
          <cell r="AQ235">
            <v>7</v>
          </cell>
          <cell r="AR235">
            <v>8</v>
          </cell>
          <cell r="AZ235">
            <v>1</v>
          </cell>
          <cell r="BA235">
            <v>1</v>
          </cell>
          <cell r="BB235">
            <v>1</v>
          </cell>
          <cell r="BC235">
            <v>1</v>
          </cell>
          <cell r="BD235">
            <v>1</v>
          </cell>
          <cell r="BE235">
            <v>1</v>
          </cell>
          <cell r="BF235">
            <v>1</v>
          </cell>
          <cell r="BG235">
            <v>1</v>
          </cell>
          <cell r="BH235">
            <v>1</v>
          </cell>
          <cell r="BI235">
            <v>1</v>
          </cell>
          <cell r="BJ235">
            <v>1</v>
          </cell>
          <cell r="BK235">
            <v>1</v>
          </cell>
          <cell r="BL235">
            <v>1</v>
          </cell>
          <cell r="BM235">
            <v>1</v>
          </cell>
          <cell r="BN235">
            <v>1</v>
          </cell>
          <cell r="BO235">
            <v>1</v>
          </cell>
          <cell r="BP235">
            <v>1</v>
          </cell>
          <cell r="BQ235">
            <v>1</v>
          </cell>
          <cell r="BR235">
            <v>1</v>
          </cell>
          <cell r="BS235">
            <v>1</v>
          </cell>
        </row>
        <row r="236">
          <cell r="K236">
            <v>1</v>
          </cell>
          <cell r="L236">
            <v>1</v>
          </cell>
          <cell r="M236">
            <v>1</v>
          </cell>
          <cell r="N236">
            <v>1</v>
          </cell>
          <cell r="O236">
            <v>1</v>
          </cell>
          <cell r="P236">
            <v>1</v>
          </cell>
          <cell r="Q236">
            <v>1</v>
          </cell>
          <cell r="R236">
            <v>1</v>
          </cell>
          <cell r="S236">
            <v>1</v>
          </cell>
          <cell r="T236">
            <v>1</v>
          </cell>
          <cell r="U236">
            <v>1</v>
          </cell>
          <cell r="V236">
            <v>1</v>
          </cell>
          <cell r="W236">
            <v>1</v>
          </cell>
          <cell r="X236">
            <v>1</v>
          </cell>
          <cell r="Y236">
            <v>1</v>
          </cell>
          <cell r="Z236">
            <v>1</v>
          </cell>
          <cell r="AA236">
            <v>1</v>
          </cell>
          <cell r="AB236">
            <v>1</v>
          </cell>
          <cell r="AC236">
            <v>1</v>
          </cell>
          <cell r="AD236">
            <v>1</v>
          </cell>
          <cell r="AP236">
            <v>2</v>
          </cell>
          <cell r="AQ236">
            <v>7</v>
          </cell>
          <cell r="AR236">
            <v>9</v>
          </cell>
          <cell r="AZ236">
            <v>1</v>
          </cell>
          <cell r="BA236">
            <v>1</v>
          </cell>
          <cell r="BB236">
            <v>1</v>
          </cell>
          <cell r="BC236">
            <v>1</v>
          </cell>
          <cell r="BD236">
            <v>1</v>
          </cell>
          <cell r="BE236">
            <v>1</v>
          </cell>
          <cell r="BF236">
            <v>1</v>
          </cell>
          <cell r="BG236">
            <v>1</v>
          </cell>
          <cell r="BH236">
            <v>1</v>
          </cell>
          <cell r="BI236">
            <v>1</v>
          </cell>
          <cell r="BJ236">
            <v>1</v>
          </cell>
          <cell r="BK236">
            <v>1</v>
          </cell>
          <cell r="BL236">
            <v>1</v>
          </cell>
          <cell r="BM236">
            <v>1</v>
          </cell>
          <cell r="BN236">
            <v>1</v>
          </cell>
          <cell r="BO236">
            <v>1</v>
          </cell>
          <cell r="BP236">
            <v>1</v>
          </cell>
          <cell r="BQ236">
            <v>1</v>
          </cell>
          <cell r="BR236">
            <v>1</v>
          </cell>
          <cell r="BS236">
            <v>1</v>
          </cell>
        </row>
        <row r="237">
          <cell r="K237">
            <v>1</v>
          </cell>
          <cell r="L237">
            <v>1</v>
          </cell>
          <cell r="M237">
            <v>1</v>
          </cell>
          <cell r="N237">
            <v>1</v>
          </cell>
          <cell r="O237">
            <v>1</v>
          </cell>
          <cell r="P237">
            <v>1</v>
          </cell>
          <cell r="Q237">
            <v>1</v>
          </cell>
          <cell r="R237">
            <v>1</v>
          </cell>
          <cell r="S237">
            <v>1</v>
          </cell>
          <cell r="T237">
            <v>1</v>
          </cell>
          <cell r="U237">
            <v>1</v>
          </cell>
          <cell r="V237">
            <v>1</v>
          </cell>
          <cell r="W237">
            <v>1</v>
          </cell>
          <cell r="X237">
            <v>1</v>
          </cell>
          <cell r="Y237">
            <v>1</v>
          </cell>
          <cell r="Z237">
            <v>1</v>
          </cell>
          <cell r="AA237">
            <v>1</v>
          </cell>
          <cell r="AB237">
            <v>1</v>
          </cell>
          <cell r="AC237">
            <v>1</v>
          </cell>
          <cell r="AD237">
            <v>1</v>
          </cell>
          <cell r="AP237">
            <v>2</v>
          </cell>
          <cell r="AQ237">
            <v>7</v>
          </cell>
          <cell r="AR237">
            <v>10</v>
          </cell>
          <cell r="AZ237">
            <v>1</v>
          </cell>
          <cell r="BA237">
            <v>1</v>
          </cell>
          <cell r="BB237">
            <v>1</v>
          </cell>
          <cell r="BC237">
            <v>1</v>
          </cell>
          <cell r="BD237">
            <v>1</v>
          </cell>
          <cell r="BE237">
            <v>1</v>
          </cell>
          <cell r="BF237">
            <v>1</v>
          </cell>
          <cell r="BG237">
            <v>1</v>
          </cell>
          <cell r="BH237">
            <v>1</v>
          </cell>
          <cell r="BI237">
            <v>1</v>
          </cell>
          <cell r="BJ237">
            <v>1</v>
          </cell>
          <cell r="BK237">
            <v>1</v>
          </cell>
          <cell r="BL237">
            <v>1</v>
          </cell>
          <cell r="BM237">
            <v>1</v>
          </cell>
          <cell r="BN237">
            <v>1</v>
          </cell>
          <cell r="BO237">
            <v>1</v>
          </cell>
          <cell r="BP237">
            <v>1</v>
          </cell>
          <cell r="BQ237">
            <v>1</v>
          </cell>
          <cell r="BR237">
            <v>1</v>
          </cell>
          <cell r="BS237">
            <v>1</v>
          </cell>
        </row>
        <row r="238">
          <cell r="K238">
            <v>1</v>
          </cell>
          <cell r="L238">
            <v>1</v>
          </cell>
          <cell r="M238">
            <v>1</v>
          </cell>
          <cell r="N238">
            <v>1</v>
          </cell>
          <cell r="O238">
            <v>1</v>
          </cell>
          <cell r="P238">
            <v>1</v>
          </cell>
          <cell r="Q238">
            <v>1</v>
          </cell>
          <cell r="R238">
            <v>1</v>
          </cell>
          <cell r="S238">
            <v>1</v>
          </cell>
          <cell r="T238">
            <v>1</v>
          </cell>
          <cell r="U238">
            <v>1</v>
          </cell>
          <cell r="V238">
            <v>1</v>
          </cell>
          <cell r="W238">
            <v>1</v>
          </cell>
          <cell r="X238">
            <v>1</v>
          </cell>
          <cell r="Y238">
            <v>1</v>
          </cell>
          <cell r="Z238">
            <v>1</v>
          </cell>
          <cell r="AA238">
            <v>1</v>
          </cell>
          <cell r="AB238">
            <v>1</v>
          </cell>
          <cell r="AC238">
            <v>1</v>
          </cell>
          <cell r="AD238">
            <v>1</v>
          </cell>
          <cell r="AP238">
            <v>2</v>
          </cell>
          <cell r="AQ238">
            <v>8</v>
          </cell>
          <cell r="AR238">
            <v>1</v>
          </cell>
          <cell r="AZ238">
            <v>1</v>
          </cell>
          <cell r="BA238">
            <v>1</v>
          </cell>
          <cell r="BB238">
            <v>1</v>
          </cell>
          <cell r="BC238">
            <v>1</v>
          </cell>
          <cell r="BD238">
            <v>1</v>
          </cell>
          <cell r="BE238">
            <v>1</v>
          </cell>
          <cell r="BF238">
            <v>1</v>
          </cell>
          <cell r="BG238">
            <v>1</v>
          </cell>
          <cell r="BH238">
            <v>1</v>
          </cell>
          <cell r="BI238">
            <v>1</v>
          </cell>
          <cell r="BJ238">
            <v>1</v>
          </cell>
          <cell r="BK238">
            <v>1</v>
          </cell>
          <cell r="BL238">
            <v>1</v>
          </cell>
          <cell r="BM238">
            <v>1</v>
          </cell>
          <cell r="BN238">
            <v>1</v>
          </cell>
          <cell r="BO238">
            <v>1</v>
          </cell>
          <cell r="BP238">
            <v>1</v>
          </cell>
          <cell r="BQ238">
            <v>1</v>
          </cell>
          <cell r="BR238">
            <v>1</v>
          </cell>
          <cell r="BS238">
            <v>1</v>
          </cell>
        </row>
        <row r="239">
          <cell r="K239">
            <v>1</v>
          </cell>
          <cell r="L239">
            <v>1</v>
          </cell>
          <cell r="M239">
            <v>1</v>
          </cell>
          <cell r="N239">
            <v>1</v>
          </cell>
          <cell r="O239">
            <v>1</v>
          </cell>
          <cell r="P239">
            <v>1</v>
          </cell>
          <cell r="Q239">
            <v>1</v>
          </cell>
          <cell r="R239">
            <v>1</v>
          </cell>
          <cell r="S239">
            <v>1</v>
          </cell>
          <cell r="T239">
            <v>1</v>
          </cell>
          <cell r="U239">
            <v>1</v>
          </cell>
          <cell r="V239">
            <v>1</v>
          </cell>
          <cell r="W239">
            <v>1</v>
          </cell>
          <cell r="X239">
            <v>1</v>
          </cell>
          <cell r="Y239">
            <v>1</v>
          </cell>
          <cell r="Z239">
            <v>1</v>
          </cell>
          <cell r="AA239">
            <v>1</v>
          </cell>
          <cell r="AB239">
            <v>1</v>
          </cell>
          <cell r="AC239">
            <v>1</v>
          </cell>
          <cell r="AD239">
            <v>1</v>
          </cell>
          <cell r="AP239">
            <v>2</v>
          </cell>
          <cell r="AQ239">
            <v>8</v>
          </cell>
          <cell r="AR239">
            <v>2</v>
          </cell>
          <cell r="AZ239">
            <v>1</v>
          </cell>
          <cell r="BA239">
            <v>1</v>
          </cell>
          <cell r="BB239">
            <v>1</v>
          </cell>
          <cell r="BC239">
            <v>1</v>
          </cell>
          <cell r="BD239">
            <v>1</v>
          </cell>
          <cell r="BE239">
            <v>1</v>
          </cell>
          <cell r="BF239">
            <v>1</v>
          </cell>
          <cell r="BG239">
            <v>1</v>
          </cell>
          <cell r="BH239">
            <v>1</v>
          </cell>
          <cell r="BI239">
            <v>1</v>
          </cell>
          <cell r="BJ239">
            <v>1</v>
          </cell>
          <cell r="BK239">
            <v>1</v>
          </cell>
          <cell r="BL239">
            <v>1</v>
          </cell>
          <cell r="BM239">
            <v>1</v>
          </cell>
          <cell r="BN239">
            <v>1</v>
          </cell>
          <cell r="BO239">
            <v>1</v>
          </cell>
          <cell r="BP239">
            <v>1</v>
          </cell>
          <cell r="BQ239">
            <v>1</v>
          </cell>
          <cell r="BR239">
            <v>1</v>
          </cell>
          <cell r="BS239">
            <v>1</v>
          </cell>
        </row>
        <row r="240">
          <cell r="K240">
            <v>1</v>
          </cell>
          <cell r="L240">
            <v>1</v>
          </cell>
          <cell r="M240">
            <v>1</v>
          </cell>
          <cell r="N240">
            <v>1</v>
          </cell>
          <cell r="O240">
            <v>1</v>
          </cell>
          <cell r="P240">
            <v>1</v>
          </cell>
          <cell r="Q240">
            <v>1</v>
          </cell>
          <cell r="R240">
            <v>1</v>
          </cell>
          <cell r="S240">
            <v>1</v>
          </cell>
          <cell r="T240">
            <v>1</v>
          </cell>
          <cell r="U240">
            <v>1</v>
          </cell>
          <cell r="V240">
            <v>1</v>
          </cell>
          <cell r="W240">
            <v>1</v>
          </cell>
          <cell r="X240">
            <v>1</v>
          </cell>
          <cell r="Y240">
            <v>1</v>
          </cell>
          <cell r="Z240">
            <v>1</v>
          </cell>
          <cell r="AA240">
            <v>1</v>
          </cell>
          <cell r="AB240">
            <v>1</v>
          </cell>
          <cell r="AC240">
            <v>1</v>
          </cell>
          <cell r="AD240">
            <v>1</v>
          </cell>
          <cell r="AP240">
            <v>2</v>
          </cell>
          <cell r="AQ240">
            <v>8</v>
          </cell>
          <cell r="AR240">
            <v>3</v>
          </cell>
          <cell r="AZ240">
            <v>1</v>
          </cell>
          <cell r="BA240">
            <v>1</v>
          </cell>
          <cell r="BB240">
            <v>1</v>
          </cell>
          <cell r="BC240">
            <v>1</v>
          </cell>
          <cell r="BD240">
            <v>1</v>
          </cell>
          <cell r="BE240">
            <v>1</v>
          </cell>
          <cell r="BF240">
            <v>1</v>
          </cell>
          <cell r="BG240">
            <v>1</v>
          </cell>
          <cell r="BH240">
            <v>1</v>
          </cell>
          <cell r="BI240">
            <v>1</v>
          </cell>
          <cell r="BJ240">
            <v>1</v>
          </cell>
          <cell r="BK240">
            <v>1</v>
          </cell>
          <cell r="BL240">
            <v>1</v>
          </cell>
          <cell r="BM240">
            <v>1</v>
          </cell>
          <cell r="BN240">
            <v>1</v>
          </cell>
          <cell r="BO240">
            <v>1</v>
          </cell>
          <cell r="BP240">
            <v>1</v>
          </cell>
          <cell r="BQ240">
            <v>1</v>
          </cell>
          <cell r="BR240">
            <v>1</v>
          </cell>
          <cell r="BS240">
            <v>1</v>
          </cell>
        </row>
        <row r="241">
          <cell r="K241">
            <v>1</v>
          </cell>
          <cell r="L241">
            <v>1</v>
          </cell>
          <cell r="M241">
            <v>1</v>
          </cell>
          <cell r="N241">
            <v>1</v>
          </cell>
          <cell r="O241">
            <v>1</v>
          </cell>
          <cell r="P241">
            <v>1</v>
          </cell>
          <cell r="Q241">
            <v>1</v>
          </cell>
          <cell r="R241">
            <v>1</v>
          </cell>
          <cell r="S241">
            <v>1</v>
          </cell>
          <cell r="T241">
            <v>1</v>
          </cell>
          <cell r="U241">
            <v>1</v>
          </cell>
          <cell r="V241">
            <v>1</v>
          </cell>
          <cell r="W241">
            <v>1</v>
          </cell>
          <cell r="X241">
            <v>1</v>
          </cell>
          <cell r="Y241">
            <v>1</v>
          </cell>
          <cell r="Z241">
            <v>1</v>
          </cell>
          <cell r="AA241">
            <v>1</v>
          </cell>
          <cell r="AB241">
            <v>1</v>
          </cell>
          <cell r="AC241">
            <v>1</v>
          </cell>
          <cell r="AD241">
            <v>1</v>
          </cell>
          <cell r="AP241">
            <v>2</v>
          </cell>
          <cell r="AQ241">
            <v>8</v>
          </cell>
          <cell r="AR241">
            <v>4</v>
          </cell>
          <cell r="AZ241">
            <v>1</v>
          </cell>
          <cell r="BA241">
            <v>1</v>
          </cell>
          <cell r="BB241">
            <v>1</v>
          </cell>
          <cell r="BC241">
            <v>1</v>
          </cell>
          <cell r="BD241">
            <v>1</v>
          </cell>
          <cell r="BE241">
            <v>1</v>
          </cell>
          <cell r="BF241">
            <v>1</v>
          </cell>
          <cell r="BG241">
            <v>1</v>
          </cell>
          <cell r="BH241">
            <v>1</v>
          </cell>
          <cell r="BI241">
            <v>1</v>
          </cell>
          <cell r="BJ241">
            <v>1</v>
          </cell>
          <cell r="BK241">
            <v>1</v>
          </cell>
          <cell r="BL241">
            <v>1</v>
          </cell>
          <cell r="BM241">
            <v>1</v>
          </cell>
          <cell r="BN241">
            <v>1</v>
          </cell>
          <cell r="BO241">
            <v>1</v>
          </cell>
          <cell r="BP241">
            <v>1</v>
          </cell>
          <cell r="BQ241">
            <v>1</v>
          </cell>
          <cell r="BR241">
            <v>1</v>
          </cell>
          <cell r="BS241">
            <v>1</v>
          </cell>
        </row>
        <row r="242">
          <cell r="K242">
            <v>1</v>
          </cell>
          <cell r="L242">
            <v>1</v>
          </cell>
          <cell r="M242">
            <v>1</v>
          </cell>
          <cell r="N242">
            <v>1</v>
          </cell>
          <cell r="O242">
            <v>1</v>
          </cell>
          <cell r="P242">
            <v>1</v>
          </cell>
          <cell r="Q242">
            <v>1</v>
          </cell>
          <cell r="R242">
            <v>1</v>
          </cell>
          <cell r="S242">
            <v>1</v>
          </cell>
          <cell r="T242">
            <v>1</v>
          </cell>
          <cell r="U242">
            <v>1</v>
          </cell>
          <cell r="V242">
            <v>1</v>
          </cell>
          <cell r="W242">
            <v>1</v>
          </cell>
          <cell r="X242">
            <v>1</v>
          </cell>
          <cell r="Y242">
            <v>1</v>
          </cell>
          <cell r="Z242">
            <v>1</v>
          </cell>
          <cell r="AA242">
            <v>1</v>
          </cell>
          <cell r="AB242">
            <v>1</v>
          </cell>
          <cell r="AC242">
            <v>1</v>
          </cell>
          <cell r="AD242">
            <v>1</v>
          </cell>
          <cell r="AP242">
            <v>2</v>
          </cell>
          <cell r="AQ242">
            <v>8</v>
          </cell>
          <cell r="AR242">
            <v>5</v>
          </cell>
          <cell r="AZ242">
            <v>1</v>
          </cell>
          <cell r="BA242">
            <v>1</v>
          </cell>
          <cell r="BB242">
            <v>1</v>
          </cell>
          <cell r="BC242">
            <v>1</v>
          </cell>
          <cell r="BD242">
            <v>1</v>
          </cell>
          <cell r="BE242">
            <v>1</v>
          </cell>
          <cell r="BF242">
            <v>1</v>
          </cell>
          <cell r="BG242">
            <v>1</v>
          </cell>
          <cell r="BH242">
            <v>1</v>
          </cell>
          <cell r="BI242">
            <v>1</v>
          </cell>
          <cell r="BJ242">
            <v>1</v>
          </cell>
          <cell r="BK242">
            <v>1</v>
          </cell>
          <cell r="BL242">
            <v>1</v>
          </cell>
          <cell r="BM242">
            <v>1</v>
          </cell>
          <cell r="BN242">
            <v>1</v>
          </cell>
          <cell r="BO242">
            <v>1</v>
          </cell>
          <cell r="BP242">
            <v>1</v>
          </cell>
          <cell r="BQ242">
            <v>1</v>
          </cell>
          <cell r="BR242">
            <v>1</v>
          </cell>
          <cell r="BS242">
            <v>1</v>
          </cell>
        </row>
        <row r="243">
          <cell r="K243">
            <v>1</v>
          </cell>
          <cell r="L243">
            <v>1</v>
          </cell>
          <cell r="M243">
            <v>1</v>
          </cell>
          <cell r="N243">
            <v>1</v>
          </cell>
          <cell r="O243">
            <v>1</v>
          </cell>
          <cell r="P243">
            <v>1</v>
          </cell>
          <cell r="Q243">
            <v>1</v>
          </cell>
          <cell r="R243">
            <v>1</v>
          </cell>
          <cell r="S243">
            <v>1</v>
          </cell>
          <cell r="T243">
            <v>1</v>
          </cell>
          <cell r="U243">
            <v>1</v>
          </cell>
          <cell r="V243">
            <v>1</v>
          </cell>
          <cell r="W243">
            <v>1</v>
          </cell>
          <cell r="X243">
            <v>1</v>
          </cell>
          <cell r="Y243">
            <v>1</v>
          </cell>
          <cell r="Z243">
            <v>1</v>
          </cell>
          <cell r="AA243">
            <v>1</v>
          </cell>
          <cell r="AB243">
            <v>1</v>
          </cell>
          <cell r="AC243">
            <v>1</v>
          </cell>
          <cell r="AD243">
            <v>1</v>
          </cell>
          <cell r="AP243">
            <v>2</v>
          </cell>
          <cell r="AQ243">
            <v>8</v>
          </cell>
          <cell r="AR243">
            <v>6</v>
          </cell>
          <cell r="AZ243">
            <v>1</v>
          </cell>
          <cell r="BA243">
            <v>1</v>
          </cell>
          <cell r="BB243">
            <v>1</v>
          </cell>
          <cell r="BC243">
            <v>1</v>
          </cell>
          <cell r="BD243">
            <v>1</v>
          </cell>
          <cell r="BE243">
            <v>1</v>
          </cell>
          <cell r="BF243">
            <v>1</v>
          </cell>
          <cell r="BG243">
            <v>1</v>
          </cell>
          <cell r="BH243">
            <v>1</v>
          </cell>
          <cell r="BI243">
            <v>1</v>
          </cell>
          <cell r="BJ243">
            <v>1</v>
          </cell>
          <cell r="BK243">
            <v>1</v>
          </cell>
          <cell r="BL243">
            <v>1</v>
          </cell>
          <cell r="BM243">
            <v>1</v>
          </cell>
          <cell r="BN243">
            <v>1</v>
          </cell>
          <cell r="BO243">
            <v>1</v>
          </cell>
          <cell r="BP243">
            <v>1</v>
          </cell>
          <cell r="BQ243">
            <v>1</v>
          </cell>
          <cell r="BR243">
            <v>1</v>
          </cell>
          <cell r="BS243">
            <v>1</v>
          </cell>
        </row>
        <row r="244">
          <cell r="K244">
            <v>1</v>
          </cell>
          <cell r="L244">
            <v>1</v>
          </cell>
          <cell r="M244">
            <v>1</v>
          </cell>
          <cell r="N244">
            <v>1</v>
          </cell>
          <cell r="O244">
            <v>1</v>
          </cell>
          <cell r="P244">
            <v>1</v>
          </cell>
          <cell r="Q244">
            <v>1</v>
          </cell>
          <cell r="R244">
            <v>1</v>
          </cell>
          <cell r="S244">
            <v>1</v>
          </cell>
          <cell r="T244">
            <v>1</v>
          </cell>
          <cell r="U244">
            <v>1</v>
          </cell>
          <cell r="V244">
            <v>1</v>
          </cell>
          <cell r="W244">
            <v>1</v>
          </cell>
          <cell r="X244">
            <v>1</v>
          </cell>
          <cell r="Y244">
            <v>1</v>
          </cell>
          <cell r="Z244">
            <v>1</v>
          </cell>
          <cell r="AA244">
            <v>1</v>
          </cell>
          <cell r="AB244">
            <v>1</v>
          </cell>
          <cell r="AC244">
            <v>1</v>
          </cell>
          <cell r="AD244">
            <v>1</v>
          </cell>
          <cell r="AP244">
            <v>2</v>
          </cell>
          <cell r="AQ244">
            <v>8</v>
          </cell>
          <cell r="AR244">
            <v>7</v>
          </cell>
          <cell r="AZ244">
            <v>1</v>
          </cell>
          <cell r="BA244">
            <v>1</v>
          </cell>
          <cell r="BB244">
            <v>1</v>
          </cell>
          <cell r="BC244">
            <v>1</v>
          </cell>
          <cell r="BD244">
            <v>1</v>
          </cell>
          <cell r="BE244">
            <v>1</v>
          </cell>
          <cell r="BF244">
            <v>1</v>
          </cell>
          <cell r="BG244">
            <v>1</v>
          </cell>
          <cell r="BH244">
            <v>1</v>
          </cell>
          <cell r="BI244">
            <v>1</v>
          </cell>
          <cell r="BJ244">
            <v>1</v>
          </cell>
          <cell r="BK244">
            <v>1</v>
          </cell>
          <cell r="BL244">
            <v>1</v>
          </cell>
          <cell r="BM244">
            <v>1</v>
          </cell>
          <cell r="BN244">
            <v>1</v>
          </cell>
          <cell r="BO244">
            <v>1</v>
          </cell>
          <cell r="BP244">
            <v>1</v>
          </cell>
          <cell r="BQ244">
            <v>1</v>
          </cell>
          <cell r="BR244">
            <v>1</v>
          </cell>
          <cell r="BS244">
            <v>1</v>
          </cell>
        </row>
        <row r="245">
          <cell r="K245">
            <v>1</v>
          </cell>
          <cell r="L245">
            <v>1</v>
          </cell>
          <cell r="M245">
            <v>1</v>
          </cell>
          <cell r="N245">
            <v>1</v>
          </cell>
          <cell r="O245">
            <v>1</v>
          </cell>
          <cell r="P245">
            <v>1</v>
          </cell>
          <cell r="Q245">
            <v>1</v>
          </cell>
          <cell r="R245">
            <v>1</v>
          </cell>
          <cell r="S245">
            <v>1</v>
          </cell>
          <cell r="T245">
            <v>1</v>
          </cell>
          <cell r="U245">
            <v>1</v>
          </cell>
          <cell r="V245">
            <v>1</v>
          </cell>
          <cell r="W245">
            <v>1</v>
          </cell>
          <cell r="X245">
            <v>1</v>
          </cell>
          <cell r="Y245">
            <v>1</v>
          </cell>
          <cell r="Z245">
            <v>1</v>
          </cell>
          <cell r="AA245">
            <v>1</v>
          </cell>
          <cell r="AB245">
            <v>1</v>
          </cell>
          <cell r="AC245">
            <v>1</v>
          </cell>
          <cell r="AD245">
            <v>1</v>
          </cell>
          <cell r="AP245">
            <v>2</v>
          </cell>
          <cell r="AQ245">
            <v>8</v>
          </cell>
          <cell r="AR245">
            <v>8</v>
          </cell>
          <cell r="AZ245">
            <v>1</v>
          </cell>
          <cell r="BA245">
            <v>1</v>
          </cell>
          <cell r="BB245">
            <v>1</v>
          </cell>
          <cell r="BC245">
            <v>1</v>
          </cell>
          <cell r="BD245">
            <v>1</v>
          </cell>
          <cell r="BE245">
            <v>1</v>
          </cell>
          <cell r="BF245">
            <v>1</v>
          </cell>
          <cell r="BG245">
            <v>1</v>
          </cell>
          <cell r="BH245">
            <v>1</v>
          </cell>
          <cell r="BI245">
            <v>1</v>
          </cell>
          <cell r="BJ245">
            <v>1</v>
          </cell>
          <cell r="BK245">
            <v>1</v>
          </cell>
          <cell r="BL245">
            <v>1</v>
          </cell>
          <cell r="BM245">
            <v>1</v>
          </cell>
          <cell r="BN245">
            <v>1</v>
          </cell>
          <cell r="BO245">
            <v>1</v>
          </cell>
          <cell r="BP245">
            <v>1</v>
          </cell>
          <cell r="BQ245">
            <v>1</v>
          </cell>
          <cell r="BR245">
            <v>1</v>
          </cell>
          <cell r="BS245">
            <v>1</v>
          </cell>
        </row>
        <row r="246">
          <cell r="K246">
            <v>1</v>
          </cell>
          <cell r="L246">
            <v>1</v>
          </cell>
          <cell r="M246">
            <v>1</v>
          </cell>
          <cell r="N246">
            <v>1</v>
          </cell>
          <cell r="O246">
            <v>1</v>
          </cell>
          <cell r="P246">
            <v>1</v>
          </cell>
          <cell r="Q246">
            <v>1</v>
          </cell>
          <cell r="R246">
            <v>1</v>
          </cell>
          <cell r="S246">
            <v>1</v>
          </cell>
          <cell r="T246">
            <v>1</v>
          </cell>
          <cell r="U246">
            <v>1</v>
          </cell>
          <cell r="V246">
            <v>1</v>
          </cell>
          <cell r="W246">
            <v>1</v>
          </cell>
          <cell r="X246">
            <v>1</v>
          </cell>
          <cell r="Y246">
            <v>1</v>
          </cell>
          <cell r="Z246">
            <v>1</v>
          </cell>
          <cell r="AA246">
            <v>1</v>
          </cell>
          <cell r="AB246">
            <v>1</v>
          </cell>
          <cell r="AC246">
            <v>1</v>
          </cell>
          <cell r="AD246">
            <v>1</v>
          </cell>
          <cell r="AP246">
            <v>2</v>
          </cell>
          <cell r="AQ246">
            <v>8</v>
          </cell>
          <cell r="AR246">
            <v>9</v>
          </cell>
          <cell r="AZ246">
            <v>1</v>
          </cell>
          <cell r="BA246">
            <v>1</v>
          </cell>
          <cell r="BB246">
            <v>1</v>
          </cell>
          <cell r="BC246">
            <v>1</v>
          </cell>
          <cell r="BD246">
            <v>1</v>
          </cell>
          <cell r="BE246">
            <v>1</v>
          </cell>
          <cell r="BF246">
            <v>1</v>
          </cell>
          <cell r="BG246">
            <v>1</v>
          </cell>
          <cell r="BH246">
            <v>1</v>
          </cell>
          <cell r="BI246">
            <v>1</v>
          </cell>
          <cell r="BJ246">
            <v>1</v>
          </cell>
          <cell r="BK246">
            <v>1</v>
          </cell>
          <cell r="BL246">
            <v>1</v>
          </cell>
          <cell r="BM246">
            <v>1</v>
          </cell>
          <cell r="BN246">
            <v>1</v>
          </cell>
          <cell r="BO246">
            <v>1</v>
          </cell>
          <cell r="BP246">
            <v>1</v>
          </cell>
          <cell r="BQ246">
            <v>1</v>
          </cell>
          <cell r="BR246">
            <v>1</v>
          </cell>
          <cell r="BS246">
            <v>1</v>
          </cell>
        </row>
        <row r="247">
          <cell r="K247">
            <v>1</v>
          </cell>
          <cell r="L247">
            <v>1</v>
          </cell>
          <cell r="M247">
            <v>1</v>
          </cell>
          <cell r="N247">
            <v>1</v>
          </cell>
          <cell r="O247">
            <v>1</v>
          </cell>
          <cell r="P247">
            <v>1</v>
          </cell>
          <cell r="Q247">
            <v>1</v>
          </cell>
          <cell r="R247">
            <v>1</v>
          </cell>
          <cell r="S247">
            <v>1</v>
          </cell>
          <cell r="T247">
            <v>1</v>
          </cell>
          <cell r="U247">
            <v>1</v>
          </cell>
          <cell r="V247">
            <v>1</v>
          </cell>
          <cell r="W247">
            <v>1</v>
          </cell>
          <cell r="X247">
            <v>1</v>
          </cell>
          <cell r="Y247">
            <v>1</v>
          </cell>
          <cell r="Z247">
            <v>1</v>
          </cell>
          <cell r="AA247">
            <v>1</v>
          </cell>
          <cell r="AB247">
            <v>1</v>
          </cell>
          <cell r="AC247">
            <v>1</v>
          </cell>
          <cell r="AD247">
            <v>1</v>
          </cell>
          <cell r="AP247">
            <v>2</v>
          </cell>
          <cell r="AQ247">
            <v>8</v>
          </cell>
          <cell r="AR247">
            <v>10</v>
          </cell>
          <cell r="AZ247">
            <v>1</v>
          </cell>
          <cell r="BA247">
            <v>1</v>
          </cell>
          <cell r="BB247">
            <v>1</v>
          </cell>
          <cell r="BC247">
            <v>1</v>
          </cell>
          <cell r="BD247">
            <v>1</v>
          </cell>
          <cell r="BE247">
            <v>1</v>
          </cell>
          <cell r="BF247">
            <v>1</v>
          </cell>
          <cell r="BG247">
            <v>1</v>
          </cell>
          <cell r="BH247">
            <v>1</v>
          </cell>
          <cell r="BI247">
            <v>1</v>
          </cell>
          <cell r="BJ247">
            <v>1</v>
          </cell>
          <cell r="BK247">
            <v>1</v>
          </cell>
          <cell r="BL247">
            <v>1</v>
          </cell>
          <cell r="BM247">
            <v>1</v>
          </cell>
          <cell r="BN247">
            <v>1</v>
          </cell>
          <cell r="BO247">
            <v>1</v>
          </cell>
          <cell r="BP247">
            <v>1</v>
          </cell>
          <cell r="BQ247">
            <v>1</v>
          </cell>
          <cell r="BR247">
            <v>1</v>
          </cell>
          <cell r="BS247">
            <v>1</v>
          </cell>
        </row>
        <row r="248">
          <cell r="K248">
            <v>1</v>
          </cell>
          <cell r="L248">
            <v>1</v>
          </cell>
          <cell r="M248">
            <v>1</v>
          </cell>
          <cell r="N248">
            <v>1</v>
          </cell>
          <cell r="O248">
            <v>1</v>
          </cell>
          <cell r="P248">
            <v>1</v>
          </cell>
          <cell r="Q248">
            <v>1</v>
          </cell>
          <cell r="R248">
            <v>1</v>
          </cell>
          <cell r="S248">
            <v>1</v>
          </cell>
          <cell r="T248">
            <v>1</v>
          </cell>
          <cell r="U248">
            <v>1</v>
          </cell>
          <cell r="V248">
            <v>1</v>
          </cell>
          <cell r="W248">
            <v>1</v>
          </cell>
          <cell r="X248">
            <v>1</v>
          </cell>
          <cell r="Y248">
            <v>1</v>
          </cell>
          <cell r="Z248">
            <v>1</v>
          </cell>
          <cell r="AA248">
            <v>1</v>
          </cell>
          <cell r="AB248">
            <v>1</v>
          </cell>
          <cell r="AC248">
            <v>1</v>
          </cell>
          <cell r="AD248">
            <v>1</v>
          </cell>
          <cell r="AP248">
            <v>2</v>
          </cell>
          <cell r="AQ248">
            <v>9</v>
          </cell>
          <cell r="AR248">
            <v>1</v>
          </cell>
          <cell r="AZ248">
            <v>1</v>
          </cell>
          <cell r="BA248">
            <v>1</v>
          </cell>
          <cell r="BB248">
            <v>1</v>
          </cell>
          <cell r="BC248">
            <v>1</v>
          </cell>
          <cell r="BD248">
            <v>1</v>
          </cell>
          <cell r="BE248">
            <v>1</v>
          </cell>
          <cell r="BF248">
            <v>1</v>
          </cell>
          <cell r="BG248">
            <v>1</v>
          </cell>
          <cell r="BH248">
            <v>1</v>
          </cell>
          <cell r="BI248">
            <v>1</v>
          </cell>
          <cell r="BJ248">
            <v>1</v>
          </cell>
          <cell r="BK248">
            <v>1</v>
          </cell>
          <cell r="BL248">
            <v>1</v>
          </cell>
          <cell r="BM248">
            <v>1</v>
          </cell>
          <cell r="BN248">
            <v>1</v>
          </cell>
          <cell r="BO248">
            <v>1</v>
          </cell>
          <cell r="BP248">
            <v>1</v>
          </cell>
          <cell r="BQ248">
            <v>1</v>
          </cell>
          <cell r="BR248">
            <v>1</v>
          </cell>
          <cell r="BS248">
            <v>1</v>
          </cell>
        </row>
        <row r="249">
          <cell r="K249">
            <v>1</v>
          </cell>
          <cell r="L249">
            <v>1</v>
          </cell>
          <cell r="M249">
            <v>1</v>
          </cell>
          <cell r="N249">
            <v>1</v>
          </cell>
          <cell r="O249">
            <v>1</v>
          </cell>
          <cell r="P249">
            <v>1</v>
          </cell>
          <cell r="Q249">
            <v>1</v>
          </cell>
          <cell r="R249">
            <v>1</v>
          </cell>
          <cell r="S249">
            <v>1</v>
          </cell>
          <cell r="T249">
            <v>1</v>
          </cell>
          <cell r="U249">
            <v>1</v>
          </cell>
          <cell r="V249">
            <v>1</v>
          </cell>
          <cell r="W249">
            <v>1</v>
          </cell>
          <cell r="X249">
            <v>1</v>
          </cell>
          <cell r="Y249">
            <v>1</v>
          </cell>
          <cell r="Z249">
            <v>1</v>
          </cell>
          <cell r="AA249">
            <v>1</v>
          </cell>
          <cell r="AB249">
            <v>1</v>
          </cell>
          <cell r="AC249">
            <v>1</v>
          </cell>
          <cell r="AD249">
            <v>1</v>
          </cell>
          <cell r="AP249">
            <v>2</v>
          </cell>
          <cell r="AQ249">
            <v>9</v>
          </cell>
          <cell r="AR249">
            <v>2</v>
          </cell>
          <cell r="AZ249">
            <v>1</v>
          </cell>
          <cell r="BA249">
            <v>1</v>
          </cell>
          <cell r="BB249">
            <v>1</v>
          </cell>
          <cell r="BC249">
            <v>1</v>
          </cell>
          <cell r="BD249">
            <v>1</v>
          </cell>
          <cell r="BE249">
            <v>1</v>
          </cell>
          <cell r="BF249">
            <v>1</v>
          </cell>
          <cell r="BG249">
            <v>1</v>
          </cell>
          <cell r="BH249">
            <v>1</v>
          </cell>
          <cell r="BI249">
            <v>1</v>
          </cell>
          <cell r="BJ249">
            <v>1</v>
          </cell>
          <cell r="BK249">
            <v>1</v>
          </cell>
          <cell r="BL249">
            <v>1</v>
          </cell>
          <cell r="BM249">
            <v>1</v>
          </cell>
          <cell r="BN249">
            <v>1</v>
          </cell>
          <cell r="BO249">
            <v>1</v>
          </cell>
          <cell r="BP249">
            <v>1</v>
          </cell>
          <cell r="BQ249">
            <v>1</v>
          </cell>
          <cell r="BR249">
            <v>1</v>
          </cell>
          <cell r="BS249">
            <v>1</v>
          </cell>
        </row>
        <row r="250">
          <cell r="K250">
            <v>1</v>
          </cell>
          <cell r="L250">
            <v>1</v>
          </cell>
          <cell r="M250">
            <v>1</v>
          </cell>
          <cell r="N250">
            <v>1</v>
          </cell>
          <cell r="O250">
            <v>1</v>
          </cell>
          <cell r="P250">
            <v>1</v>
          </cell>
          <cell r="Q250">
            <v>1</v>
          </cell>
          <cell r="R250">
            <v>1</v>
          </cell>
          <cell r="S250">
            <v>1</v>
          </cell>
          <cell r="T250">
            <v>1</v>
          </cell>
          <cell r="U250">
            <v>1</v>
          </cell>
          <cell r="V250">
            <v>1</v>
          </cell>
          <cell r="W250">
            <v>1</v>
          </cell>
          <cell r="X250">
            <v>1</v>
          </cell>
          <cell r="Y250">
            <v>1</v>
          </cell>
          <cell r="Z250">
            <v>1</v>
          </cell>
          <cell r="AA250">
            <v>1</v>
          </cell>
          <cell r="AB250">
            <v>1</v>
          </cell>
          <cell r="AC250">
            <v>1</v>
          </cell>
          <cell r="AD250">
            <v>1</v>
          </cell>
          <cell r="AP250">
            <v>2</v>
          </cell>
          <cell r="AQ250">
            <v>9</v>
          </cell>
          <cell r="AR250">
            <v>3</v>
          </cell>
          <cell r="AZ250">
            <v>1</v>
          </cell>
          <cell r="BA250">
            <v>1</v>
          </cell>
          <cell r="BB250">
            <v>1</v>
          </cell>
          <cell r="BC250">
            <v>1</v>
          </cell>
          <cell r="BD250">
            <v>1</v>
          </cell>
          <cell r="BE250">
            <v>1</v>
          </cell>
          <cell r="BF250">
            <v>1</v>
          </cell>
          <cell r="BG250">
            <v>1</v>
          </cell>
          <cell r="BH250">
            <v>1</v>
          </cell>
          <cell r="BI250">
            <v>1</v>
          </cell>
          <cell r="BJ250">
            <v>1</v>
          </cell>
          <cell r="BK250">
            <v>1</v>
          </cell>
          <cell r="BL250">
            <v>1</v>
          </cell>
          <cell r="BM250">
            <v>1</v>
          </cell>
          <cell r="BN250">
            <v>1</v>
          </cell>
          <cell r="BO250">
            <v>1</v>
          </cell>
          <cell r="BP250">
            <v>1</v>
          </cell>
          <cell r="BQ250">
            <v>1</v>
          </cell>
          <cell r="BR250">
            <v>1</v>
          </cell>
          <cell r="BS250">
            <v>1</v>
          </cell>
        </row>
        <row r="251">
          <cell r="K251">
            <v>1</v>
          </cell>
          <cell r="L251">
            <v>1</v>
          </cell>
          <cell r="M251">
            <v>1</v>
          </cell>
          <cell r="N251">
            <v>1</v>
          </cell>
          <cell r="O251">
            <v>1</v>
          </cell>
          <cell r="P251">
            <v>1</v>
          </cell>
          <cell r="Q251">
            <v>1</v>
          </cell>
          <cell r="R251">
            <v>1</v>
          </cell>
          <cell r="S251">
            <v>1</v>
          </cell>
          <cell r="T251">
            <v>1</v>
          </cell>
          <cell r="U251">
            <v>1</v>
          </cell>
          <cell r="V251">
            <v>1</v>
          </cell>
          <cell r="W251">
            <v>1</v>
          </cell>
          <cell r="X251">
            <v>1</v>
          </cell>
          <cell r="Y251">
            <v>1</v>
          </cell>
          <cell r="Z251">
            <v>1</v>
          </cell>
          <cell r="AA251">
            <v>1</v>
          </cell>
          <cell r="AB251">
            <v>1</v>
          </cell>
          <cell r="AC251">
            <v>1</v>
          </cell>
          <cell r="AD251">
            <v>1</v>
          </cell>
          <cell r="AP251">
            <v>2</v>
          </cell>
          <cell r="AQ251">
            <v>9</v>
          </cell>
          <cell r="AR251">
            <v>4</v>
          </cell>
          <cell r="AZ251">
            <v>1</v>
          </cell>
          <cell r="BA251">
            <v>1</v>
          </cell>
          <cell r="BB251">
            <v>1</v>
          </cell>
          <cell r="BC251">
            <v>1</v>
          </cell>
          <cell r="BD251">
            <v>1</v>
          </cell>
          <cell r="BE251">
            <v>1</v>
          </cell>
          <cell r="BF251">
            <v>1</v>
          </cell>
          <cell r="BG251">
            <v>1</v>
          </cell>
          <cell r="BH251">
            <v>1</v>
          </cell>
          <cell r="BI251">
            <v>1</v>
          </cell>
          <cell r="BJ251">
            <v>1</v>
          </cell>
          <cell r="BK251">
            <v>1</v>
          </cell>
          <cell r="BL251">
            <v>1</v>
          </cell>
          <cell r="BM251">
            <v>1</v>
          </cell>
          <cell r="BN251">
            <v>1</v>
          </cell>
          <cell r="BO251">
            <v>1</v>
          </cell>
          <cell r="BP251">
            <v>1</v>
          </cell>
          <cell r="BQ251">
            <v>1</v>
          </cell>
          <cell r="BR251">
            <v>1</v>
          </cell>
          <cell r="BS251">
            <v>1</v>
          </cell>
        </row>
        <row r="252">
          <cell r="K252">
            <v>1</v>
          </cell>
          <cell r="L252">
            <v>1</v>
          </cell>
          <cell r="M252">
            <v>1</v>
          </cell>
          <cell r="N252">
            <v>1</v>
          </cell>
          <cell r="O252">
            <v>1</v>
          </cell>
          <cell r="P252">
            <v>1</v>
          </cell>
          <cell r="Q252">
            <v>1</v>
          </cell>
          <cell r="R252">
            <v>1</v>
          </cell>
          <cell r="S252">
            <v>1</v>
          </cell>
          <cell r="T252">
            <v>1</v>
          </cell>
          <cell r="U252">
            <v>1</v>
          </cell>
          <cell r="V252">
            <v>1</v>
          </cell>
          <cell r="W252">
            <v>1</v>
          </cell>
          <cell r="X252">
            <v>1</v>
          </cell>
          <cell r="Y252">
            <v>1</v>
          </cell>
          <cell r="Z252">
            <v>1</v>
          </cell>
          <cell r="AA252">
            <v>1</v>
          </cell>
          <cell r="AB252">
            <v>1</v>
          </cell>
          <cell r="AC252">
            <v>1</v>
          </cell>
          <cell r="AD252">
            <v>1</v>
          </cell>
          <cell r="AP252">
            <v>2</v>
          </cell>
          <cell r="AQ252">
            <v>9</v>
          </cell>
          <cell r="AR252">
            <v>5</v>
          </cell>
          <cell r="AZ252">
            <v>1</v>
          </cell>
          <cell r="BA252">
            <v>1</v>
          </cell>
          <cell r="BB252">
            <v>1</v>
          </cell>
          <cell r="BC252">
            <v>1</v>
          </cell>
          <cell r="BD252">
            <v>1</v>
          </cell>
          <cell r="BE252">
            <v>1</v>
          </cell>
          <cell r="BF252">
            <v>1</v>
          </cell>
          <cell r="BG252">
            <v>1</v>
          </cell>
          <cell r="BH252">
            <v>1</v>
          </cell>
          <cell r="BI252">
            <v>1</v>
          </cell>
          <cell r="BJ252">
            <v>1</v>
          </cell>
          <cell r="BK252">
            <v>1</v>
          </cell>
          <cell r="BL252">
            <v>1</v>
          </cell>
          <cell r="BM252">
            <v>1</v>
          </cell>
          <cell r="BN252">
            <v>1</v>
          </cell>
          <cell r="BO252">
            <v>1</v>
          </cell>
          <cell r="BP252">
            <v>1</v>
          </cell>
          <cell r="BQ252">
            <v>1</v>
          </cell>
          <cell r="BR252">
            <v>1</v>
          </cell>
          <cell r="BS252">
            <v>1</v>
          </cell>
        </row>
        <row r="253">
          <cell r="K253">
            <v>1</v>
          </cell>
          <cell r="L253">
            <v>1</v>
          </cell>
          <cell r="M253">
            <v>1</v>
          </cell>
          <cell r="N253">
            <v>1</v>
          </cell>
          <cell r="O253">
            <v>1</v>
          </cell>
          <cell r="P253">
            <v>1</v>
          </cell>
          <cell r="Q253">
            <v>1</v>
          </cell>
          <cell r="R253">
            <v>1</v>
          </cell>
          <cell r="S253">
            <v>1</v>
          </cell>
          <cell r="T253">
            <v>1</v>
          </cell>
          <cell r="U253">
            <v>1</v>
          </cell>
          <cell r="V253">
            <v>1</v>
          </cell>
          <cell r="W253">
            <v>1</v>
          </cell>
          <cell r="X253">
            <v>1</v>
          </cell>
          <cell r="Y253">
            <v>1</v>
          </cell>
          <cell r="Z253">
            <v>1</v>
          </cell>
          <cell r="AA253">
            <v>1</v>
          </cell>
          <cell r="AB253">
            <v>1</v>
          </cell>
          <cell r="AC253">
            <v>1</v>
          </cell>
          <cell r="AD253">
            <v>1</v>
          </cell>
          <cell r="AP253">
            <v>2</v>
          </cell>
          <cell r="AQ253">
            <v>9</v>
          </cell>
          <cell r="AR253">
            <v>6</v>
          </cell>
          <cell r="AZ253">
            <v>1</v>
          </cell>
          <cell r="BA253">
            <v>1</v>
          </cell>
          <cell r="BB253">
            <v>1</v>
          </cell>
          <cell r="BC253">
            <v>1</v>
          </cell>
          <cell r="BD253">
            <v>1</v>
          </cell>
          <cell r="BE253">
            <v>1</v>
          </cell>
          <cell r="BF253">
            <v>1</v>
          </cell>
          <cell r="BG253">
            <v>1</v>
          </cell>
          <cell r="BH253">
            <v>1</v>
          </cell>
          <cell r="BI253">
            <v>1</v>
          </cell>
          <cell r="BJ253">
            <v>1</v>
          </cell>
          <cell r="BK253">
            <v>1</v>
          </cell>
          <cell r="BL253">
            <v>1</v>
          </cell>
          <cell r="BM253">
            <v>1</v>
          </cell>
          <cell r="BN253">
            <v>1</v>
          </cell>
          <cell r="BO253">
            <v>1</v>
          </cell>
          <cell r="BP253">
            <v>1</v>
          </cell>
          <cell r="BQ253">
            <v>1</v>
          </cell>
          <cell r="BR253">
            <v>1</v>
          </cell>
          <cell r="BS253">
            <v>1</v>
          </cell>
        </row>
        <row r="254">
          <cell r="K254">
            <v>1</v>
          </cell>
          <cell r="L254">
            <v>1</v>
          </cell>
          <cell r="M254">
            <v>1</v>
          </cell>
          <cell r="N254">
            <v>1</v>
          </cell>
          <cell r="O254">
            <v>1</v>
          </cell>
          <cell r="P254">
            <v>1</v>
          </cell>
          <cell r="Q254">
            <v>1</v>
          </cell>
          <cell r="R254">
            <v>1</v>
          </cell>
          <cell r="S254">
            <v>1</v>
          </cell>
          <cell r="T254">
            <v>1</v>
          </cell>
          <cell r="U254">
            <v>1</v>
          </cell>
          <cell r="V254">
            <v>1</v>
          </cell>
          <cell r="W254">
            <v>1</v>
          </cell>
          <cell r="X254">
            <v>1</v>
          </cell>
          <cell r="Y254">
            <v>1</v>
          </cell>
          <cell r="Z254">
            <v>1</v>
          </cell>
          <cell r="AA254">
            <v>1</v>
          </cell>
          <cell r="AB254">
            <v>1</v>
          </cell>
          <cell r="AC254">
            <v>1</v>
          </cell>
          <cell r="AD254">
            <v>1</v>
          </cell>
          <cell r="AP254">
            <v>2</v>
          </cell>
          <cell r="AQ254">
            <v>9</v>
          </cell>
          <cell r="AR254">
            <v>7</v>
          </cell>
          <cell r="AZ254">
            <v>1</v>
          </cell>
          <cell r="BA254">
            <v>1</v>
          </cell>
          <cell r="BB254">
            <v>1</v>
          </cell>
          <cell r="BC254">
            <v>1</v>
          </cell>
          <cell r="BD254">
            <v>1</v>
          </cell>
          <cell r="BE254">
            <v>1</v>
          </cell>
          <cell r="BF254">
            <v>1</v>
          </cell>
          <cell r="BG254">
            <v>1</v>
          </cell>
          <cell r="BH254">
            <v>1</v>
          </cell>
          <cell r="BI254">
            <v>1</v>
          </cell>
          <cell r="BJ254">
            <v>1</v>
          </cell>
          <cell r="BK254">
            <v>1</v>
          </cell>
          <cell r="BL254">
            <v>1</v>
          </cell>
          <cell r="BM254">
            <v>1</v>
          </cell>
          <cell r="BN254">
            <v>1</v>
          </cell>
          <cell r="BO254">
            <v>1</v>
          </cell>
          <cell r="BP254">
            <v>1</v>
          </cell>
          <cell r="BQ254">
            <v>1</v>
          </cell>
          <cell r="BR254">
            <v>1</v>
          </cell>
          <cell r="BS254">
            <v>1</v>
          </cell>
        </row>
        <row r="255">
          <cell r="K255">
            <v>1</v>
          </cell>
          <cell r="L255">
            <v>1</v>
          </cell>
          <cell r="M255">
            <v>1</v>
          </cell>
          <cell r="N255">
            <v>1</v>
          </cell>
          <cell r="O255">
            <v>1</v>
          </cell>
          <cell r="P255">
            <v>1</v>
          </cell>
          <cell r="Q255">
            <v>1</v>
          </cell>
          <cell r="R255">
            <v>1</v>
          </cell>
          <cell r="S255">
            <v>1</v>
          </cell>
          <cell r="T255">
            <v>1</v>
          </cell>
          <cell r="U255">
            <v>1</v>
          </cell>
          <cell r="V255">
            <v>1</v>
          </cell>
          <cell r="W255">
            <v>1</v>
          </cell>
          <cell r="X255">
            <v>1</v>
          </cell>
          <cell r="Y255">
            <v>1</v>
          </cell>
          <cell r="Z255">
            <v>1</v>
          </cell>
          <cell r="AA255">
            <v>1</v>
          </cell>
          <cell r="AB255">
            <v>1</v>
          </cell>
          <cell r="AC255">
            <v>1</v>
          </cell>
          <cell r="AD255">
            <v>1</v>
          </cell>
          <cell r="AP255">
            <v>2</v>
          </cell>
          <cell r="AQ255">
            <v>9</v>
          </cell>
          <cell r="AR255">
            <v>8</v>
          </cell>
          <cell r="AZ255">
            <v>1</v>
          </cell>
          <cell r="BA255">
            <v>1</v>
          </cell>
          <cell r="BB255">
            <v>1</v>
          </cell>
          <cell r="BC255">
            <v>1</v>
          </cell>
          <cell r="BD255">
            <v>1</v>
          </cell>
          <cell r="BE255">
            <v>1</v>
          </cell>
          <cell r="BF255">
            <v>1</v>
          </cell>
          <cell r="BG255">
            <v>1</v>
          </cell>
          <cell r="BH255">
            <v>1</v>
          </cell>
          <cell r="BI255">
            <v>1</v>
          </cell>
          <cell r="BJ255">
            <v>1</v>
          </cell>
          <cell r="BK255">
            <v>1</v>
          </cell>
          <cell r="BL255">
            <v>1</v>
          </cell>
          <cell r="BM255">
            <v>1</v>
          </cell>
          <cell r="BN255">
            <v>1</v>
          </cell>
          <cell r="BO255">
            <v>1</v>
          </cell>
          <cell r="BP255">
            <v>1</v>
          </cell>
          <cell r="BQ255">
            <v>1</v>
          </cell>
          <cell r="BR255">
            <v>1</v>
          </cell>
          <cell r="BS255">
            <v>1</v>
          </cell>
        </row>
        <row r="256">
          <cell r="K256">
            <v>1</v>
          </cell>
          <cell r="L256">
            <v>1</v>
          </cell>
          <cell r="M256">
            <v>1</v>
          </cell>
          <cell r="N256">
            <v>1</v>
          </cell>
          <cell r="O256">
            <v>1</v>
          </cell>
          <cell r="P256">
            <v>1</v>
          </cell>
          <cell r="Q256">
            <v>1</v>
          </cell>
          <cell r="R256">
            <v>1</v>
          </cell>
          <cell r="S256">
            <v>1</v>
          </cell>
          <cell r="T256">
            <v>1</v>
          </cell>
          <cell r="U256">
            <v>1</v>
          </cell>
          <cell r="V256">
            <v>1</v>
          </cell>
          <cell r="W256">
            <v>1</v>
          </cell>
          <cell r="X256">
            <v>1</v>
          </cell>
          <cell r="Y256">
            <v>1</v>
          </cell>
          <cell r="Z256">
            <v>1</v>
          </cell>
          <cell r="AA256">
            <v>1</v>
          </cell>
          <cell r="AB256">
            <v>1</v>
          </cell>
          <cell r="AC256">
            <v>1</v>
          </cell>
          <cell r="AD256">
            <v>1</v>
          </cell>
          <cell r="AP256">
            <v>2</v>
          </cell>
          <cell r="AQ256">
            <v>9</v>
          </cell>
          <cell r="AR256">
            <v>9</v>
          </cell>
          <cell r="AZ256">
            <v>1</v>
          </cell>
          <cell r="BA256">
            <v>1</v>
          </cell>
          <cell r="BB256">
            <v>1</v>
          </cell>
          <cell r="BC256">
            <v>1</v>
          </cell>
          <cell r="BD256">
            <v>1</v>
          </cell>
          <cell r="BE256">
            <v>1</v>
          </cell>
          <cell r="BF256">
            <v>1</v>
          </cell>
          <cell r="BG256">
            <v>1</v>
          </cell>
          <cell r="BH256">
            <v>1</v>
          </cell>
          <cell r="BI256">
            <v>1</v>
          </cell>
          <cell r="BJ256">
            <v>1</v>
          </cell>
          <cell r="BK256">
            <v>1</v>
          </cell>
          <cell r="BL256">
            <v>1</v>
          </cell>
          <cell r="BM256">
            <v>1</v>
          </cell>
          <cell r="BN256">
            <v>1</v>
          </cell>
          <cell r="BO256">
            <v>1</v>
          </cell>
          <cell r="BP256">
            <v>1</v>
          </cell>
          <cell r="BQ256">
            <v>1</v>
          </cell>
          <cell r="BR256">
            <v>1</v>
          </cell>
          <cell r="BS256">
            <v>1</v>
          </cell>
        </row>
        <row r="257">
          <cell r="K257">
            <v>1</v>
          </cell>
          <cell r="L257">
            <v>1</v>
          </cell>
          <cell r="M257">
            <v>1</v>
          </cell>
          <cell r="N257">
            <v>1</v>
          </cell>
          <cell r="O257">
            <v>1</v>
          </cell>
          <cell r="P257">
            <v>1</v>
          </cell>
          <cell r="Q257">
            <v>1</v>
          </cell>
          <cell r="R257">
            <v>1</v>
          </cell>
          <cell r="S257">
            <v>1</v>
          </cell>
          <cell r="T257">
            <v>1</v>
          </cell>
          <cell r="U257">
            <v>1</v>
          </cell>
          <cell r="V257">
            <v>1</v>
          </cell>
          <cell r="W257">
            <v>1</v>
          </cell>
          <cell r="X257">
            <v>1</v>
          </cell>
          <cell r="Y257">
            <v>1</v>
          </cell>
          <cell r="Z257">
            <v>1</v>
          </cell>
          <cell r="AA257">
            <v>1</v>
          </cell>
          <cell r="AB257">
            <v>1</v>
          </cell>
          <cell r="AC257">
            <v>1</v>
          </cell>
          <cell r="AD257">
            <v>1</v>
          </cell>
          <cell r="AP257">
            <v>2</v>
          </cell>
          <cell r="AQ257">
            <v>9</v>
          </cell>
          <cell r="AR257">
            <v>10</v>
          </cell>
          <cell r="AZ257">
            <v>1</v>
          </cell>
          <cell r="BA257">
            <v>1</v>
          </cell>
          <cell r="BB257">
            <v>1</v>
          </cell>
          <cell r="BC257">
            <v>1</v>
          </cell>
          <cell r="BD257">
            <v>1</v>
          </cell>
          <cell r="BE257">
            <v>1</v>
          </cell>
          <cell r="BF257">
            <v>1</v>
          </cell>
          <cell r="BG257">
            <v>1</v>
          </cell>
          <cell r="BH257">
            <v>1</v>
          </cell>
          <cell r="BI257">
            <v>1</v>
          </cell>
          <cell r="BJ257">
            <v>1</v>
          </cell>
          <cell r="BK257">
            <v>1</v>
          </cell>
          <cell r="BL257">
            <v>1</v>
          </cell>
          <cell r="BM257">
            <v>1</v>
          </cell>
          <cell r="BN257">
            <v>1</v>
          </cell>
          <cell r="BO257">
            <v>1</v>
          </cell>
          <cell r="BP257">
            <v>1</v>
          </cell>
          <cell r="BQ257">
            <v>1</v>
          </cell>
          <cell r="BR257">
            <v>1</v>
          </cell>
          <cell r="BS257">
            <v>1</v>
          </cell>
        </row>
        <row r="258">
          <cell r="K258">
            <v>1</v>
          </cell>
          <cell r="L258">
            <v>1</v>
          </cell>
          <cell r="M258">
            <v>1</v>
          </cell>
          <cell r="N258">
            <v>1</v>
          </cell>
          <cell r="O258">
            <v>1</v>
          </cell>
          <cell r="P258">
            <v>1</v>
          </cell>
          <cell r="Q258">
            <v>1</v>
          </cell>
          <cell r="R258">
            <v>1</v>
          </cell>
          <cell r="S258">
            <v>1</v>
          </cell>
          <cell r="T258">
            <v>1</v>
          </cell>
          <cell r="U258">
            <v>1</v>
          </cell>
          <cell r="V258">
            <v>1</v>
          </cell>
          <cell r="W258">
            <v>1</v>
          </cell>
          <cell r="X258">
            <v>1</v>
          </cell>
          <cell r="Y258">
            <v>1</v>
          </cell>
          <cell r="Z258">
            <v>1</v>
          </cell>
          <cell r="AA258">
            <v>1</v>
          </cell>
          <cell r="AB258">
            <v>1</v>
          </cell>
          <cell r="AC258">
            <v>1</v>
          </cell>
          <cell r="AD258">
            <v>1</v>
          </cell>
          <cell r="AP258">
            <v>2</v>
          </cell>
          <cell r="AQ258">
            <v>10</v>
          </cell>
          <cell r="AR258">
            <v>1</v>
          </cell>
          <cell r="AZ258">
            <v>1</v>
          </cell>
          <cell r="BA258">
            <v>1</v>
          </cell>
          <cell r="BB258">
            <v>1</v>
          </cell>
          <cell r="BC258">
            <v>1</v>
          </cell>
          <cell r="BD258">
            <v>1</v>
          </cell>
          <cell r="BE258">
            <v>1</v>
          </cell>
          <cell r="BF258">
            <v>1</v>
          </cell>
          <cell r="BG258">
            <v>1</v>
          </cell>
          <cell r="BH258">
            <v>1</v>
          </cell>
          <cell r="BI258">
            <v>1</v>
          </cell>
          <cell r="BJ258">
            <v>1</v>
          </cell>
          <cell r="BK258">
            <v>1</v>
          </cell>
          <cell r="BL258">
            <v>1</v>
          </cell>
          <cell r="BM258">
            <v>1</v>
          </cell>
          <cell r="BN258">
            <v>1</v>
          </cell>
          <cell r="BO258">
            <v>1</v>
          </cell>
          <cell r="BP258">
            <v>1</v>
          </cell>
          <cell r="BQ258">
            <v>1</v>
          </cell>
          <cell r="BR258">
            <v>1</v>
          </cell>
          <cell r="BS258">
            <v>1</v>
          </cell>
        </row>
        <row r="259">
          <cell r="K259">
            <v>1</v>
          </cell>
          <cell r="L259">
            <v>1</v>
          </cell>
          <cell r="M259">
            <v>1</v>
          </cell>
          <cell r="N259">
            <v>1</v>
          </cell>
          <cell r="O259">
            <v>1</v>
          </cell>
          <cell r="P259">
            <v>1</v>
          </cell>
          <cell r="Q259">
            <v>1</v>
          </cell>
          <cell r="R259">
            <v>1</v>
          </cell>
          <cell r="S259">
            <v>1</v>
          </cell>
          <cell r="T259">
            <v>1</v>
          </cell>
          <cell r="U259">
            <v>1</v>
          </cell>
          <cell r="V259">
            <v>1</v>
          </cell>
          <cell r="W259">
            <v>1</v>
          </cell>
          <cell r="X259">
            <v>1</v>
          </cell>
          <cell r="Y259">
            <v>1</v>
          </cell>
          <cell r="Z259">
            <v>1</v>
          </cell>
          <cell r="AA259">
            <v>1</v>
          </cell>
          <cell r="AB259">
            <v>1</v>
          </cell>
          <cell r="AC259">
            <v>1</v>
          </cell>
          <cell r="AD259">
            <v>1</v>
          </cell>
          <cell r="AP259">
            <v>2</v>
          </cell>
          <cell r="AQ259">
            <v>10</v>
          </cell>
          <cell r="AR259">
            <v>2</v>
          </cell>
          <cell r="AZ259">
            <v>1</v>
          </cell>
          <cell r="BA259">
            <v>1</v>
          </cell>
          <cell r="BB259">
            <v>1</v>
          </cell>
          <cell r="BC259">
            <v>1</v>
          </cell>
          <cell r="BD259">
            <v>1</v>
          </cell>
          <cell r="BE259">
            <v>1</v>
          </cell>
          <cell r="BF259">
            <v>1</v>
          </cell>
          <cell r="BG259">
            <v>1</v>
          </cell>
          <cell r="BH259">
            <v>1</v>
          </cell>
          <cell r="BI259">
            <v>1</v>
          </cell>
          <cell r="BJ259">
            <v>1</v>
          </cell>
          <cell r="BK259">
            <v>1</v>
          </cell>
          <cell r="BL259">
            <v>1</v>
          </cell>
          <cell r="BM259">
            <v>1</v>
          </cell>
          <cell r="BN259">
            <v>1</v>
          </cell>
          <cell r="BO259">
            <v>1</v>
          </cell>
          <cell r="BP259">
            <v>1</v>
          </cell>
          <cell r="BQ259">
            <v>1</v>
          </cell>
          <cell r="BR259">
            <v>1</v>
          </cell>
          <cell r="BS259">
            <v>1</v>
          </cell>
        </row>
        <row r="260">
          <cell r="K260">
            <v>1</v>
          </cell>
          <cell r="L260">
            <v>1</v>
          </cell>
          <cell r="M260">
            <v>1</v>
          </cell>
          <cell r="N260">
            <v>1</v>
          </cell>
          <cell r="O260">
            <v>1</v>
          </cell>
          <cell r="P260">
            <v>1</v>
          </cell>
          <cell r="Q260">
            <v>1</v>
          </cell>
          <cell r="R260">
            <v>1</v>
          </cell>
          <cell r="S260">
            <v>1</v>
          </cell>
          <cell r="T260">
            <v>1</v>
          </cell>
          <cell r="U260">
            <v>1</v>
          </cell>
          <cell r="V260">
            <v>1</v>
          </cell>
          <cell r="W260">
            <v>1</v>
          </cell>
          <cell r="X260">
            <v>1</v>
          </cell>
          <cell r="Y260">
            <v>1</v>
          </cell>
          <cell r="Z260">
            <v>1</v>
          </cell>
          <cell r="AA260">
            <v>1</v>
          </cell>
          <cell r="AB260">
            <v>1</v>
          </cell>
          <cell r="AC260">
            <v>1</v>
          </cell>
          <cell r="AD260">
            <v>1</v>
          </cell>
          <cell r="AP260">
            <v>2</v>
          </cell>
          <cell r="AQ260">
            <v>10</v>
          </cell>
          <cell r="AR260">
            <v>3</v>
          </cell>
          <cell r="AZ260">
            <v>1</v>
          </cell>
          <cell r="BA260">
            <v>1</v>
          </cell>
          <cell r="BB260">
            <v>1</v>
          </cell>
          <cell r="BC260">
            <v>1</v>
          </cell>
          <cell r="BD260">
            <v>1</v>
          </cell>
          <cell r="BE260">
            <v>1</v>
          </cell>
          <cell r="BF260">
            <v>1</v>
          </cell>
          <cell r="BG260">
            <v>1</v>
          </cell>
          <cell r="BH260">
            <v>1</v>
          </cell>
          <cell r="BI260">
            <v>1</v>
          </cell>
          <cell r="BJ260">
            <v>1</v>
          </cell>
          <cell r="BK260">
            <v>1</v>
          </cell>
          <cell r="BL260">
            <v>1</v>
          </cell>
          <cell r="BM260">
            <v>1</v>
          </cell>
          <cell r="BN260">
            <v>1</v>
          </cell>
          <cell r="BO260">
            <v>1</v>
          </cell>
          <cell r="BP260">
            <v>1</v>
          </cell>
          <cell r="BQ260">
            <v>1</v>
          </cell>
          <cell r="BR260">
            <v>1</v>
          </cell>
          <cell r="BS260">
            <v>1</v>
          </cell>
        </row>
        <row r="261">
          <cell r="K261">
            <v>1</v>
          </cell>
          <cell r="L261">
            <v>1</v>
          </cell>
          <cell r="M261">
            <v>1</v>
          </cell>
          <cell r="N261">
            <v>1</v>
          </cell>
          <cell r="O261">
            <v>1</v>
          </cell>
          <cell r="P261">
            <v>1</v>
          </cell>
          <cell r="Q261">
            <v>1</v>
          </cell>
          <cell r="R261">
            <v>1</v>
          </cell>
          <cell r="S261">
            <v>1</v>
          </cell>
          <cell r="T261">
            <v>1</v>
          </cell>
          <cell r="U261">
            <v>1</v>
          </cell>
          <cell r="V261">
            <v>1</v>
          </cell>
          <cell r="W261">
            <v>1</v>
          </cell>
          <cell r="X261">
            <v>1</v>
          </cell>
          <cell r="Y261">
            <v>1</v>
          </cell>
          <cell r="Z261">
            <v>1</v>
          </cell>
          <cell r="AA261">
            <v>1</v>
          </cell>
          <cell r="AB261">
            <v>1</v>
          </cell>
          <cell r="AC261">
            <v>1</v>
          </cell>
          <cell r="AD261">
            <v>1</v>
          </cell>
          <cell r="AP261">
            <v>2</v>
          </cell>
          <cell r="AQ261">
            <v>10</v>
          </cell>
          <cell r="AR261">
            <v>4</v>
          </cell>
          <cell r="AZ261">
            <v>1</v>
          </cell>
          <cell r="BA261">
            <v>1</v>
          </cell>
          <cell r="BB261">
            <v>1</v>
          </cell>
          <cell r="BC261">
            <v>1</v>
          </cell>
          <cell r="BD261">
            <v>1</v>
          </cell>
          <cell r="BE261">
            <v>1</v>
          </cell>
          <cell r="BF261">
            <v>1</v>
          </cell>
          <cell r="BG261">
            <v>1</v>
          </cell>
          <cell r="BH261">
            <v>1</v>
          </cell>
          <cell r="BI261">
            <v>1</v>
          </cell>
          <cell r="BJ261">
            <v>1</v>
          </cell>
          <cell r="BK261">
            <v>1</v>
          </cell>
          <cell r="BL261">
            <v>1</v>
          </cell>
          <cell r="BM261">
            <v>1</v>
          </cell>
          <cell r="BN261">
            <v>1</v>
          </cell>
          <cell r="BO261">
            <v>1</v>
          </cell>
          <cell r="BP261">
            <v>1</v>
          </cell>
          <cell r="BQ261">
            <v>1</v>
          </cell>
          <cell r="BR261">
            <v>1</v>
          </cell>
          <cell r="BS261">
            <v>1</v>
          </cell>
        </row>
        <row r="262">
          <cell r="K262">
            <v>1</v>
          </cell>
          <cell r="L262">
            <v>1</v>
          </cell>
          <cell r="M262">
            <v>1</v>
          </cell>
          <cell r="N262">
            <v>1</v>
          </cell>
          <cell r="O262">
            <v>1</v>
          </cell>
          <cell r="P262">
            <v>1</v>
          </cell>
          <cell r="Q262">
            <v>1</v>
          </cell>
          <cell r="R262">
            <v>1</v>
          </cell>
          <cell r="S262">
            <v>1</v>
          </cell>
          <cell r="T262">
            <v>1</v>
          </cell>
          <cell r="U262">
            <v>1</v>
          </cell>
          <cell r="V262">
            <v>1</v>
          </cell>
          <cell r="W262">
            <v>1</v>
          </cell>
          <cell r="X262">
            <v>1</v>
          </cell>
          <cell r="Y262">
            <v>1</v>
          </cell>
          <cell r="Z262">
            <v>1</v>
          </cell>
          <cell r="AA262">
            <v>1</v>
          </cell>
          <cell r="AB262">
            <v>1</v>
          </cell>
          <cell r="AC262">
            <v>1</v>
          </cell>
          <cell r="AD262">
            <v>1</v>
          </cell>
          <cell r="AP262">
            <v>2</v>
          </cell>
          <cell r="AQ262">
            <v>10</v>
          </cell>
          <cell r="AR262">
            <v>5</v>
          </cell>
          <cell r="AZ262">
            <v>1</v>
          </cell>
          <cell r="BA262">
            <v>1</v>
          </cell>
          <cell r="BB262">
            <v>1</v>
          </cell>
          <cell r="BC262">
            <v>1</v>
          </cell>
          <cell r="BD262">
            <v>1</v>
          </cell>
          <cell r="BE262">
            <v>1</v>
          </cell>
          <cell r="BF262">
            <v>1</v>
          </cell>
          <cell r="BG262">
            <v>1</v>
          </cell>
          <cell r="BH262">
            <v>1</v>
          </cell>
          <cell r="BI262">
            <v>1</v>
          </cell>
          <cell r="BJ262">
            <v>1</v>
          </cell>
          <cell r="BK262">
            <v>1</v>
          </cell>
          <cell r="BL262">
            <v>1</v>
          </cell>
          <cell r="BM262">
            <v>1</v>
          </cell>
          <cell r="BN262">
            <v>1</v>
          </cell>
          <cell r="BO262">
            <v>1</v>
          </cell>
          <cell r="BP262">
            <v>1</v>
          </cell>
          <cell r="BQ262">
            <v>1</v>
          </cell>
          <cell r="BR262">
            <v>1</v>
          </cell>
          <cell r="BS262">
            <v>1</v>
          </cell>
        </row>
        <row r="263">
          <cell r="K263">
            <v>1</v>
          </cell>
          <cell r="L263">
            <v>1</v>
          </cell>
          <cell r="M263">
            <v>1</v>
          </cell>
          <cell r="N263">
            <v>1</v>
          </cell>
          <cell r="O263">
            <v>1</v>
          </cell>
          <cell r="P263">
            <v>1</v>
          </cell>
          <cell r="Q263">
            <v>1</v>
          </cell>
          <cell r="R263">
            <v>1</v>
          </cell>
          <cell r="S263">
            <v>1</v>
          </cell>
          <cell r="T263">
            <v>1</v>
          </cell>
          <cell r="U263">
            <v>1</v>
          </cell>
          <cell r="V263">
            <v>1</v>
          </cell>
          <cell r="W263">
            <v>1</v>
          </cell>
          <cell r="X263">
            <v>1</v>
          </cell>
          <cell r="Y263">
            <v>1</v>
          </cell>
          <cell r="Z263">
            <v>1</v>
          </cell>
          <cell r="AA263">
            <v>1</v>
          </cell>
          <cell r="AB263">
            <v>1</v>
          </cell>
          <cell r="AC263">
            <v>1</v>
          </cell>
          <cell r="AD263">
            <v>1</v>
          </cell>
          <cell r="AP263">
            <v>2</v>
          </cell>
          <cell r="AQ263">
            <v>10</v>
          </cell>
          <cell r="AR263">
            <v>6</v>
          </cell>
          <cell r="AZ263">
            <v>1</v>
          </cell>
          <cell r="BA263">
            <v>1</v>
          </cell>
          <cell r="BB263">
            <v>1</v>
          </cell>
          <cell r="BC263">
            <v>1</v>
          </cell>
          <cell r="BD263">
            <v>1</v>
          </cell>
          <cell r="BE263">
            <v>1</v>
          </cell>
          <cell r="BF263">
            <v>1</v>
          </cell>
          <cell r="BG263">
            <v>1</v>
          </cell>
          <cell r="BH263">
            <v>1</v>
          </cell>
          <cell r="BI263">
            <v>1</v>
          </cell>
          <cell r="BJ263">
            <v>1</v>
          </cell>
          <cell r="BK263">
            <v>1</v>
          </cell>
          <cell r="BL263">
            <v>1</v>
          </cell>
          <cell r="BM263">
            <v>1</v>
          </cell>
          <cell r="BN263">
            <v>1</v>
          </cell>
          <cell r="BO263">
            <v>1</v>
          </cell>
          <cell r="BP263">
            <v>1</v>
          </cell>
          <cell r="BQ263">
            <v>1</v>
          </cell>
          <cell r="BR263">
            <v>1</v>
          </cell>
          <cell r="BS263">
            <v>1</v>
          </cell>
        </row>
        <row r="264">
          <cell r="K264">
            <v>1</v>
          </cell>
          <cell r="L264">
            <v>1</v>
          </cell>
          <cell r="M264">
            <v>1</v>
          </cell>
          <cell r="N264">
            <v>1</v>
          </cell>
          <cell r="O264">
            <v>1</v>
          </cell>
          <cell r="P264">
            <v>1</v>
          </cell>
          <cell r="Q264">
            <v>1</v>
          </cell>
          <cell r="R264">
            <v>1</v>
          </cell>
          <cell r="S264">
            <v>1</v>
          </cell>
          <cell r="T264">
            <v>1</v>
          </cell>
          <cell r="U264">
            <v>1</v>
          </cell>
          <cell r="V264">
            <v>1</v>
          </cell>
          <cell r="W264">
            <v>1</v>
          </cell>
          <cell r="X264">
            <v>1</v>
          </cell>
          <cell r="Y264">
            <v>1</v>
          </cell>
          <cell r="Z264">
            <v>1</v>
          </cell>
          <cell r="AA264">
            <v>1</v>
          </cell>
          <cell r="AB264">
            <v>1</v>
          </cell>
          <cell r="AC264">
            <v>1</v>
          </cell>
          <cell r="AD264">
            <v>1</v>
          </cell>
          <cell r="AP264">
            <v>2</v>
          </cell>
          <cell r="AQ264">
            <v>10</v>
          </cell>
          <cell r="AR264">
            <v>7</v>
          </cell>
          <cell r="AZ264">
            <v>1</v>
          </cell>
          <cell r="BA264">
            <v>1</v>
          </cell>
          <cell r="BB264">
            <v>1</v>
          </cell>
          <cell r="BC264">
            <v>1</v>
          </cell>
          <cell r="BD264">
            <v>1</v>
          </cell>
          <cell r="BE264">
            <v>1</v>
          </cell>
          <cell r="BF264">
            <v>1</v>
          </cell>
          <cell r="BG264">
            <v>1</v>
          </cell>
          <cell r="BH264">
            <v>1</v>
          </cell>
          <cell r="BI264">
            <v>1</v>
          </cell>
          <cell r="BJ264">
            <v>1</v>
          </cell>
          <cell r="BK264">
            <v>1</v>
          </cell>
          <cell r="BL264">
            <v>1</v>
          </cell>
          <cell r="BM264">
            <v>1</v>
          </cell>
          <cell r="BN264">
            <v>1</v>
          </cell>
          <cell r="BO264">
            <v>1</v>
          </cell>
          <cell r="BP264">
            <v>1</v>
          </cell>
          <cell r="BQ264">
            <v>1</v>
          </cell>
          <cell r="BR264">
            <v>1</v>
          </cell>
          <cell r="BS264">
            <v>1</v>
          </cell>
        </row>
        <row r="265">
          <cell r="K265">
            <v>1</v>
          </cell>
          <cell r="L265">
            <v>1</v>
          </cell>
          <cell r="M265">
            <v>1</v>
          </cell>
          <cell r="N265">
            <v>1</v>
          </cell>
          <cell r="O265">
            <v>1</v>
          </cell>
          <cell r="P265">
            <v>1</v>
          </cell>
          <cell r="Q265">
            <v>1</v>
          </cell>
          <cell r="R265">
            <v>1</v>
          </cell>
          <cell r="S265">
            <v>1</v>
          </cell>
          <cell r="T265">
            <v>1</v>
          </cell>
          <cell r="U265">
            <v>1</v>
          </cell>
          <cell r="V265">
            <v>1</v>
          </cell>
          <cell r="W265">
            <v>1</v>
          </cell>
          <cell r="X265">
            <v>1</v>
          </cell>
          <cell r="Y265">
            <v>1</v>
          </cell>
          <cell r="Z265">
            <v>1</v>
          </cell>
          <cell r="AA265">
            <v>1</v>
          </cell>
          <cell r="AB265">
            <v>1</v>
          </cell>
          <cell r="AC265">
            <v>1</v>
          </cell>
          <cell r="AD265">
            <v>1</v>
          </cell>
          <cell r="AP265">
            <v>2</v>
          </cell>
          <cell r="AQ265">
            <v>10</v>
          </cell>
          <cell r="AR265">
            <v>8</v>
          </cell>
          <cell r="AZ265">
            <v>1</v>
          </cell>
          <cell r="BA265">
            <v>1</v>
          </cell>
          <cell r="BB265">
            <v>1</v>
          </cell>
          <cell r="BC265">
            <v>1</v>
          </cell>
          <cell r="BD265">
            <v>1</v>
          </cell>
          <cell r="BE265">
            <v>1</v>
          </cell>
          <cell r="BF265">
            <v>1</v>
          </cell>
          <cell r="BG265">
            <v>1</v>
          </cell>
          <cell r="BH265">
            <v>1</v>
          </cell>
          <cell r="BI265">
            <v>1</v>
          </cell>
          <cell r="BJ265">
            <v>1</v>
          </cell>
          <cell r="BK265">
            <v>1</v>
          </cell>
          <cell r="BL265">
            <v>1</v>
          </cell>
          <cell r="BM265">
            <v>1</v>
          </cell>
          <cell r="BN265">
            <v>1</v>
          </cell>
          <cell r="BO265">
            <v>1</v>
          </cell>
          <cell r="BP265">
            <v>1</v>
          </cell>
          <cell r="BQ265">
            <v>1</v>
          </cell>
          <cell r="BR265">
            <v>1</v>
          </cell>
          <cell r="BS265">
            <v>1</v>
          </cell>
        </row>
        <row r="266">
          <cell r="K266">
            <v>1</v>
          </cell>
          <cell r="L266">
            <v>1</v>
          </cell>
          <cell r="M266">
            <v>1</v>
          </cell>
          <cell r="N266">
            <v>1</v>
          </cell>
          <cell r="O266">
            <v>1</v>
          </cell>
          <cell r="P266">
            <v>1</v>
          </cell>
          <cell r="Q266">
            <v>1</v>
          </cell>
          <cell r="R266">
            <v>1</v>
          </cell>
          <cell r="S266">
            <v>1</v>
          </cell>
          <cell r="T266">
            <v>1</v>
          </cell>
          <cell r="U266">
            <v>1</v>
          </cell>
          <cell r="V266">
            <v>1</v>
          </cell>
          <cell r="W266">
            <v>1</v>
          </cell>
          <cell r="X266">
            <v>1</v>
          </cell>
          <cell r="Y266">
            <v>1</v>
          </cell>
          <cell r="Z266">
            <v>1</v>
          </cell>
          <cell r="AA266">
            <v>1</v>
          </cell>
          <cell r="AB266">
            <v>1</v>
          </cell>
          <cell r="AC266">
            <v>1</v>
          </cell>
          <cell r="AD266">
            <v>1</v>
          </cell>
          <cell r="AP266">
            <v>2</v>
          </cell>
          <cell r="AQ266">
            <v>10</v>
          </cell>
          <cell r="AR266">
            <v>9</v>
          </cell>
          <cell r="AZ266">
            <v>1</v>
          </cell>
          <cell r="BA266">
            <v>1</v>
          </cell>
          <cell r="BB266">
            <v>1</v>
          </cell>
          <cell r="BC266">
            <v>1</v>
          </cell>
          <cell r="BD266">
            <v>1</v>
          </cell>
          <cell r="BE266">
            <v>1</v>
          </cell>
          <cell r="BF266">
            <v>1</v>
          </cell>
          <cell r="BG266">
            <v>1</v>
          </cell>
          <cell r="BH266">
            <v>1</v>
          </cell>
          <cell r="BI266">
            <v>1</v>
          </cell>
          <cell r="BJ266">
            <v>1</v>
          </cell>
          <cell r="BK266">
            <v>1</v>
          </cell>
          <cell r="BL266">
            <v>1</v>
          </cell>
          <cell r="BM266">
            <v>1</v>
          </cell>
          <cell r="BN266">
            <v>1</v>
          </cell>
          <cell r="BO266">
            <v>1</v>
          </cell>
          <cell r="BP266">
            <v>1</v>
          </cell>
          <cell r="BQ266">
            <v>1</v>
          </cell>
          <cell r="BR266">
            <v>1</v>
          </cell>
          <cell r="BS266">
            <v>1</v>
          </cell>
        </row>
        <row r="267">
          <cell r="K267">
            <v>1</v>
          </cell>
          <cell r="L267">
            <v>1</v>
          </cell>
          <cell r="M267">
            <v>1</v>
          </cell>
          <cell r="N267">
            <v>1</v>
          </cell>
          <cell r="O267">
            <v>1</v>
          </cell>
          <cell r="P267">
            <v>1</v>
          </cell>
          <cell r="Q267">
            <v>1</v>
          </cell>
          <cell r="R267">
            <v>1</v>
          </cell>
          <cell r="S267">
            <v>1</v>
          </cell>
          <cell r="T267">
            <v>1</v>
          </cell>
          <cell r="U267">
            <v>1</v>
          </cell>
          <cell r="V267">
            <v>1</v>
          </cell>
          <cell r="W267">
            <v>1</v>
          </cell>
          <cell r="X267">
            <v>1</v>
          </cell>
          <cell r="Y267">
            <v>1</v>
          </cell>
          <cell r="Z267">
            <v>1</v>
          </cell>
          <cell r="AA267">
            <v>1</v>
          </cell>
          <cell r="AB267">
            <v>1</v>
          </cell>
          <cell r="AC267">
            <v>1</v>
          </cell>
          <cell r="AD267">
            <v>1</v>
          </cell>
          <cell r="AP267">
            <v>2</v>
          </cell>
          <cell r="AQ267">
            <v>10</v>
          </cell>
          <cell r="AR267">
            <v>10</v>
          </cell>
          <cell r="AZ267">
            <v>1</v>
          </cell>
          <cell r="BA267">
            <v>1</v>
          </cell>
          <cell r="BB267">
            <v>1</v>
          </cell>
          <cell r="BC267">
            <v>1</v>
          </cell>
          <cell r="BD267">
            <v>1</v>
          </cell>
          <cell r="BE267">
            <v>1</v>
          </cell>
          <cell r="BF267">
            <v>1</v>
          </cell>
          <cell r="BG267">
            <v>1</v>
          </cell>
          <cell r="BH267">
            <v>1</v>
          </cell>
          <cell r="BI267">
            <v>1</v>
          </cell>
          <cell r="BJ267">
            <v>1</v>
          </cell>
          <cell r="BK267">
            <v>1</v>
          </cell>
          <cell r="BL267">
            <v>1</v>
          </cell>
          <cell r="BM267">
            <v>1</v>
          </cell>
          <cell r="BN267">
            <v>1</v>
          </cell>
          <cell r="BO267">
            <v>1</v>
          </cell>
          <cell r="BP267">
            <v>1</v>
          </cell>
          <cell r="BQ267">
            <v>1</v>
          </cell>
          <cell r="BR267">
            <v>1</v>
          </cell>
          <cell r="BS267">
            <v>1</v>
          </cell>
        </row>
        <row r="268">
          <cell r="K268">
            <v>1</v>
          </cell>
          <cell r="L268">
            <v>1</v>
          </cell>
          <cell r="M268">
            <v>1</v>
          </cell>
          <cell r="N268">
            <v>1</v>
          </cell>
          <cell r="O268">
            <v>1</v>
          </cell>
          <cell r="P268">
            <v>1</v>
          </cell>
          <cell r="Q268">
            <v>1</v>
          </cell>
          <cell r="R268">
            <v>1</v>
          </cell>
          <cell r="S268">
            <v>1</v>
          </cell>
          <cell r="T268">
            <v>1</v>
          </cell>
          <cell r="U268">
            <v>1</v>
          </cell>
          <cell r="V268">
            <v>1</v>
          </cell>
          <cell r="W268">
            <v>1</v>
          </cell>
          <cell r="X268">
            <v>1</v>
          </cell>
          <cell r="Y268">
            <v>1</v>
          </cell>
          <cell r="Z268">
            <v>1</v>
          </cell>
          <cell r="AA268">
            <v>1</v>
          </cell>
          <cell r="AB268">
            <v>1</v>
          </cell>
          <cell r="AC268">
            <v>1</v>
          </cell>
          <cell r="AD268">
            <v>1</v>
          </cell>
          <cell r="AP268">
            <v>2</v>
          </cell>
          <cell r="AQ268">
            <v>11</v>
          </cell>
          <cell r="AR268">
            <v>1</v>
          </cell>
          <cell r="AZ268">
            <v>1</v>
          </cell>
          <cell r="BA268">
            <v>1</v>
          </cell>
          <cell r="BB268">
            <v>1</v>
          </cell>
          <cell r="BC268">
            <v>1</v>
          </cell>
          <cell r="BD268">
            <v>1</v>
          </cell>
          <cell r="BE268">
            <v>1</v>
          </cell>
          <cell r="BF268">
            <v>1</v>
          </cell>
          <cell r="BG268">
            <v>1</v>
          </cell>
          <cell r="BH268">
            <v>1</v>
          </cell>
          <cell r="BI268">
            <v>1</v>
          </cell>
          <cell r="BJ268">
            <v>1</v>
          </cell>
          <cell r="BK268">
            <v>1</v>
          </cell>
          <cell r="BL268">
            <v>1</v>
          </cell>
          <cell r="BM268">
            <v>1</v>
          </cell>
          <cell r="BN268">
            <v>1</v>
          </cell>
          <cell r="BO268">
            <v>1</v>
          </cell>
          <cell r="BP268">
            <v>1</v>
          </cell>
          <cell r="BQ268">
            <v>1</v>
          </cell>
          <cell r="BR268">
            <v>1</v>
          </cell>
          <cell r="BS268">
            <v>1</v>
          </cell>
        </row>
        <row r="269">
          <cell r="K269">
            <v>1</v>
          </cell>
          <cell r="L269">
            <v>1</v>
          </cell>
          <cell r="M269">
            <v>1</v>
          </cell>
          <cell r="N269">
            <v>1</v>
          </cell>
          <cell r="O269">
            <v>1</v>
          </cell>
          <cell r="P269">
            <v>1</v>
          </cell>
          <cell r="Q269">
            <v>1</v>
          </cell>
          <cell r="R269">
            <v>1</v>
          </cell>
          <cell r="S269">
            <v>1</v>
          </cell>
          <cell r="T269">
            <v>1</v>
          </cell>
          <cell r="U269">
            <v>1</v>
          </cell>
          <cell r="V269">
            <v>1</v>
          </cell>
          <cell r="W269">
            <v>1</v>
          </cell>
          <cell r="X269">
            <v>1</v>
          </cell>
          <cell r="Y269">
            <v>1</v>
          </cell>
          <cell r="Z269">
            <v>1</v>
          </cell>
          <cell r="AA269">
            <v>1</v>
          </cell>
          <cell r="AB269">
            <v>1</v>
          </cell>
          <cell r="AC269">
            <v>1</v>
          </cell>
          <cell r="AD269">
            <v>1</v>
          </cell>
          <cell r="AP269">
            <v>2</v>
          </cell>
          <cell r="AQ269">
            <v>11</v>
          </cell>
          <cell r="AR269">
            <v>2</v>
          </cell>
          <cell r="AZ269">
            <v>1</v>
          </cell>
          <cell r="BA269">
            <v>1</v>
          </cell>
          <cell r="BB269">
            <v>1</v>
          </cell>
          <cell r="BC269">
            <v>1</v>
          </cell>
          <cell r="BD269">
            <v>1</v>
          </cell>
          <cell r="BE269">
            <v>1</v>
          </cell>
          <cell r="BF269">
            <v>1</v>
          </cell>
          <cell r="BG269">
            <v>1</v>
          </cell>
          <cell r="BH269">
            <v>1</v>
          </cell>
          <cell r="BI269">
            <v>1</v>
          </cell>
          <cell r="BJ269">
            <v>1</v>
          </cell>
          <cell r="BK269">
            <v>1</v>
          </cell>
          <cell r="BL269">
            <v>1</v>
          </cell>
          <cell r="BM269">
            <v>1</v>
          </cell>
          <cell r="BN269">
            <v>1</v>
          </cell>
          <cell r="BO269">
            <v>1</v>
          </cell>
          <cell r="BP269">
            <v>1</v>
          </cell>
          <cell r="BQ269">
            <v>1</v>
          </cell>
          <cell r="BR269">
            <v>1</v>
          </cell>
          <cell r="BS269">
            <v>1</v>
          </cell>
        </row>
        <row r="270">
          <cell r="K270">
            <v>1</v>
          </cell>
          <cell r="L270">
            <v>1</v>
          </cell>
          <cell r="M270">
            <v>1</v>
          </cell>
          <cell r="N270">
            <v>1</v>
          </cell>
          <cell r="O270">
            <v>1</v>
          </cell>
          <cell r="P270">
            <v>1</v>
          </cell>
          <cell r="Q270">
            <v>1</v>
          </cell>
          <cell r="R270">
            <v>1</v>
          </cell>
          <cell r="S270">
            <v>1</v>
          </cell>
          <cell r="T270">
            <v>1</v>
          </cell>
          <cell r="U270">
            <v>1</v>
          </cell>
          <cell r="V270">
            <v>1</v>
          </cell>
          <cell r="W270">
            <v>1</v>
          </cell>
          <cell r="X270">
            <v>1</v>
          </cell>
          <cell r="Y270">
            <v>1</v>
          </cell>
          <cell r="Z270">
            <v>1</v>
          </cell>
          <cell r="AA270">
            <v>1</v>
          </cell>
          <cell r="AB270">
            <v>1</v>
          </cell>
          <cell r="AC270">
            <v>1</v>
          </cell>
          <cell r="AD270">
            <v>1</v>
          </cell>
          <cell r="AP270">
            <v>2</v>
          </cell>
          <cell r="AQ270">
            <v>11</v>
          </cell>
          <cell r="AR270">
            <v>3</v>
          </cell>
          <cell r="AZ270">
            <v>1</v>
          </cell>
          <cell r="BA270">
            <v>1</v>
          </cell>
          <cell r="BB270">
            <v>1</v>
          </cell>
          <cell r="BC270">
            <v>1</v>
          </cell>
          <cell r="BD270">
            <v>1</v>
          </cell>
          <cell r="BE270">
            <v>1</v>
          </cell>
          <cell r="BF270">
            <v>1</v>
          </cell>
          <cell r="BG270">
            <v>1</v>
          </cell>
          <cell r="BH270">
            <v>1</v>
          </cell>
          <cell r="BI270">
            <v>1</v>
          </cell>
          <cell r="BJ270">
            <v>1</v>
          </cell>
          <cell r="BK270">
            <v>1</v>
          </cell>
          <cell r="BL270">
            <v>1</v>
          </cell>
          <cell r="BM270">
            <v>1</v>
          </cell>
          <cell r="BN270">
            <v>1</v>
          </cell>
          <cell r="BO270">
            <v>1</v>
          </cell>
          <cell r="BP270">
            <v>1</v>
          </cell>
          <cell r="BQ270">
            <v>1</v>
          </cell>
          <cell r="BR270">
            <v>1</v>
          </cell>
          <cell r="BS270">
            <v>1</v>
          </cell>
        </row>
        <row r="271">
          <cell r="K271">
            <v>1</v>
          </cell>
          <cell r="L271">
            <v>1</v>
          </cell>
          <cell r="M271">
            <v>1</v>
          </cell>
          <cell r="N271">
            <v>1</v>
          </cell>
          <cell r="O271">
            <v>1</v>
          </cell>
          <cell r="P271">
            <v>1</v>
          </cell>
          <cell r="Q271">
            <v>1</v>
          </cell>
          <cell r="R271">
            <v>1</v>
          </cell>
          <cell r="S271">
            <v>1</v>
          </cell>
          <cell r="T271">
            <v>1</v>
          </cell>
          <cell r="U271">
            <v>1</v>
          </cell>
          <cell r="V271">
            <v>1</v>
          </cell>
          <cell r="W271">
            <v>1</v>
          </cell>
          <cell r="X271">
            <v>1</v>
          </cell>
          <cell r="Y271">
            <v>1</v>
          </cell>
          <cell r="Z271">
            <v>1</v>
          </cell>
          <cell r="AA271">
            <v>1</v>
          </cell>
          <cell r="AB271">
            <v>1</v>
          </cell>
          <cell r="AC271">
            <v>1</v>
          </cell>
          <cell r="AD271">
            <v>1</v>
          </cell>
          <cell r="AP271">
            <v>2</v>
          </cell>
          <cell r="AQ271">
            <v>11</v>
          </cell>
          <cell r="AR271">
            <v>4</v>
          </cell>
          <cell r="AZ271">
            <v>1</v>
          </cell>
          <cell r="BA271">
            <v>1</v>
          </cell>
          <cell r="BB271">
            <v>1</v>
          </cell>
          <cell r="BC271">
            <v>1</v>
          </cell>
          <cell r="BD271">
            <v>1</v>
          </cell>
          <cell r="BE271">
            <v>1</v>
          </cell>
          <cell r="BF271">
            <v>1</v>
          </cell>
          <cell r="BG271">
            <v>1</v>
          </cell>
          <cell r="BH271">
            <v>1</v>
          </cell>
          <cell r="BI271">
            <v>1</v>
          </cell>
          <cell r="BJ271">
            <v>1</v>
          </cell>
          <cell r="BK271">
            <v>1</v>
          </cell>
          <cell r="BL271">
            <v>1</v>
          </cell>
          <cell r="BM271">
            <v>1</v>
          </cell>
          <cell r="BN271">
            <v>1</v>
          </cell>
          <cell r="BO271">
            <v>1</v>
          </cell>
          <cell r="BP271">
            <v>1</v>
          </cell>
          <cell r="BQ271">
            <v>1</v>
          </cell>
          <cell r="BR271">
            <v>1</v>
          </cell>
          <cell r="BS271">
            <v>1</v>
          </cell>
        </row>
        <row r="272">
          <cell r="K272">
            <v>1</v>
          </cell>
          <cell r="L272">
            <v>1</v>
          </cell>
          <cell r="M272">
            <v>1</v>
          </cell>
          <cell r="N272">
            <v>1</v>
          </cell>
          <cell r="O272">
            <v>1</v>
          </cell>
          <cell r="P272">
            <v>1</v>
          </cell>
          <cell r="Q272">
            <v>1</v>
          </cell>
          <cell r="R272">
            <v>1</v>
          </cell>
          <cell r="S272">
            <v>1</v>
          </cell>
          <cell r="T272">
            <v>1</v>
          </cell>
          <cell r="U272">
            <v>1</v>
          </cell>
          <cell r="V272">
            <v>1</v>
          </cell>
          <cell r="W272">
            <v>1</v>
          </cell>
          <cell r="X272">
            <v>1</v>
          </cell>
          <cell r="Y272">
            <v>1</v>
          </cell>
          <cell r="Z272">
            <v>1</v>
          </cell>
          <cell r="AA272">
            <v>1</v>
          </cell>
          <cell r="AB272">
            <v>1</v>
          </cell>
          <cell r="AC272">
            <v>1</v>
          </cell>
          <cell r="AD272">
            <v>1</v>
          </cell>
          <cell r="AP272">
            <v>2</v>
          </cell>
          <cell r="AQ272">
            <v>11</v>
          </cell>
          <cell r="AR272">
            <v>5</v>
          </cell>
          <cell r="AZ272">
            <v>1</v>
          </cell>
          <cell r="BA272">
            <v>1</v>
          </cell>
          <cell r="BB272">
            <v>1</v>
          </cell>
          <cell r="BC272">
            <v>1</v>
          </cell>
          <cell r="BD272">
            <v>1</v>
          </cell>
          <cell r="BE272">
            <v>1</v>
          </cell>
          <cell r="BF272">
            <v>1</v>
          </cell>
          <cell r="BG272">
            <v>1</v>
          </cell>
          <cell r="BH272">
            <v>1</v>
          </cell>
          <cell r="BI272">
            <v>1</v>
          </cell>
          <cell r="BJ272">
            <v>1</v>
          </cell>
          <cell r="BK272">
            <v>1</v>
          </cell>
          <cell r="BL272">
            <v>1</v>
          </cell>
          <cell r="BM272">
            <v>1</v>
          </cell>
          <cell r="BN272">
            <v>1</v>
          </cell>
          <cell r="BO272">
            <v>1</v>
          </cell>
          <cell r="BP272">
            <v>1</v>
          </cell>
          <cell r="BQ272">
            <v>1</v>
          </cell>
          <cell r="BR272">
            <v>1</v>
          </cell>
          <cell r="BS272">
            <v>1</v>
          </cell>
        </row>
        <row r="273">
          <cell r="K273">
            <v>1</v>
          </cell>
          <cell r="L273">
            <v>1</v>
          </cell>
          <cell r="M273">
            <v>1</v>
          </cell>
          <cell r="N273">
            <v>1</v>
          </cell>
          <cell r="O273">
            <v>1</v>
          </cell>
          <cell r="P273">
            <v>1</v>
          </cell>
          <cell r="Q273">
            <v>1</v>
          </cell>
          <cell r="R273">
            <v>1</v>
          </cell>
          <cell r="S273">
            <v>1</v>
          </cell>
          <cell r="T273">
            <v>1</v>
          </cell>
          <cell r="U273">
            <v>1</v>
          </cell>
          <cell r="V273">
            <v>1</v>
          </cell>
          <cell r="W273">
            <v>1</v>
          </cell>
          <cell r="X273">
            <v>1</v>
          </cell>
          <cell r="Y273">
            <v>1</v>
          </cell>
          <cell r="Z273">
            <v>1</v>
          </cell>
          <cell r="AA273">
            <v>1</v>
          </cell>
          <cell r="AB273">
            <v>1</v>
          </cell>
          <cell r="AC273">
            <v>1</v>
          </cell>
          <cell r="AD273">
            <v>1</v>
          </cell>
          <cell r="AP273">
            <v>2</v>
          </cell>
          <cell r="AQ273">
            <v>11</v>
          </cell>
          <cell r="AR273">
            <v>6</v>
          </cell>
          <cell r="AZ273">
            <v>1</v>
          </cell>
          <cell r="BA273">
            <v>1</v>
          </cell>
          <cell r="BB273">
            <v>1</v>
          </cell>
          <cell r="BC273">
            <v>1</v>
          </cell>
          <cell r="BD273">
            <v>1</v>
          </cell>
          <cell r="BE273">
            <v>1</v>
          </cell>
          <cell r="BF273">
            <v>1</v>
          </cell>
          <cell r="BG273">
            <v>1</v>
          </cell>
          <cell r="BH273">
            <v>1</v>
          </cell>
          <cell r="BI273">
            <v>1</v>
          </cell>
          <cell r="BJ273">
            <v>1</v>
          </cell>
          <cell r="BK273">
            <v>1</v>
          </cell>
          <cell r="BL273">
            <v>1</v>
          </cell>
          <cell r="BM273">
            <v>1</v>
          </cell>
          <cell r="BN273">
            <v>1</v>
          </cell>
          <cell r="BO273">
            <v>1</v>
          </cell>
          <cell r="BP273">
            <v>1</v>
          </cell>
          <cell r="BQ273">
            <v>1</v>
          </cell>
          <cell r="BR273">
            <v>1</v>
          </cell>
          <cell r="BS273">
            <v>1</v>
          </cell>
        </row>
        <row r="274">
          <cell r="K274">
            <v>1</v>
          </cell>
          <cell r="L274">
            <v>1</v>
          </cell>
          <cell r="M274">
            <v>1</v>
          </cell>
          <cell r="N274">
            <v>1</v>
          </cell>
          <cell r="O274">
            <v>1</v>
          </cell>
          <cell r="P274">
            <v>1</v>
          </cell>
          <cell r="Q274">
            <v>1</v>
          </cell>
          <cell r="R274">
            <v>1</v>
          </cell>
          <cell r="S274">
            <v>1</v>
          </cell>
          <cell r="T274">
            <v>1</v>
          </cell>
          <cell r="U274">
            <v>1</v>
          </cell>
          <cell r="V274">
            <v>1</v>
          </cell>
          <cell r="W274">
            <v>1</v>
          </cell>
          <cell r="X274">
            <v>1</v>
          </cell>
          <cell r="Y274">
            <v>1</v>
          </cell>
          <cell r="Z274">
            <v>1</v>
          </cell>
          <cell r="AA274">
            <v>1</v>
          </cell>
          <cell r="AB274">
            <v>1</v>
          </cell>
          <cell r="AC274">
            <v>1</v>
          </cell>
          <cell r="AD274">
            <v>1</v>
          </cell>
          <cell r="AP274">
            <v>2</v>
          </cell>
          <cell r="AQ274">
            <v>11</v>
          </cell>
          <cell r="AR274">
            <v>7</v>
          </cell>
          <cell r="AZ274">
            <v>1</v>
          </cell>
          <cell r="BA274">
            <v>1</v>
          </cell>
          <cell r="BB274">
            <v>1</v>
          </cell>
          <cell r="BC274">
            <v>1</v>
          </cell>
          <cell r="BD274">
            <v>1</v>
          </cell>
          <cell r="BE274">
            <v>1</v>
          </cell>
          <cell r="BF274">
            <v>1</v>
          </cell>
          <cell r="BG274">
            <v>1</v>
          </cell>
          <cell r="BH274">
            <v>1</v>
          </cell>
          <cell r="BI274">
            <v>1</v>
          </cell>
          <cell r="BJ274">
            <v>1</v>
          </cell>
          <cell r="BK274">
            <v>1</v>
          </cell>
          <cell r="BL274">
            <v>1</v>
          </cell>
          <cell r="BM274">
            <v>1</v>
          </cell>
          <cell r="BN274">
            <v>1</v>
          </cell>
          <cell r="BO274">
            <v>1</v>
          </cell>
          <cell r="BP274">
            <v>1</v>
          </cell>
          <cell r="BQ274">
            <v>1</v>
          </cell>
          <cell r="BR274">
            <v>1</v>
          </cell>
          <cell r="BS274">
            <v>1</v>
          </cell>
        </row>
        <row r="275">
          <cell r="K275">
            <v>1</v>
          </cell>
          <cell r="L275">
            <v>1</v>
          </cell>
          <cell r="M275">
            <v>1</v>
          </cell>
          <cell r="N275">
            <v>1</v>
          </cell>
          <cell r="O275">
            <v>1</v>
          </cell>
          <cell r="P275">
            <v>1</v>
          </cell>
          <cell r="Q275">
            <v>1</v>
          </cell>
          <cell r="R275">
            <v>1</v>
          </cell>
          <cell r="S275">
            <v>1</v>
          </cell>
          <cell r="T275">
            <v>1</v>
          </cell>
          <cell r="U275">
            <v>1</v>
          </cell>
          <cell r="V275">
            <v>1</v>
          </cell>
          <cell r="W275">
            <v>1</v>
          </cell>
          <cell r="X275">
            <v>1</v>
          </cell>
          <cell r="Y275">
            <v>1</v>
          </cell>
          <cell r="Z275">
            <v>1</v>
          </cell>
          <cell r="AA275">
            <v>1</v>
          </cell>
          <cell r="AB275">
            <v>1</v>
          </cell>
          <cell r="AC275">
            <v>1</v>
          </cell>
          <cell r="AD275">
            <v>1</v>
          </cell>
          <cell r="AP275">
            <v>2</v>
          </cell>
          <cell r="AQ275">
            <v>11</v>
          </cell>
          <cell r="AR275">
            <v>8</v>
          </cell>
          <cell r="AZ275">
            <v>1</v>
          </cell>
          <cell r="BA275">
            <v>1</v>
          </cell>
          <cell r="BB275">
            <v>1</v>
          </cell>
          <cell r="BC275">
            <v>1</v>
          </cell>
          <cell r="BD275">
            <v>1</v>
          </cell>
          <cell r="BE275">
            <v>1</v>
          </cell>
          <cell r="BF275">
            <v>1</v>
          </cell>
          <cell r="BG275">
            <v>1</v>
          </cell>
          <cell r="BH275">
            <v>1</v>
          </cell>
          <cell r="BI275">
            <v>1</v>
          </cell>
          <cell r="BJ275">
            <v>1</v>
          </cell>
          <cell r="BK275">
            <v>1</v>
          </cell>
          <cell r="BL275">
            <v>1</v>
          </cell>
          <cell r="BM275">
            <v>1</v>
          </cell>
          <cell r="BN275">
            <v>1</v>
          </cell>
          <cell r="BO275">
            <v>1</v>
          </cell>
          <cell r="BP275">
            <v>1</v>
          </cell>
          <cell r="BQ275">
            <v>1</v>
          </cell>
          <cell r="BR275">
            <v>1</v>
          </cell>
          <cell r="BS275">
            <v>1</v>
          </cell>
        </row>
        <row r="276">
          <cell r="K276">
            <v>1</v>
          </cell>
          <cell r="L276">
            <v>1</v>
          </cell>
          <cell r="M276">
            <v>1</v>
          </cell>
          <cell r="N276">
            <v>1</v>
          </cell>
          <cell r="O276">
            <v>1</v>
          </cell>
          <cell r="P276">
            <v>1</v>
          </cell>
          <cell r="Q276">
            <v>1</v>
          </cell>
          <cell r="R276">
            <v>1</v>
          </cell>
          <cell r="S276">
            <v>1</v>
          </cell>
          <cell r="T276">
            <v>1</v>
          </cell>
          <cell r="U276">
            <v>1</v>
          </cell>
          <cell r="V276">
            <v>1</v>
          </cell>
          <cell r="W276">
            <v>1</v>
          </cell>
          <cell r="X276">
            <v>1</v>
          </cell>
          <cell r="Y276">
            <v>1</v>
          </cell>
          <cell r="Z276">
            <v>1</v>
          </cell>
          <cell r="AA276">
            <v>1</v>
          </cell>
          <cell r="AB276">
            <v>1</v>
          </cell>
          <cell r="AC276">
            <v>1</v>
          </cell>
          <cell r="AD276">
            <v>1</v>
          </cell>
          <cell r="AP276">
            <v>2</v>
          </cell>
          <cell r="AQ276">
            <v>11</v>
          </cell>
          <cell r="AR276">
            <v>9</v>
          </cell>
          <cell r="AZ276">
            <v>1</v>
          </cell>
          <cell r="BA276">
            <v>1</v>
          </cell>
          <cell r="BB276">
            <v>1</v>
          </cell>
          <cell r="BC276">
            <v>1</v>
          </cell>
          <cell r="BD276">
            <v>1</v>
          </cell>
          <cell r="BE276">
            <v>1</v>
          </cell>
          <cell r="BF276">
            <v>1</v>
          </cell>
          <cell r="BG276">
            <v>1</v>
          </cell>
          <cell r="BH276">
            <v>1</v>
          </cell>
          <cell r="BI276">
            <v>1</v>
          </cell>
          <cell r="BJ276">
            <v>1</v>
          </cell>
          <cell r="BK276">
            <v>1</v>
          </cell>
          <cell r="BL276">
            <v>1</v>
          </cell>
          <cell r="BM276">
            <v>1</v>
          </cell>
          <cell r="BN276">
            <v>1</v>
          </cell>
          <cell r="BO276">
            <v>1</v>
          </cell>
          <cell r="BP276">
            <v>1</v>
          </cell>
          <cell r="BQ276">
            <v>1</v>
          </cell>
          <cell r="BR276">
            <v>1</v>
          </cell>
          <cell r="BS276">
            <v>1</v>
          </cell>
        </row>
        <row r="277">
          <cell r="K277">
            <v>1</v>
          </cell>
          <cell r="L277">
            <v>1</v>
          </cell>
          <cell r="M277">
            <v>1</v>
          </cell>
          <cell r="N277">
            <v>1</v>
          </cell>
          <cell r="O277">
            <v>1</v>
          </cell>
          <cell r="P277">
            <v>1</v>
          </cell>
          <cell r="Q277">
            <v>1</v>
          </cell>
          <cell r="R277">
            <v>1</v>
          </cell>
          <cell r="S277">
            <v>1</v>
          </cell>
          <cell r="T277">
            <v>1</v>
          </cell>
          <cell r="U277">
            <v>1</v>
          </cell>
          <cell r="V277">
            <v>1</v>
          </cell>
          <cell r="W277">
            <v>1</v>
          </cell>
          <cell r="X277">
            <v>1</v>
          </cell>
          <cell r="Y277">
            <v>1</v>
          </cell>
          <cell r="Z277">
            <v>1</v>
          </cell>
          <cell r="AA277">
            <v>1</v>
          </cell>
          <cell r="AB277">
            <v>1</v>
          </cell>
          <cell r="AC277">
            <v>1</v>
          </cell>
          <cell r="AD277">
            <v>1</v>
          </cell>
          <cell r="AP277">
            <v>2</v>
          </cell>
          <cell r="AQ277">
            <v>11</v>
          </cell>
          <cell r="AR277">
            <v>10</v>
          </cell>
          <cell r="AZ277">
            <v>1</v>
          </cell>
          <cell r="BA277">
            <v>1</v>
          </cell>
          <cell r="BB277">
            <v>1</v>
          </cell>
          <cell r="BC277">
            <v>1</v>
          </cell>
          <cell r="BD277">
            <v>1</v>
          </cell>
          <cell r="BE277">
            <v>1</v>
          </cell>
          <cell r="BF277">
            <v>1</v>
          </cell>
          <cell r="BG277">
            <v>1</v>
          </cell>
          <cell r="BH277">
            <v>1</v>
          </cell>
          <cell r="BI277">
            <v>1</v>
          </cell>
          <cell r="BJ277">
            <v>1</v>
          </cell>
          <cell r="BK277">
            <v>1</v>
          </cell>
          <cell r="BL277">
            <v>1</v>
          </cell>
          <cell r="BM277">
            <v>1</v>
          </cell>
          <cell r="BN277">
            <v>1</v>
          </cell>
          <cell r="BO277">
            <v>1</v>
          </cell>
          <cell r="BP277">
            <v>1</v>
          </cell>
          <cell r="BQ277">
            <v>1</v>
          </cell>
          <cell r="BR277">
            <v>1</v>
          </cell>
          <cell r="BS277">
            <v>1</v>
          </cell>
        </row>
        <row r="278">
          <cell r="K278">
            <v>1</v>
          </cell>
          <cell r="L278">
            <v>1</v>
          </cell>
          <cell r="M278">
            <v>1</v>
          </cell>
          <cell r="N278">
            <v>1</v>
          </cell>
          <cell r="O278">
            <v>1</v>
          </cell>
          <cell r="P278">
            <v>1</v>
          </cell>
          <cell r="Q278">
            <v>1</v>
          </cell>
          <cell r="R278">
            <v>1</v>
          </cell>
          <cell r="S278">
            <v>1</v>
          </cell>
          <cell r="T278">
            <v>1</v>
          </cell>
          <cell r="U278">
            <v>1</v>
          </cell>
          <cell r="V278">
            <v>1</v>
          </cell>
          <cell r="W278">
            <v>1</v>
          </cell>
          <cell r="X278">
            <v>1</v>
          </cell>
          <cell r="Y278">
            <v>1</v>
          </cell>
          <cell r="Z278">
            <v>1</v>
          </cell>
          <cell r="AA278">
            <v>1</v>
          </cell>
          <cell r="AB278">
            <v>1</v>
          </cell>
          <cell r="AC278">
            <v>1</v>
          </cell>
          <cell r="AD278">
            <v>1</v>
          </cell>
          <cell r="AP278">
            <v>2</v>
          </cell>
          <cell r="AQ278">
            <v>12</v>
          </cell>
          <cell r="AR278">
            <v>1</v>
          </cell>
          <cell r="AZ278">
            <v>1</v>
          </cell>
          <cell r="BA278">
            <v>1</v>
          </cell>
          <cell r="BB278">
            <v>1</v>
          </cell>
          <cell r="BC278">
            <v>1</v>
          </cell>
          <cell r="BD278">
            <v>1</v>
          </cell>
          <cell r="BE278">
            <v>1</v>
          </cell>
          <cell r="BF278">
            <v>1</v>
          </cell>
          <cell r="BG278">
            <v>1</v>
          </cell>
          <cell r="BH278">
            <v>1</v>
          </cell>
          <cell r="BI278">
            <v>1</v>
          </cell>
          <cell r="BJ278">
            <v>1</v>
          </cell>
          <cell r="BK278">
            <v>1</v>
          </cell>
          <cell r="BL278">
            <v>1</v>
          </cell>
          <cell r="BM278">
            <v>1</v>
          </cell>
          <cell r="BN278">
            <v>1</v>
          </cell>
          <cell r="BO278">
            <v>1</v>
          </cell>
          <cell r="BP278">
            <v>1</v>
          </cell>
          <cell r="BQ278">
            <v>1</v>
          </cell>
          <cell r="BR278">
            <v>1</v>
          </cell>
          <cell r="BS278">
            <v>1</v>
          </cell>
        </row>
        <row r="279">
          <cell r="K279">
            <v>1</v>
          </cell>
          <cell r="L279">
            <v>1</v>
          </cell>
          <cell r="M279">
            <v>1</v>
          </cell>
          <cell r="N279">
            <v>1</v>
          </cell>
          <cell r="O279">
            <v>1</v>
          </cell>
          <cell r="P279">
            <v>1</v>
          </cell>
          <cell r="Q279">
            <v>1</v>
          </cell>
          <cell r="R279">
            <v>1</v>
          </cell>
          <cell r="S279">
            <v>1</v>
          </cell>
          <cell r="T279">
            <v>1</v>
          </cell>
          <cell r="U279">
            <v>1</v>
          </cell>
          <cell r="V279">
            <v>1</v>
          </cell>
          <cell r="W279">
            <v>1</v>
          </cell>
          <cell r="X279">
            <v>1</v>
          </cell>
          <cell r="Y279">
            <v>1</v>
          </cell>
          <cell r="Z279">
            <v>1</v>
          </cell>
          <cell r="AA279">
            <v>1</v>
          </cell>
          <cell r="AB279">
            <v>1</v>
          </cell>
          <cell r="AC279">
            <v>1</v>
          </cell>
          <cell r="AD279">
            <v>1</v>
          </cell>
          <cell r="AP279">
            <v>2</v>
          </cell>
          <cell r="AQ279">
            <v>12</v>
          </cell>
          <cell r="AR279">
            <v>2</v>
          </cell>
          <cell r="AZ279">
            <v>1</v>
          </cell>
          <cell r="BA279">
            <v>1</v>
          </cell>
          <cell r="BB279">
            <v>1</v>
          </cell>
          <cell r="BC279">
            <v>1</v>
          </cell>
          <cell r="BD279">
            <v>1</v>
          </cell>
          <cell r="BE279">
            <v>1</v>
          </cell>
          <cell r="BF279">
            <v>1</v>
          </cell>
          <cell r="BG279">
            <v>1</v>
          </cell>
          <cell r="BH279">
            <v>1</v>
          </cell>
          <cell r="BI279">
            <v>1</v>
          </cell>
          <cell r="BJ279">
            <v>1</v>
          </cell>
          <cell r="BK279">
            <v>1</v>
          </cell>
          <cell r="BL279">
            <v>1</v>
          </cell>
          <cell r="BM279">
            <v>1</v>
          </cell>
          <cell r="BN279">
            <v>1</v>
          </cell>
          <cell r="BO279">
            <v>1</v>
          </cell>
          <cell r="BP279">
            <v>1</v>
          </cell>
          <cell r="BQ279">
            <v>1</v>
          </cell>
          <cell r="BR279">
            <v>1</v>
          </cell>
          <cell r="BS279">
            <v>1</v>
          </cell>
        </row>
        <row r="280">
          <cell r="K280">
            <v>1</v>
          </cell>
          <cell r="L280">
            <v>1</v>
          </cell>
          <cell r="M280">
            <v>1</v>
          </cell>
          <cell r="N280">
            <v>1</v>
          </cell>
          <cell r="O280">
            <v>1</v>
          </cell>
          <cell r="P280">
            <v>1</v>
          </cell>
          <cell r="Q280">
            <v>1</v>
          </cell>
          <cell r="R280">
            <v>1</v>
          </cell>
          <cell r="S280">
            <v>1</v>
          </cell>
          <cell r="T280">
            <v>1</v>
          </cell>
          <cell r="U280">
            <v>1</v>
          </cell>
          <cell r="V280">
            <v>1</v>
          </cell>
          <cell r="W280">
            <v>1</v>
          </cell>
          <cell r="X280">
            <v>1</v>
          </cell>
          <cell r="Y280">
            <v>1</v>
          </cell>
          <cell r="Z280">
            <v>1</v>
          </cell>
          <cell r="AA280">
            <v>1</v>
          </cell>
          <cell r="AB280">
            <v>1</v>
          </cell>
          <cell r="AC280">
            <v>1</v>
          </cell>
          <cell r="AD280">
            <v>1</v>
          </cell>
          <cell r="AP280">
            <v>2</v>
          </cell>
          <cell r="AQ280">
            <v>12</v>
          </cell>
          <cell r="AR280">
            <v>3</v>
          </cell>
          <cell r="AZ280">
            <v>1</v>
          </cell>
          <cell r="BA280">
            <v>1</v>
          </cell>
          <cell r="BB280">
            <v>1</v>
          </cell>
          <cell r="BC280">
            <v>1</v>
          </cell>
          <cell r="BD280">
            <v>1</v>
          </cell>
          <cell r="BE280">
            <v>1</v>
          </cell>
          <cell r="BF280">
            <v>1</v>
          </cell>
          <cell r="BG280">
            <v>1</v>
          </cell>
          <cell r="BH280">
            <v>1</v>
          </cell>
          <cell r="BI280">
            <v>1</v>
          </cell>
          <cell r="BJ280">
            <v>1</v>
          </cell>
          <cell r="BK280">
            <v>1</v>
          </cell>
          <cell r="BL280">
            <v>1</v>
          </cell>
          <cell r="BM280">
            <v>1</v>
          </cell>
          <cell r="BN280">
            <v>1</v>
          </cell>
          <cell r="BO280">
            <v>1</v>
          </cell>
          <cell r="BP280">
            <v>1</v>
          </cell>
          <cell r="BQ280">
            <v>1</v>
          </cell>
          <cell r="BR280">
            <v>1</v>
          </cell>
          <cell r="BS280">
            <v>1</v>
          </cell>
        </row>
        <row r="281">
          <cell r="K281">
            <v>1</v>
          </cell>
          <cell r="L281">
            <v>1</v>
          </cell>
          <cell r="M281">
            <v>1</v>
          </cell>
          <cell r="N281">
            <v>1</v>
          </cell>
          <cell r="O281">
            <v>1</v>
          </cell>
          <cell r="P281">
            <v>1</v>
          </cell>
          <cell r="Q281">
            <v>1</v>
          </cell>
          <cell r="R281">
            <v>1</v>
          </cell>
          <cell r="S281">
            <v>1</v>
          </cell>
          <cell r="T281">
            <v>1</v>
          </cell>
          <cell r="U281">
            <v>1</v>
          </cell>
          <cell r="V281">
            <v>1</v>
          </cell>
          <cell r="W281">
            <v>1</v>
          </cell>
          <cell r="X281">
            <v>1</v>
          </cell>
          <cell r="Y281">
            <v>1</v>
          </cell>
          <cell r="Z281">
            <v>1</v>
          </cell>
          <cell r="AA281">
            <v>1</v>
          </cell>
          <cell r="AB281">
            <v>1</v>
          </cell>
          <cell r="AC281">
            <v>1</v>
          </cell>
          <cell r="AD281">
            <v>1</v>
          </cell>
          <cell r="AP281">
            <v>2</v>
          </cell>
          <cell r="AQ281">
            <v>12</v>
          </cell>
          <cell r="AR281">
            <v>4</v>
          </cell>
          <cell r="AZ281">
            <v>1</v>
          </cell>
          <cell r="BA281">
            <v>1</v>
          </cell>
          <cell r="BB281">
            <v>1</v>
          </cell>
          <cell r="BC281">
            <v>1</v>
          </cell>
          <cell r="BD281">
            <v>1</v>
          </cell>
          <cell r="BE281">
            <v>1</v>
          </cell>
          <cell r="BF281">
            <v>1</v>
          </cell>
          <cell r="BG281">
            <v>1</v>
          </cell>
          <cell r="BH281">
            <v>1</v>
          </cell>
          <cell r="BI281">
            <v>1</v>
          </cell>
          <cell r="BJ281">
            <v>1</v>
          </cell>
          <cell r="BK281">
            <v>1</v>
          </cell>
          <cell r="BL281">
            <v>1</v>
          </cell>
          <cell r="BM281">
            <v>1</v>
          </cell>
          <cell r="BN281">
            <v>1</v>
          </cell>
          <cell r="BO281">
            <v>1</v>
          </cell>
          <cell r="BP281">
            <v>1</v>
          </cell>
          <cell r="BQ281">
            <v>1</v>
          </cell>
          <cell r="BR281">
            <v>1</v>
          </cell>
          <cell r="BS281">
            <v>1</v>
          </cell>
        </row>
        <row r="282">
          <cell r="K282">
            <v>1</v>
          </cell>
          <cell r="L282">
            <v>1</v>
          </cell>
          <cell r="M282">
            <v>1</v>
          </cell>
          <cell r="N282">
            <v>1</v>
          </cell>
          <cell r="O282">
            <v>1</v>
          </cell>
          <cell r="P282">
            <v>1</v>
          </cell>
          <cell r="Q282">
            <v>1</v>
          </cell>
          <cell r="R282">
            <v>1</v>
          </cell>
          <cell r="S282">
            <v>1</v>
          </cell>
          <cell r="T282">
            <v>1</v>
          </cell>
          <cell r="U282">
            <v>1</v>
          </cell>
          <cell r="V282">
            <v>1</v>
          </cell>
          <cell r="W282">
            <v>1</v>
          </cell>
          <cell r="X282">
            <v>1</v>
          </cell>
          <cell r="Y282">
            <v>1</v>
          </cell>
          <cell r="Z282">
            <v>1</v>
          </cell>
          <cell r="AA282">
            <v>1</v>
          </cell>
          <cell r="AB282">
            <v>1</v>
          </cell>
          <cell r="AC282">
            <v>1</v>
          </cell>
          <cell r="AD282">
            <v>1</v>
          </cell>
          <cell r="AP282">
            <v>2</v>
          </cell>
          <cell r="AQ282">
            <v>12</v>
          </cell>
          <cell r="AR282">
            <v>5</v>
          </cell>
          <cell r="AZ282">
            <v>1</v>
          </cell>
          <cell r="BA282">
            <v>1</v>
          </cell>
          <cell r="BB282">
            <v>1</v>
          </cell>
          <cell r="BC282">
            <v>1</v>
          </cell>
          <cell r="BD282">
            <v>1</v>
          </cell>
          <cell r="BE282">
            <v>1</v>
          </cell>
          <cell r="BF282">
            <v>1</v>
          </cell>
          <cell r="BG282">
            <v>1</v>
          </cell>
          <cell r="BH282">
            <v>1</v>
          </cell>
          <cell r="BI282">
            <v>1</v>
          </cell>
          <cell r="BJ282">
            <v>1</v>
          </cell>
          <cell r="BK282">
            <v>1</v>
          </cell>
          <cell r="BL282">
            <v>1</v>
          </cell>
          <cell r="BM282">
            <v>1</v>
          </cell>
          <cell r="BN282">
            <v>1</v>
          </cell>
          <cell r="BO282">
            <v>1</v>
          </cell>
          <cell r="BP282">
            <v>1</v>
          </cell>
          <cell r="BQ282">
            <v>1</v>
          </cell>
          <cell r="BR282">
            <v>1</v>
          </cell>
          <cell r="BS282">
            <v>1</v>
          </cell>
        </row>
        <row r="283">
          <cell r="K283">
            <v>1</v>
          </cell>
          <cell r="L283">
            <v>1</v>
          </cell>
          <cell r="M283">
            <v>1</v>
          </cell>
          <cell r="N283">
            <v>1</v>
          </cell>
          <cell r="O283">
            <v>1</v>
          </cell>
          <cell r="P283">
            <v>1</v>
          </cell>
          <cell r="Q283">
            <v>1</v>
          </cell>
          <cell r="R283">
            <v>1</v>
          </cell>
          <cell r="S283">
            <v>1</v>
          </cell>
          <cell r="T283">
            <v>1</v>
          </cell>
          <cell r="U283">
            <v>1</v>
          </cell>
          <cell r="V283">
            <v>1</v>
          </cell>
          <cell r="W283">
            <v>1</v>
          </cell>
          <cell r="X283">
            <v>1</v>
          </cell>
          <cell r="Y283">
            <v>1</v>
          </cell>
          <cell r="Z283">
            <v>1</v>
          </cell>
          <cell r="AA283">
            <v>1</v>
          </cell>
          <cell r="AB283">
            <v>1</v>
          </cell>
          <cell r="AC283">
            <v>1</v>
          </cell>
          <cell r="AD283">
            <v>1</v>
          </cell>
          <cell r="AP283">
            <v>2</v>
          </cell>
          <cell r="AQ283">
            <v>12</v>
          </cell>
          <cell r="AR283">
            <v>6</v>
          </cell>
          <cell r="AZ283">
            <v>1</v>
          </cell>
          <cell r="BA283">
            <v>1</v>
          </cell>
          <cell r="BB283">
            <v>1</v>
          </cell>
          <cell r="BC283">
            <v>1</v>
          </cell>
          <cell r="BD283">
            <v>1</v>
          </cell>
          <cell r="BE283">
            <v>1</v>
          </cell>
          <cell r="BF283">
            <v>1</v>
          </cell>
          <cell r="BG283">
            <v>1</v>
          </cell>
          <cell r="BH283">
            <v>1</v>
          </cell>
          <cell r="BI283">
            <v>1</v>
          </cell>
          <cell r="BJ283">
            <v>1</v>
          </cell>
          <cell r="BK283">
            <v>1</v>
          </cell>
          <cell r="BL283">
            <v>1</v>
          </cell>
          <cell r="BM283">
            <v>1</v>
          </cell>
          <cell r="BN283">
            <v>1</v>
          </cell>
          <cell r="BO283">
            <v>1</v>
          </cell>
          <cell r="BP283">
            <v>1</v>
          </cell>
          <cell r="BQ283">
            <v>1</v>
          </cell>
          <cell r="BR283">
            <v>1</v>
          </cell>
          <cell r="BS283">
            <v>1</v>
          </cell>
        </row>
        <row r="284">
          <cell r="K284">
            <v>1</v>
          </cell>
          <cell r="L284">
            <v>1</v>
          </cell>
          <cell r="M284">
            <v>1</v>
          </cell>
          <cell r="N284">
            <v>1</v>
          </cell>
          <cell r="O284">
            <v>1</v>
          </cell>
          <cell r="P284">
            <v>1</v>
          </cell>
          <cell r="Q284">
            <v>1</v>
          </cell>
          <cell r="R284">
            <v>1</v>
          </cell>
          <cell r="S284">
            <v>1</v>
          </cell>
          <cell r="T284">
            <v>1</v>
          </cell>
          <cell r="U284">
            <v>1</v>
          </cell>
          <cell r="V284">
            <v>1</v>
          </cell>
          <cell r="W284">
            <v>1</v>
          </cell>
          <cell r="X284">
            <v>1</v>
          </cell>
          <cell r="Y284">
            <v>1</v>
          </cell>
          <cell r="Z284">
            <v>1</v>
          </cell>
          <cell r="AA284">
            <v>1</v>
          </cell>
          <cell r="AB284">
            <v>1</v>
          </cell>
          <cell r="AC284">
            <v>1</v>
          </cell>
          <cell r="AD284">
            <v>1</v>
          </cell>
          <cell r="AP284">
            <v>2</v>
          </cell>
          <cell r="AQ284">
            <v>12</v>
          </cell>
          <cell r="AR284">
            <v>7</v>
          </cell>
          <cell r="AZ284">
            <v>1</v>
          </cell>
          <cell r="BA284">
            <v>1</v>
          </cell>
          <cell r="BB284">
            <v>1</v>
          </cell>
          <cell r="BC284">
            <v>1</v>
          </cell>
          <cell r="BD284">
            <v>1</v>
          </cell>
          <cell r="BE284">
            <v>1</v>
          </cell>
          <cell r="BF284">
            <v>1</v>
          </cell>
          <cell r="BG284">
            <v>1</v>
          </cell>
          <cell r="BH284">
            <v>1</v>
          </cell>
          <cell r="BI284">
            <v>1</v>
          </cell>
          <cell r="BJ284">
            <v>1</v>
          </cell>
          <cell r="BK284">
            <v>1</v>
          </cell>
          <cell r="BL284">
            <v>1</v>
          </cell>
          <cell r="BM284">
            <v>1</v>
          </cell>
          <cell r="BN284">
            <v>1</v>
          </cell>
          <cell r="BO284">
            <v>1</v>
          </cell>
          <cell r="BP284">
            <v>1</v>
          </cell>
          <cell r="BQ284">
            <v>1</v>
          </cell>
          <cell r="BR284">
            <v>1</v>
          </cell>
          <cell r="BS284">
            <v>1</v>
          </cell>
        </row>
        <row r="285">
          <cell r="K285">
            <v>1</v>
          </cell>
          <cell r="L285">
            <v>1</v>
          </cell>
          <cell r="M285">
            <v>1</v>
          </cell>
          <cell r="N285">
            <v>1</v>
          </cell>
          <cell r="O285">
            <v>1</v>
          </cell>
          <cell r="P285">
            <v>1</v>
          </cell>
          <cell r="Q285">
            <v>1</v>
          </cell>
          <cell r="R285">
            <v>1</v>
          </cell>
          <cell r="S285">
            <v>1</v>
          </cell>
          <cell r="T285">
            <v>1</v>
          </cell>
          <cell r="U285">
            <v>1</v>
          </cell>
          <cell r="V285">
            <v>1</v>
          </cell>
          <cell r="W285">
            <v>1</v>
          </cell>
          <cell r="X285">
            <v>1</v>
          </cell>
          <cell r="Y285">
            <v>1</v>
          </cell>
          <cell r="Z285">
            <v>1</v>
          </cell>
          <cell r="AA285">
            <v>1</v>
          </cell>
          <cell r="AB285">
            <v>1</v>
          </cell>
          <cell r="AC285">
            <v>1</v>
          </cell>
          <cell r="AD285">
            <v>1</v>
          </cell>
          <cell r="AP285">
            <v>2</v>
          </cell>
          <cell r="AQ285">
            <v>12</v>
          </cell>
          <cell r="AR285">
            <v>8</v>
          </cell>
          <cell r="AZ285">
            <v>1</v>
          </cell>
          <cell r="BA285">
            <v>1</v>
          </cell>
          <cell r="BB285">
            <v>1</v>
          </cell>
          <cell r="BC285">
            <v>1</v>
          </cell>
          <cell r="BD285">
            <v>1</v>
          </cell>
          <cell r="BE285">
            <v>1</v>
          </cell>
          <cell r="BF285">
            <v>1</v>
          </cell>
          <cell r="BG285">
            <v>1</v>
          </cell>
          <cell r="BH285">
            <v>1</v>
          </cell>
          <cell r="BI285">
            <v>1</v>
          </cell>
          <cell r="BJ285">
            <v>1</v>
          </cell>
          <cell r="BK285">
            <v>1</v>
          </cell>
          <cell r="BL285">
            <v>1</v>
          </cell>
          <cell r="BM285">
            <v>1</v>
          </cell>
          <cell r="BN285">
            <v>1</v>
          </cell>
          <cell r="BO285">
            <v>1</v>
          </cell>
          <cell r="BP285">
            <v>1</v>
          </cell>
          <cell r="BQ285">
            <v>1</v>
          </cell>
          <cell r="BR285">
            <v>1</v>
          </cell>
          <cell r="BS285">
            <v>1</v>
          </cell>
        </row>
        <row r="286">
          <cell r="K286">
            <v>1</v>
          </cell>
          <cell r="L286">
            <v>1</v>
          </cell>
          <cell r="M286">
            <v>1</v>
          </cell>
          <cell r="N286">
            <v>1</v>
          </cell>
          <cell r="O286">
            <v>1</v>
          </cell>
          <cell r="P286">
            <v>1</v>
          </cell>
          <cell r="Q286">
            <v>1</v>
          </cell>
          <cell r="R286">
            <v>1</v>
          </cell>
          <cell r="S286">
            <v>1</v>
          </cell>
          <cell r="T286">
            <v>1</v>
          </cell>
          <cell r="U286">
            <v>1</v>
          </cell>
          <cell r="V286">
            <v>1</v>
          </cell>
          <cell r="W286">
            <v>1</v>
          </cell>
          <cell r="X286">
            <v>1</v>
          </cell>
          <cell r="Y286">
            <v>1</v>
          </cell>
          <cell r="Z286">
            <v>1</v>
          </cell>
          <cell r="AA286">
            <v>1</v>
          </cell>
          <cell r="AB286">
            <v>1</v>
          </cell>
          <cell r="AC286">
            <v>1</v>
          </cell>
          <cell r="AD286">
            <v>1</v>
          </cell>
          <cell r="AP286">
            <v>2</v>
          </cell>
          <cell r="AQ286">
            <v>12</v>
          </cell>
          <cell r="AR286">
            <v>9</v>
          </cell>
          <cell r="AZ286">
            <v>1</v>
          </cell>
          <cell r="BA286">
            <v>1</v>
          </cell>
          <cell r="BB286">
            <v>1</v>
          </cell>
          <cell r="BC286">
            <v>1</v>
          </cell>
          <cell r="BD286">
            <v>1</v>
          </cell>
          <cell r="BE286">
            <v>1</v>
          </cell>
          <cell r="BF286">
            <v>1</v>
          </cell>
          <cell r="BG286">
            <v>1</v>
          </cell>
          <cell r="BH286">
            <v>1</v>
          </cell>
          <cell r="BI286">
            <v>1</v>
          </cell>
          <cell r="BJ286">
            <v>1</v>
          </cell>
          <cell r="BK286">
            <v>1</v>
          </cell>
          <cell r="BL286">
            <v>1</v>
          </cell>
          <cell r="BM286">
            <v>1</v>
          </cell>
          <cell r="BN286">
            <v>1</v>
          </cell>
          <cell r="BO286">
            <v>1</v>
          </cell>
          <cell r="BP286">
            <v>1</v>
          </cell>
          <cell r="BQ286">
            <v>1</v>
          </cell>
          <cell r="BR286">
            <v>1</v>
          </cell>
          <cell r="BS286">
            <v>1</v>
          </cell>
        </row>
        <row r="287">
          <cell r="K287">
            <v>1</v>
          </cell>
          <cell r="L287">
            <v>1</v>
          </cell>
          <cell r="M287">
            <v>1</v>
          </cell>
          <cell r="N287">
            <v>1</v>
          </cell>
          <cell r="O287">
            <v>1</v>
          </cell>
          <cell r="P287">
            <v>1</v>
          </cell>
          <cell r="Q287">
            <v>1</v>
          </cell>
          <cell r="R287">
            <v>1</v>
          </cell>
          <cell r="S287">
            <v>1</v>
          </cell>
          <cell r="T287">
            <v>1</v>
          </cell>
          <cell r="U287">
            <v>1</v>
          </cell>
          <cell r="V287">
            <v>1</v>
          </cell>
          <cell r="W287">
            <v>1</v>
          </cell>
          <cell r="X287">
            <v>1</v>
          </cell>
          <cell r="Y287">
            <v>1</v>
          </cell>
          <cell r="Z287">
            <v>1</v>
          </cell>
          <cell r="AA287">
            <v>1</v>
          </cell>
          <cell r="AB287">
            <v>1</v>
          </cell>
          <cell r="AC287">
            <v>1</v>
          </cell>
          <cell r="AD287">
            <v>1</v>
          </cell>
          <cell r="AP287">
            <v>2</v>
          </cell>
          <cell r="AQ287">
            <v>12</v>
          </cell>
          <cell r="AR287">
            <v>10</v>
          </cell>
          <cell r="AZ287">
            <v>1</v>
          </cell>
          <cell r="BA287">
            <v>1</v>
          </cell>
          <cell r="BB287">
            <v>1</v>
          </cell>
          <cell r="BC287">
            <v>1</v>
          </cell>
          <cell r="BD287">
            <v>1</v>
          </cell>
          <cell r="BE287">
            <v>1</v>
          </cell>
          <cell r="BF287">
            <v>1</v>
          </cell>
          <cell r="BG287">
            <v>1</v>
          </cell>
          <cell r="BH287">
            <v>1</v>
          </cell>
          <cell r="BI287">
            <v>1</v>
          </cell>
          <cell r="BJ287">
            <v>1</v>
          </cell>
          <cell r="BK287">
            <v>1</v>
          </cell>
          <cell r="BL287">
            <v>1</v>
          </cell>
          <cell r="BM287">
            <v>1</v>
          </cell>
          <cell r="BN287">
            <v>1</v>
          </cell>
          <cell r="BO287">
            <v>1</v>
          </cell>
          <cell r="BP287">
            <v>1</v>
          </cell>
          <cell r="BQ287">
            <v>1</v>
          </cell>
          <cell r="BR287">
            <v>1</v>
          </cell>
          <cell r="BS287">
            <v>1</v>
          </cell>
        </row>
        <row r="288">
          <cell r="K288">
            <v>1</v>
          </cell>
          <cell r="L288">
            <v>1</v>
          </cell>
          <cell r="M288">
            <v>1</v>
          </cell>
          <cell r="N288">
            <v>1</v>
          </cell>
          <cell r="O288">
            <v>1</v>
          </cell>
          <cell r="P288">
            <v>1</v>
          </cell>
          <cell r="Q288">
            <v>1</v>
          </cell>
          <cell r="R288">
            <v>1</v>
          </cell>
          <cell r="S288">
            <v>1</v>
          </cell>
          <cell r="T288">
            <v>1</v>
          </cell>
          <cell r="U288">
            <v>1</v>
          </cell>
          <cell r="V288">
            <v>1</v>
          </cell>
          <cell r="W288">
            <v>1</v>
          </cell>
          <cell r="X288">
            <v>1</v>
          </cell>
          <cell r="Y288">
            <v>1</v>
          </cell>
          <cell r="Z288">
            <v>0.9</v>
          </cell>
          <cell r="AA288">
            <v>0.7</v>
          </cell>
          <cell r="AB288">
            <v>0.7</v>
          </cell>
          <cell r="AC288">
            <v>0.7</v>
          </cell>
          <cell r="AD288">
            <v>0.7</v>
          </cell>
          <cell r="AP288">
            <v>2</v>
          </cell>
          <cell r="AQ288">
            <v>13</v>
          </cell>
          <cell r="AR288">
            <v>1</v>
          </cell>
          <cell r="AZ288">
            <v>1</v>
          </cell>
          <cell r="BA288">
            <v>1</v>
          </cell>
          <cell r="BB288">
            <v>1</v>
          </cell>
          <cell r="BC288">
            <v>1</v>
          </cell>
          <cell r="BD288">
            <v>1</v>
          </cell>
          <cell r="BE288">
            <v>1</v>
          </cell>
          <cell r="BF288">
            <v>1</v>
          </cell>
          <cell r="BG288">
            <v>1</v>
          </cell>
          <cell r="BH288">
            <v>1</v>
          </cell>
          <cell r="BI288">
            <v>1</v>
          </cell>
          <cell r="BJ288">
            <v>1</v>
          </cell>
          <cell r="BK288">
            <v>1</v>
          </cell>
          <cell r="BL288">
            <v>1</v>
          </cell>
          <cell r="BM288">
            <v>1</v>
          </cell>
          <cell r="BN288">
            <v>1</v>
          </cell>
          <cell r="BO288">
            <v>0.9</v>
          </cell>
          <cell r="BP288">
            <v>0.9</v>
          </cell>
          <cell r="BQ288">
            <v>0.9</v>
          </cell>
          <cell r="BR288">
            <v>0.9</v>
          </cell>
          <cell r="BS288">
            <v>0.9</v>
          </cell>
        </row>
        <row r="289">
          <cell r="K289">
            <v>1</v>
          </cell>
          <cell r="L289">
            <v>1</v>
          </cell>
          <cell r="M289">
            <v>1</v>
          </cell>
          <cell r="N289">
            <v>1</v>
          </cell>
          <cell r="O289">
            <v>1</v>
          </cell>
          <cell r="P289">
            <v>1</v>
          </cell>
          <cell r="Q289">
            <v>1</v>
          </cell>
          <cell r="R289">
            <v>1</v>
          </cell>
          <cell r="S289">
            <v>1</v>
          </cell>
          <cell r="T289">
            <v>1</v>
          </cell>
          <cell r="U289">
            <v>1</v>
          </cell>
          <cell r="V289">
            <v>1</v>
          </cell>
          <cell r="W289">
            <v>1</v>
          </cell>
          <cell r="X289">
            <v>1</v>
          </cell>
          <cell r="Y289">
            <v>1</v>
          </cell>
          <cell r="Z289">
            <v>0.9</v>
          </cell>
          <cell r="AA289">
            <v>0.7</v>
          </cell>
          <cell r="AB289">
            <v>0.7</v>
          </cell>
          <cell r="AC289">
            <v>0.7</v>
          </cell>
          <cell r="AD289">
            <v>0.7</v>
          </cell>
          <cell r="AP289">
            <v>2</v>
          </cell>
          <cell r="AQ289">
            <v>13</v>
          </cell>
          <cell r="AR289">
            <v>2</v>
          </cell>
          <cell r="AZ289">
            <v>1</v>
          </cell>
          <cell r="BA289">
            <v>1</v>
          </cell>
          <cell r="BB289">
            <v>1</v>
          </cell>
          <cell r="BC289">
            <v>1</v>
          </cell>
          <cell r="BD289">
            <v>1</v>
          </cell>
          <cell r="BE289">
            <v>1</v>
          </cell>
          <cell r="BF289">
            <v>1</v>
          </cell>
          <cell r="BG289">
            <v>1</v>
          </cell>
          <cell r="BH289">
            <v>1</v>
          </cell>
          <cell r="BI289">
            <v>1</v>
          </cell>
          <cell r="BJ289">
            <v>1</v>
          </cell>
          <cell r="BK289">
            <v>1</v>
          </cell>
          <cell r="BL289">
            <v>1</v>
          </cell>
          <cell r="BM289">
            <v>1</v>
          </cell>
          <cell r="BN289">
            <v>1</v>
          </cell>
          <cell r="BO289">
            <v>0.9</v>
          </cell>
          <cell r="BP289">
            <v>0.9</v>
          </cell>
          <cell r="BQ289">
            <v>0.9</v>
          </cell>
          <cell r="BR289">
            <v>0.9</v>
          </cell>
          <cell r="BS289">
            <v>0.9</v>
          </cell>
        </row>
        <row r="290">
          <cell r="K290">
            <v>1</v>
          </cell>
          <cell r="L290">
            <v>1</v>
          </cell>
          <cell r="M290">
            <v>1</v>
          </cell>
          <cell r="N290">
            <v>1</v>
          </cell>
          <cell r="O290">
            <v>1</v>
          </cell>
          <cell r="P290">
            <v>1</v>
          </cell>
          <cell r="Q290">
            <v>1</v>
          </cell>
          <cell r="R290">
            <v>1</v>
          </cell>
          <cell r="S290">
            <v>1</v>
          </cell>
          <cell r="T290">
            <v>1</v>
          </cell>
          <cell r="U290">
            <v>1</v>
          </cell>
          <cell r="V290">
            <v>1</v>
          </cell>
          <cell r="W290">
            <v>1</v>
          </cell>
          <cell r="X290">
            <v>1</v>
          </cell>
          <cell r="Y290">
            <v>1</v>
          </cell>
          <cell r="Z290">
            <v>0.9</v>
          </cell>
          <cell r="AA290">
            <v>0.7</v>
          </cell>
          <cell r="AB290">
            <v>0.7</v>
          </cell>
          <cell r="AC290">
            <v>0.7</v>
          </cell>
          <cell r="AD290">
            <v>0.7</v>
          </cell>
          <cell r="AP290">
            <v>2</v>
          </cell>
          <cell r="AQ290">
            <v>13</v>
          </cell>
          <cell r="AR290">
            <v>3</v>
          </cell>
          <cell r="AZ290">
            <v>1</v>
          </cell>
          <cell r="BA290">
            <v>1</v>
          </cell>
          <cell r="BB290">
            <v>1</v>
          </cell>
          <cell r="BC290">
            <v>1</v>
          </cell>
          <cell r="BD290">
            <v>1</v>
          </cell>
          <cell r="BE290">
            <v>1</v>
          </cell>
          <cell r="BF290">
            <v>1</v>
          </cell>
          <cell r="BG290">
            <v>1</v>
          </cell>
          <cell r="BH290">
            <v>1</v>
          </cell>
          <cell r="BI290">
            <v>1</v>
          </cell>
          <cell r="BJ290">
            <v>1</v>
          </cell>
          <cell r="BK290">
            <v>1</v>
          </cell>
          <cell r="BL290">
            <v>1</v>
          </cell>
          <cell r="BM290">
            <v>1</v>
          </cell>
          <cell r="BN290">
            <v>1</v>
          </cell>
          <cell r="BO290">
            <v>0.9</v>
          </cell>
          <cell r="BP290">
            <v>0.9</v>
          </cell>
          <cell r="BQ290">
            <v>0.9</v>
          </cell>
          <cell r="BR290">
            <v>0.9</v>
          </cell>
          <cell r="BS290">
            <v>0.9</v>
          </cell>
        </row>
        <row r="291">
          <cell r="K291">
            <v>1</v>
          </cell>
          <cell r="L291">
            <v>1</v>
          </cell>
          <cell r="M291">
            <v>1</v>
          </cell>
          <cell r="N291">
            <v>1</v>
          </cell>
          <cell r="O291">
            <v>1</v>
          </cell>
          <cell r="P291">
            <v>1</v>
          </cell>
          <cell r="Q291">
            <v>1</v>
          </cell>
          <cell r="R291">
            <v>1</v>
          </cell>
          <cell r="S291">
            <v>1</v>
          </cell>
          <cell r="T291">
            <v>1</v>
          </cell>
          <cell r="U291">
            <v>1</v>
          </cell>
          <cell r="V291">
            <v>1</v>
          </cell>
          <cell r="W291">
            <v>1</v>
          </cell>
          <cell r="X291">
            <v>1</v>
          </cell>
          <cell r="Y291">
            <v>1</v>
          </cell>
          <cell r="Z291">
            <v>0.9</v>
          </cell>
          <cell r="AA291">
            <v>0.7</v>
          </cell>
          <cell r="AB291">
            <v>0.7</v>
          </cell>
          <cell r="AC291">
            <v>0.7</v>
          </cell>
          <cell r="AD291">
            <v>0.7</v>
          </cell>
          <cell r="AP291">
            <v>2</v>
          </cell>
          <cell r="AQ291">
            <v>13</v>
          </cell>
          <cell r="AR291">
            <v>4</v>
          </cell>
          <cell r="AZ291">
            <v>1</v>
          </cell>
          <cell r="BA291">
            <v>1</v>
          </cell>
          <cell r="BB291">
            <v>1</v>
          </cell>
          <cell r="BC291">
            <v>1</v>
          </cell>
          <cell r="BD291">
            <v>1</v>
          </cell>
          <cell r="BE291">
            <v>1</v>
          </cell>
          <cell r="BF291">
            <v>1</v>
          </cell>
          <cell r="BG291">
            <v>1</v>
          </cell>
          <cell r="BH291">
            <v>1</v>
          </cell>
          <cell r="BI291">
            <v>1</v>
          </cell>
          <cell r="BJ291">
            <v>1</v>
          </cell>
          <cell r="BK291">
            <v>1</v>
          </cell>
          <cell r="BL291">
            <v>1</v>
          </cell>
          <cell r="BM291">
            <v>1</v>
          </cell>
          <cell r="BN291">
            <v>1</v>
          </cell>
          <cell r="BO291">
            <v>0.9</v>
          </cell>
          <cell r="BP291">
            <v>0.9</v>
          </cell>
          <cell r="BQ291">
            <v>0.9</v>
          </cell>
          <cell r="BR291">
            <v>0.9</v>
          </cell>
          <cell r="BS291">
            <v>0.9</v>
          </cell>
        </row>
        <row r="292">
          <cell r="K292">
            <v>1</v>
          </cell>
          <cell r="L292">
            <v>1</v>
          </cell>
          <cell r="M292">
            <v>1</v>
          </cell>
          <cell r="N292">
            <v>1</v>
          </cell>
          <cell r="O292">
            <v>1</v>
          </cell>
          <cell r="P292">
            <v>1</v>
          </cell>
          <cell r="Q292">
            <v>1</v>
          </cell>
          <cell r="R292">
            <v>1</v>
          </cell>
          <cell r="S292">
            <v>1</v>
          </cell>
          <cell r="T292">
            <v>1</v>
          </cell>
          <cell r="U292">
            <v>1</v>
          </cell>
          <cell r="V292">
            <v>1</v>
          </cell>
          <cell r="W292">
            <v>1</v>
          </cell>
          <cell r="X292">
            <v>1</v>
          </cell>
          <cell r="Y292">
            <v>1</v>
          </cell>
          <cell r="Z292">
            <v>0.9</v>
          </cell>
          <cell r="AA292">
            <v>0.7</v>
          </cell>
          <cell r="AB292">
            <v>0.7</v>
          </cell>
          <cell r="AC292">
            <v>0.7</v>
          </cell>
          <cell r="AD292">
            <v>0.7</v>
          </cell>
          <cell r="AP292">
            <v>2</v>
          </cell>
          <cell r="AQ292">
            <v>13</v>
          </cell>
          <cell r="AR292">
            <v>5</v>
          </cell>
          <cell r="AZ292">
            <v>1</v>
          </cell>
          <cell r="BA292">
            <v>1</v>
          </cell>
          <cell r="BB292">
            <v>1</v>
          </cell>
          <cell r="BC292">
            <v>1</v>
          </cell>
          <cell r="BD292">
            <v>1</v>
          </cell>
          <cell r="BE292">
            <v>1</v>
          </cell>
          <cell r="BF292">
            <v>1</v>
          </cell>
          <cell r="BG292">
            <v>1</v>
          </cell>
          <cell r="BH292">
            <v>1</v>
          </cell>
          <cell r="BI292">
            <v>1</v>
          </cell>
          <cell r="BJ292">
            <v>1</v>
          </cell>
          <cell r="BK292">
            <v>1</v>
          </cell>
          <cell r="BL292">
            <v>1</v>
          </cell>
          <cell r="BM292">
            <v>1</v>
          </cell>
          <cell r="BN292">
            <v>1</v>
          </cell>
          <cell r="BO292">
            <v>0.9</v>
          </cell>
          <cell r="BP292">
            <v>0.9</v>
          </cell>
          <cell r="BQ292">
            <v>0.9</v>
          </cell>
          <cell r="BR292">
            <v>0.9</v>
          </cell>
          <cell r="BS292">
            <v>0.9</v>
          </cell>
        </row>
        <row r="293">
          <cell r="K293">
            <v>1</v>
          </cell>
          <cell r="L293">
            <v>1</v>
          </cell>
          <cell r="M293">
            <v>1</v>
          </cell>
          <cell r="N293">
            <v>1</v>
          </cell>
          <cell r="O293">
            <v>1</v>
          </cell>
          <cell r="P293">
            <v>1</v>
          </cell>
          <cell r="Q293">
            <v>1</v>
          </cell>
          <cell r="R293">
            <v>1</v>
          </cell>
          <cell r="S293">
            <v>1</v>
          </cell>
          <cell r="T293">
            <v>1</v>
          </cell>
          <cell r="U293">
            <v>1</v>
          </cell>
          <cell r="V293">
            <v>1</v>
          </cell>
          <cell r="W293">
            <v>1</v>
          </cell>
          <cell r="X293">
            <v>1</v>
          </cell>
          <cell r="Y293">
            <v>1</v>
          </cell>
          <cell r="Z293">
            <v>0.9</v>
          </cell>
          <cell r="AA293">
            <v>0.7</v>
          </cell>
          <cell r="AB293">
            <v>0.7</v>
          </cell>
          <cell r="AC293">
            <v>0.7</v>
          </cell>
          <cell r="AD293">
            <v>0.7</v>
          </cell>
          <cell r="AP293">
            <v>2</v>
          </cell>
          <cell r="AQ293">
            <v>13</v>
          </cell>
          <cell r="AR293">
            <v>6</v>
          </cell>
          <cell r="AZ293">
            <v>1</v>
          </cell>
          <cell r="BA293">
            <v>1</v>
          </cell>
          <cell r="BB293">
            <v>1</v>
          </cell>
          <cell r="BC293">
            <v>1</v>
          </cell>
          <cell r="BD293">
            <v>1</v>
          </cell>
          <cell r="BE293">
            <v>1</v>
          </cell>
          <cell r="BF293">
            <v>1</v>
          </cell>
          <cell r="BG293">
            <v>1</v>
          </cell>
          <cell r="BH293">
            <v>1</v>
          </cell>
          <cell r="BI293">
            <v>1</v>
          </cell>
          <cell r="BJ293">
            <v>1</v>
          </cell>
          <cell r="BK293">
            <v>1</v>
          </cell>
          <cell r="BL293">
            <v>1</v>
          </cell>
          <cell r="BM293">
            <v>1</v>
          </cell>
          <cell r="BN293">
            <v>1</v>
          </cell>
          <cell r="BO293">
            <v>0.9</v>
          </cell>
          <cell r="BP293">
            <v>0.9</v>
          </cell>
          <cell r="BQ293">
            <v>0.9</v>
          </cell>
          <cell r="BR293">
            <v>0.9</v>
          </cell>
          <cell r="BS293">
            <v>0.9</v>
          </cell>
        </row>
        <row r="294">
          <cell r="K294">
            <v>1</v>
          </cell>
          <cell r="L294">
            <v>1</v>
          </cell>
          <cell r="M294">
            <v>1</v>
          </cell>
          <cell r="N294">
            <v>1</v>
          </cell>
          <cell r="O294">
            <v>1</v>
          </cell>
          <cell r="P294">
            <v>1</v>
          </cell>
          <cell r="Q294">
            <v>1</v>
          </cell>
          <cell r="R294">
            <v>1</v>
          </cell>
          <cell r="S294">
            <v>1</v>
          </cell>
          <cell r="T294">
            <v>1</v>
          </cell>
          <cell r="U294">
            <v>1</v>
          </cell>
          <cell r="V294">
            <v>1</v>
          </cell>
          <cell r="W294">
            <v>1</v>
          </cell>
          <cell r="X294">
            <v>1</v>
          </cell>
          <cell r="Y294">
            <v>1</v>
          </cell>
          <cell r="Z294">
            <v>0.9</v>
          </cell>
          <cell r="AA294">
            <v>0.7</v>
          </cell>
          <cell r="AB294">
            <v>0.7</v>
          </cell>
          <cell r="AC294">
            <v>0.7</v>
          </cell>
          <cell r="AD294">
            <v>0.7</v>
          </cell>
          <cell r="AP294">
            <v>2</v>
          </cell>
          <cell r="AQ294">
            <v>13</v>
          </cell>
          <cell r="AR294">
            <v>7</v>
          </cell>
          <cell r="AZ294">
            <v>1</v>
          </cell>
          <cell r="BA294">
            <v>1</v>
          </cell>
          <cell r="BB294">
            <v>1</v>
          </cell>
          <cell r="BC294">
            <v>1</v>
          </cell>
          <cell r="BD294">
            <v>1</v>
          </cell>
          <cell r="BE294">
            <v>1</v>
          </cell>
          <cell r="BF294">
            <v>1</v>
          </cell>
          <cell r="BG294">
            <v>1</v>
          </cell>
          <cell r="BH294">
            <v>1</v>
          </cell>
          <cell r="BI294">
            <v>1</v>
          </cell>
          <cell r="BJ294">
            <v>1</v>
          </cell>
          <cell r="BK294">
            <v>1</v>
          </cell>
          <cell r="BL294">
            <v>1</v>
          </cell>
          <cell r="BM294">
            <v>1</v>
          </cell>
          <cell r="BN294">
            <v>1</v>
          </cell>
          <cell r="BO294">
            <v>0.9</v>
          </cell>
          <cell r="BP294">
            <v>0.9</v>
          </cell>
          <cell r="BQ294">
            <v>0.9</v>
          </cell>
          <cell r="BR294">
            <v>0.9</v>
          </cell>
          <cell r="BS294">
            <v>0.9</v>
          </cell>
        </row>
        <row r="295">
          <cell r="K295">
            <v>1</v>
          </cell>
          <cell r="L295">
            <v>1</v>
          </cell>
          <cell r="M295">
            <v>1</v>
          </cell>
          <cell r="N295">
            <v>1</v>
          </cell>
          <cell r="O295">
            <v>1</v>
          </cell>
          <cell r="P295">
            <v>1</v>
          </cell>
          <cell r="Q295">
            <v>1</v>
          </cell>
          <cell r="R295">
            <v>1</v>
          </cell>
          <cell r="S295">
            <v>1</v>
          </cell>
          <cell r="T295">
            <v>1</v>
          </cell>
          <cell r="U295">
            <v>1</v>
          </cell>
          <cell r="V295">
            <v>1</v>
          </cell>
          <cell r="W295">
            <v>1</v>
          </cell>
          <cell r="X295">
            <v>1</v>
          </cell>
          <cell r="Y295">
            <v>1</v>
          </cell>
          <cell r="Z295">
            <v>0.9</v>
          </cell>
          <cell r="AA295">
            <v>0.7</v>
          </cell>
          <cell r="AB295">
            <v>0.7</v>
          </cell>
          <cell r="AC295">
            <v>0.7</v>
          </cell>
          <cell r="AD295">
            <v>0.7</v>
          </cell>
          <cell r="AP295">
            <v>2</v>
          </cell>
          <cell r="AQ295">
            <v>13</v>
          </cell>
          <cell r="AR295">
            <v>8</v>
          </cell>
          <cell r="AZ295">
            <v>1</v>
          </cell>
          <cell r="BA295">
            <v>1</v>
          </cell>
          <cell r="BB295">
            <v>1</v>
          </cell>
          <cell r="BC295">
            <v>1</v>
          </cell>
          <cell r="BD295">
            <v>1</v>
          </cell>
          <cell r="BE295">
            <v>1</v>
          </cell>
          <cell r="BF295">
            <v>1</v>
          </cell>
          <cell r="BG295">
            <v>1</v>
          </cell>
          <cell r="BH295">
            <v>1</v>
          </cell>
          <cell r="BI295">
            <v>1</v>
          </cell>
          <cell r="BJ295">
            <v>1</v>
          </cell>
          <cell r="BK295">
            <v>1</v>
          </cell>
          <cell r="BL295">
            <v>1</v>
          </cell>
          <cell r="BM295">
            <v>1</v>
          </cell>
          <cell r="BN295">
            <v>1</v>
          </cell>
          <cell r="BO295">
            <v>0.9</v>
          </cell>
          <cell r="BP295">
            <v>0.9</v>
          </cell>
          <cell r="BQ295">
            <v>0.9</v>
          </cell>
          <cell r="BR295">
            <v>0.9</v>
          </cell>
          <cell r="BS295">
            <v>0.9</v>
          </cell>
        </row>
        <row r="296">
          <cell r="K296">
            <v>1</v>
          </cell>
          <cell r="L296">
            <v>1</v>
          </cell>
          <cell r="M296">
            <v>1</v>
          </cell>
          <cell r="N296">
            <v>1</v>
          </cell>
          <cell r="O296">
            <v>1</v>
          </cell>
          <cell r="P296">
            <v>1</v>
          </cell>
          <cell r="Q296">
            <v>1</v>
          </cell>
          <cell r="R296">
            <v>1</v>
          </cell>
          <cell r="S296">
            <v>1</v>
          </cell>
          <cell r="T296">
            <v>1</v>
          </cell>
          <cell r="U296">
            <v>1</v>
          </cell>
          <cell r="V296">
            <v>1</v>
          </cell>
          <cell r="W296">
            <v>1</v>
          </cell>
          <cell r="X296">
            <v>1</v>
          </cell>
          <cell r="Y296">
            <v>1</v>
          </cell>
          <cell r="Z296">
            <v>0.9</v>
          </cell>
          <cell r="AA296">
            <v>0.7</v>
          </cell>
          <cell r="AB296">
            <v>0.7</v>
          </cell>
          <cell r="AC296">
            <v>0.7</v>
          </cell>
          <cell r="AD296">
            <v>0.7</v>
          </cell>
          <cell r="AP296">
            <v>2</v>
          </cell>
          <cell r="AQ296">
            <v>13</v>
          </cell>
          <cell r="AR296">
            <v>9</v>
          </cell>
          <cell r="AZ296">
            <v>1</v>
          </cell>
          <cell r="BA296">
            <v>1</v>
          </cell>
          <cell r="BB296">
            <v>1</v>
          </cell>
          <cell r="BC296">
            <v>1</v>
          </cell>
          <cell r="BD296">
            <v>1</v>
          </cell>
          <cell r="BE296">
            <v>1</v>
          </cell>
          <cell r="BF296">
            <v>1</v>
          </cell>
          <cell r="BG296">
            <v>1</v>
          </cell>
          <cell r="BH296">
            <v>1</v>
          </cell>
          <cell r="BI296">
            <v>1</v>
          </cell>
          <cell r="BJ296">
            <v>1</v>
          </cell>
          <cell r="BK296">
            <v>1</v>
          </cell>
          <cell r="BL296">
            <v>1</v>
          </cell>
          <cell r="BM296">
            <v>1</v>
          </cell>
          <cell r="BN296">
            <v>1</v>
          </cell>
          <cell r="BO296">
            <v>0.9</v>
          </cell>
          <cell r="BP296">
            <v>0.9</v>
          </cell>
          <cell r="BQ296">
            <v>0.9</v>
          </cell>
          <cell r="BR296">
            <v>0.9</v>
          </cell>
          <cell r="BS296">
            <v>0.9</v>
          </cell>
        </row>
        <row r="297">
          <cell r="K297">
            <v>1</v>
          </cell>
          <cell r="L297">
            <v>1</v>
          </cell>
          <cell r="M297">
            <v>1</v>
          </cell>
          <cell r="N297">
            <v>1</v>
          </cell>
          <cell r="O297">
            <v>1</v>
          </cell>
          <cell r="P297">
            <v>1</v>
          </cell>
          <cell r="Q297">
            <v>1</v>
          </cell>
          <cell r="R297">
            <v>1</v>
          </cell>
          <cell r="S297">
            <v>1</v>
          </cell>
          <cell r="T297">
            <v>1</v>
          </cell>
          <cell r="U297">
            <v>1</v>
          </cell>
          <cell r="V297">
            <v>1</v>
          </cell>
          <cell r="W297">
            <v>1</v>
          </cell>
          <cell r="X297">
            <v>1</v>
          </cell>
          <cell r="Y297">
            <v>1</v>
          </cell>
          <cell r="Z297">
            <v>1</v>
          </cell>
          <cell r="AA297">
            <v>1</v>
          </cell>
          <cell r="AB297">
            <v>1</v>
          </cell>
          <cell r="AC297">
            <v>1</v>
          </cell>
          <cell r="AD297">
            <v>1</v>
          </cell>
          <cell r="AP297">
            <v>2</v>
          </cell>
          <cell r="AQ297">
            <v>13</v>
          </cell>
          <cell r="AR297">
            <v>10</v>
          </cell>
          <cell r="AZ297">
            <v>1</v>
          </cell>
          <cell r="BA297">
            <v>1</v>
          </cell>
          <cell r="BB297">
            <v>1</v>
          </cell>
          <cell r="BC297">
            <v>1</v>
          </cell>
          <cell r="BD297">
            <v>1</v>
          </cell>
          <cell r="BE297">
            <v>1</v>
          </cell>
          <cell r="BF297">
            <v>1</v>
          </cell>
          <cell r="BG297">
            <v>1</v>
          </cell>
          <cell r="BH297">
            <v>1</v>
          </cell>
          <cell r="BI297">
            <v>1</v>
          </cell>
          <cell r="BJ297">
            <v>1</v>
          </cell>
          <cell r="BK297">
            <v>1</v>
          </cell>
          <cell r="BL297">
            <v>1</v>
          </cell>
          <cell r="BM297">
            <v>1</v>
          </cell>
          <cell r="BN297">
            <v>1</v>
          </cell>
          <cell r="BO297">
            <v>1</v>
          </cell>
          <cell r="BP297">
            <v>1</v>
          </cell>
          <cell r="BQ297">
            <v>1</v>
          </cell>
          <cell r="BR297">
            <v>1</v>
          </cell>
          <cell r="BS297">
            <v>1</v>
          </cell>
        </row>
        <row r="298">
          <cell r="K298">
            <v>1</v>
          </cell>
          <cell r="L298">
            <v>1</v>
          </cell>
          <cell r="M298">
            <v>1</v>
          </cell>
          <cell r="N298">
            <v>1</v>
          </cell>
          <cell r="O298">
            <v>1</v>
          </cell>
          <cell r="P298">
            <v>1</v>
          </cell>
          <cell r="Q298">
            <v>1</v>
          </cell>
          <cell r="R298">
            <v>1</v>
          </cell>
          <cell r="S298">
            <v>1</v>
          </cell>
          <cell r="T298">
            <v>1</v>
          </cell>
          <cell r="U298">
            <v>1</v>
          </cell>
          <cell r="V298">
            <v>1</v>
          </cell>
          <cell r="W298">
            <v>1</v>
          </cell>
          <cell r="X298">
            <v>1</v>
          </cell>
          <cell r="Y298">
            <v>1</v>
          </cell>
          <cell r="Z298">
            <v>1</v>
          </cell>
          <cell r="AA298">
            <v>1</v>
          </cell>
          <cell r="AB298">
            <v>1</v>
          </cell>
          <cell r="AC298">
            <v>1</v>
          </cell>
          <cell r="AD298">
            <v>1</v>
          </cell>
          <cell r="AP298">
            <v>2</v>
          </cell>
          <cell r="AQ298">
            <v>14</v>
          </cell>
          <cell r="AR298">
            <v>1</v>
          </cell>
          <cell r="AZ298">
            <v>1</v>
          </cell>
          <cell r="BA298">
            <v>1</v>
          </cell>
          <cell r="BB298">
            <v>1</v>
          </cell>
          <cell r="BC298">
            <v>1</v>
          </cell>
          <cell r="BD298">
            <v>1</v>
          </cell>
          <cell r="BE298">
            <v>1</v>
          </cell>
          <cell r="BF298">
            <v>1</v>
          </cell>
          <cell r="BG298">
            <v>1</v>
          </cell>
          <cell r="BH298">
            <v>1</v>
          </cell>
          <cell r="BI298">
            <v>1</v>
          </cell>
          <cell r="BJ298">
            <v>1</v>
          </cell>
          <cell r="BK298">
            <v>1</v>
          </cell>
          <cell r="BL298">
            <v>1</v>
          </cell>
          <cell r="BM298">
            <v>1</v>
          </cell>
          <cell r="BN298">
            <v>1</v>
          </cell>
          <cell r="BO298">
            <v>1</v>
          </cell>
          <cell r="BP298">
            <v>1</v>
          </cell>
          <cell r="BQ298">
            <v>1</v>
          </cell>
          <cell r="BR298">
            <v>1</v>
          </cell>
          <cell r="BS298">
            <v>1</v>
          </cell>
        </row>
        <row r="299">
          <cell r="K299">
            <v>1</v>
          </cell>
          <cell r="L299">
            <v>1</v>
          </cell>
          <cell r="M299">
            <v>1</v>
          </cell>
          <cell r="N299">
            <v>1</v>
          </cell>
          <cell r="O299">
            <v>1</v>
          </cell>
          <cell r="P299">
            <v>1</v>
          </cell>
          <cell r="Q299">
            <v>1</v>
          </cell>
          <cell r="R299">
            <v>1</v>
          </cell>
          <cell r="S299">
            <v>1</v>
          </cell>
          <cell r="T299">
            <v>1</v>
          </cell>
          <cell r="U299">
            <v>1</v>
          </cell>
          <cell r="V299">
            <v>1</v>
          </cell>
          <cell r="W299">
            <v>1</v>
          </cell>
          <cell r="X299">
            <v>1</v>
          </cell>
          <cell r="Y299">
            <v>1</v>
          </cell>
          <cell r="Z299">
            <v>1</v>
          </cell>
          <cell r="AA299">
            <v>1</v>
          </cell>
          <cell r="AB299">
            <v>1</v>
          </cell>
          <cell r="AC299">
            <v>1</v>
          </cell>
          <cell r="AD299">
            <v>1</v>
          </cell>
          <cell r="AP299">
            <v>2</v>
          </cell>
          <cell r="AQ299">
            <v>14</v>
          </cell>
          <cell r="AR299">
            <v>2</v>
          </cell>
          <cell r="AZ299">
            <v>1</v>
          </cell>
          <cell r="BA299">
            <v>1</v>
          </cell>
          <cell r="BB299">
            <v>1</v>
          </cell>
          <cell r="BC299">
            <v>1</v>
          </cell>
          <cell r="BD299">
            <v>1</v>
          </cell>
          <cell r="BE299">
            <v>1</v>
          </cell>
          <cell r="BF299">
            <v>1</v>
          </cell>
          <cell r="BG299">
            <v>1</v>
          </cell>
          <cell r="BH299">
            <v>1</v>
          </cell>
          <cell r="BI299">
            <v>1</v>
          </cell>
          <cell r="BJ299">
            <v>1</v>
          </cell>
          <cell r="BK299">
            <v>1</v>
          </cell>
          <cell r="BL299">
            <v>1</v>
          </cell>
          <cell r="BM299">
            <v>1</v>
          </cell>
          <cell r="BN299">
            <v>1</v>
          </cell>
          <cell r="BO299">
            <v>1</v>
          </cell>
          <cell r="BP299">
            <v>1</v>
          </cell>
          <cell r="BQ299">
            <v>1</v>
          </cell>
          <cell r="BR299">
            <v>1</v>
          </cell>
          <cell r="BS299">
            <v>1</v>
          </cell>
        </row>
        <row r="300">
          <cell r="K300">
            <v>1</v>
          </cell>
          <cell r="L300">
            <v>1</v>
          </cell>
          <cell r="M300">
            <v>1</v>
          </cell>
          <cell r="N300">
            <v>1</v>
          </cell>
          <cell r="O300">
            <v>1</v>
          </cell>
          <cell r="P300">
            <v>1</v>
          </cell>
          <cell r="Q300">
            <v>1</v>
          </cell>
          <cell r="R300">
            <v>1</v>
          </cell>
          <cell r="S300">
            <v>1</v>
          </cell>
          <cell r="T300">
            <v>1</v>
          </cell>
          <cell r="U300">
            <v>1</v>
          </cell>
          <cell r="V300">
            <v>1</v>
          </cell>
          <cell r="W300">
            <v>1</v>
          </cell>
          <cell r="X300">
            <v>1</v>
          </cell>
          <cell r="Y300">
            <v>1</v>
          </cell>
          <cell r="Z300">
            <v>1</v>
          </cell>
          <cell r="AA300">
            <v>1</v>
          </cell>
          <cell r="AB300">
            <v>1</v>
          </cell>
          <cell r="AC300">
            <v>1</v>
          </cell>
          <cell r="AD300">
            <v>1</v>
          </cell>
          <cell r="AP300">
            <v>2</v>
          </cell>
          <cell r="AQ300">
            <v>14</v>
          </cell>
          <cell r="AR300">
            <v>3</v>
          </cell>
          <cell r="AZ300">
            <v>1</v>
          </cell>
          <cell r="BA300">
            <v>1</v>
          </cell>
          <cell r="BB300">
            <v>1</v>
          </cell>
          <cell r="BC300">
            <v>1</v>
          </cell>
          <cell r="BD300">
            <v>1</v>
          </cell>
          <cell r="BE300">
            <v>1</v>
          </cell>
          <cell r="BF300">
            <v>1</v>
          </cell>
          <cell r="BG300">
            <v>1</v>
          </cell>
          <cell r="BH300">
            <v>1</v>
          </cell>
          <cell r="BI300">
            <v>1</v>
          </cell>
          <cell r="BJ300">
            <v>1</v>
          </cell>
          <cell r="BK300">
            <v>1</v>
          </cell>
          <cell r="BL300">
            <v>1</v>
          </cell>
          <cell r="BM300">
            <v>1</v>
          </cell>
          <cell r="BN300">
            <v>1</v>
          </cell>
          <cell r="BO300">
            <v>1</v>
          </cell>
          <cell r="BP300">
            <v>1</v>
          </cell>
          <cell r="BQ300">
            <v>1</v>
          </cell>
          <cell r="BR300">
            <v>1</v>
          </cell>
          <cell r="BS300">
            <v>1</v>
          </cell>
        </row>
        <row r="301">
          <cell r="K301">
            <v>1</v>
          </cell>
          <cell r="L301">
            <v>1</v>
          </cell>
          <cell r="M301">
            <v>1</v>
          </cell>
          <cell r="N301">
            <v>1</v>
          </cell>
          <cell r="O301">
            <v>1</v>
          </cell>
          <cell r="P301">
            <v>1</v>
          </cell>
          <cell r="Q301">
            <v>1</v>
          </cell>
          <cell r="R301">
            <v>1</v>
          </cell>
          <cell r="S301">
            <v>1</v>
          </cell>
          <cell r="T301">
            <v>1</v>
          </cell>
          <cell r="U301">
            <v>1</v>
          </cell>
          <cell r="V301">
            <v>1</v>
          </cell>
          <cell r="W301">
            <v>1</v>
          </cell>
          <cell r="X301">
            <v>1</v>
          </cell>
          <cell r="Y301">
            <v>1</v>
          </cell>
          <cell r="Z301">
            <v>1</v>
          </cell>
          <cell r="AA301">
            <v>1</v>
          </cell>
          <cell r="AB301">
            <v>1</v>
          </cell>
          <cell r="AC301">
            <v>1</v>
          </cell>
          <cell r="AD301">
            <v>1</v>
          </cell>
          <cell r="AP301">
            <v>2</v>
          </cell>
          <cell r="AQ301">
            <v>14</v>
          </cell>
          <cell r="AR301">
            <v>4</v>
          </cell>
          <cell r="AZ301">
            <v>1</v>
          </cell>
          <cell r="BA301">
            <v>1</v>
          </cell>
          <cell r="BB301">
            <v>1</v>
          </cell>
          <cell r="BC301">
            <v>1</v>
          </cell>
          <cell r="BD301">
            <v>1</v>
          </cell>
          <cell r="BE301">
            <v>1</v>
          </cell>
          <cell r="BF301">
            <v>1</v>
          </cell>
          <cell r="BG301">
            <v>1</v>
          </cell>
          <cell r="BH301">
            <v>1</v>
          </cell>
          <cell r="BI301">
            <v>1</v>
          </cell>
          <cell r="BJ301">
            <v>1</v>
          </cell>
          <cell r="BK301">
            <v>1</v>
          </cell>
          <cell r="BL301">
            <v>1</v>
          </cell>
          <cell r="BM301">
            <v>1</v>
          </cell>
          <cell r="BN301">
            <v>1</v>
          </cell>
          <cell r="BO301">
            <v>1</v>
          </cell>
          <cell r="BP301">
            <v>1</v>
          </cell>
          <cell r="BQ301">
            <v>1</v>
          </cell>
          <cell r="BR301">
            <v>1</v>
          </cell>
          <cell r="BS301">
            <v>1</v>
          </cell>
        </row>
        <row r="302">
          <cell r="K302">
            <v>1</v>
          </cell>
          <cell r="L302">
            <v>1</v>
          </cell>
          <cell r="M302">
            <v>1</v>
          </cell>
          <cell r="N302">
            <v>1</v>
          </cell>
          <cell r="O302">
            <v>1</v>
          </cell>
          <cell r="P302">
            <v>1</v>
          </cell>
          <cell r="Q302">
            <v>1</v>
          </cell>
          <cell r="R302">
            <v>1</v>
          </cell>
          <cell r="S302">
            <v>1</v>
          </cell>
          <cell r="T302">
            <v>1</v>
          </cell>
          <cell r="U302">
            <v>1</v>
          </cell>
          <cell r="V302">
            <v>1</v>
          </cell>
          <cell r="W302">
            <v>1</v>
          </cell>
          <cell r="X302">
            <v>1</v>
          </cell>
          <cell r="Y302">
            <v>1</v>
          </cell>
          <cell r="Z302">
            <v>1</v>
          </cell>
          <cell r="AA302">
            <v>1</v>
          </cell>
          <cell r="AB302">
            <v>1</v>
          </cell>
          <cell r="AC302">
            <v>1</v>
          </cell>
          <cell r="AD302">
            <v>1</v>
          </cell>
          <cell r="AP302">
            <v>2</v>
          </cell>
          <cell r="AQ302">
            <v>14</v>
          </cell>
          <cell r="AR302">
            <v>5</v>
          </cell>
          <cell r="AZ302">
            <v>1</v>
          </cell>
          <cell r="BA302">
            <v>1</v>
          </cell>
          <cell r="BB302">
            <v>1</v>
          </cell>
          <cell r="BC302">
            <v>1</v>
          </cell>
          <cell r="BD302">
            <v>1</v>
          </cell>
          <cell r="BE302">
            <v>1</v>
          </cell>
          <cell r="BF302">
            <v>1</v>
          </cell>
          <cell r="BG302">
            <v>1</v>
          </cell>
          <cell r="BH302">
            <v>1</v>
          </cell>
          <cell r="BI302">
            <v>1</v>
          </cell>
          <cell r="BJ302">
            <v>1</v>
          </cell>
          <cell r="BK302">
            <v>1</v>
          </cell>
          <cell r="BL302">
            <v>1</v>
          </cell>
          <cell r="BM302">
            <v>1</v>
          </cell>
          <cell r="BN302">
            <v>1</v>
          </cell>
          <cell r="BO302">
            <v>1</v>
          </cell>
          <cell r="BP302">
            <v>1</v>
          </cell>
          <cell r="BQ302">
            <v>1</v>
          </cell>
          <cell r="BR302">
            <v>1</v>
          </cell>
          <cell r="BS302">
            <v>1</v>
          </cell>
        </row>
        <row r="303">
          <cell r="K303">
            <v>1</v>
          </cell>
          <cell r="L303">
            <v>1</v>
          </cell>
          <cell r="M303">
            <v>1</v>
          </cell>
          <cell r="N303">
            <v>1</v>
          </cell>
          <cell r="O303">
            <v>1</v>
          </cell>
          <cell r="P303">
            <v>1</v>
          </cell>
          <cell r="Q303">
            <v>1</v>
          </cell>
          <cell r="R303">
            <v>1</v>
          </cell>
          <cell r="S303">
            <v>1</v>
          </cell>
          <cell r="T303">
            <v>1</v>
          </cell>
          <cell r="U303">
            <v>1</v>
          </cell>
          <cell r="V303">
            <v>1</v>
          </cell>
          <cell r="W303">
            <v>1</v>
          </cell>
          <cell r="X303">
            <v>1</v>
          </cell>
          <cell r="Y303">
            <v>1</v>
          </cell>
          <cell r="Z303">
            <v>1</v>
          </cell>
          <cell r="AA303">
            <v>1</v>
          </cell>
          <cell r="AB303">
            <v>1</v>
          </cell>
          <cell r="AC303">
            <v>1</v>
          </cell>
          <cell r="AD303">
            <v>1</v>
          </cell>
          <cell r="AP303">
            <v>2</v>
          </cell>
          <cell r="AQ303">
            <v>14</v>
          </cell>
          <cell r="AR303">
            <v>6</v>
          </cell>
          <cell r="AZ303">
            <v>1</v>
          </cell>
          <cell r="BA303">
            <v>1</v>
          </cell>
          <cell r="BB303">
            <v>1</v>
          </cell>
          <cell r="BC303">
            <v>1</v>
          </cell>
          <cell r="BD303">
            <v>1</v>
          </cell>
          <cell r="BE303">
            <v>1</v>
          </cell>
          <cell r="BF303">
            <v>1</v>
          </cell>
          <cell r="BG303">
            <v>1</v>
          </cell>
          <cell r="BH303">
            <v>1</v>
          </cell>
          <cell r="BI303">
            <v>1</v>
          </cell>
          <cell r="BJ303">
            <v>1</v>
          </cell>
          <cell r="BK303">
            <v>1</v>
          </cell>
          <cell r="BL303">
            <v>1</v>
          </cell>
          <cell r="BM303">
            <v>1</v>
          </cell>
          <cell r="BN303">
            <v>1</v>
          </cell>
          <cell r="BO303">
            <v>1</v>
          </cell>
          <cell r="BP303">
            <v>1</v>
          </cell>
          <cell r="BQ303">
            <v>1</v>
          </cell>
          <cell r="BR303">
            <v>1</v>
          </cell>
          <cell r="BS303">
            <v>1</v>
          </cell>
        </row>
        <row r="304">
          <cell r="K304">
            <v>1</v>
          </cell>
          <cell r="L304">
            <v>1</v>
          </cell>
          <cell r="M304">
            <v>1</v>
          </cell>
          <cell r="N304">
            <v>1</v>
          </cell>
          <cell r="O304">
            <v>1</v>
          </cell>
          <cell r="P304">
            <v>1</v>
          </cell>
          <cell r="Q304">
            <v>1</v>
          </cell>
          <cell r="R304">
            <v>1</v>
          </cell>
          <cell r="S304">
            <v>1</v>
          </cell>
          <cell r="T304">
            <v>1</v>
          </cell>
          <cell r="U304">
            <v>1</v>
          </cell>
          <cell r="V304">
            <v>1</v>
          </cell>
          <cell r="W304">
            <v>1</v>
          </cell>
          <cell r="X304">
            <v>1</v>
          </cell>
          <cell r="Y304">
            <v>1</v>
          </cell>
          <cell r="Z304">
            <v>1</v>
          </cell>
          <cell r="AA304">
            <v>1</v>
          </cell>
          <cell r="AB304">
            <v>1</v>
          </cell>
          <cell r="AC304">
            <v>1</v>
          </cell>
          <cell r="AD304">
            <v>1</v>
          </cell>
          <cell r="AP304">
            <v>2</v>
          </cell>
          <cell r="AQ304">
            <v>14</v>
          </cell>
          <cell r="AR304">
            <v>7</v>
          </cell>
          <cell r="AZ304">
            <v>1</v>
          </cell>
          <cell r="BA304">
            <v>1</v>
          </cell>
          <cell r="BB304">
            <v>1</v>
          </cell>
          <cell r="BC304">
            <v>1</v>
          </cell>
          <cell r="BD304">
            <v>1</v>
          </cell>
          <cell r="BE304">
            <v>1</v>
          </cell>
          <cell r="BF304">
            <v>1</v>
          </cell>
          <cell r="BG304">
            <v>1</v>
          </cell>
          <cell r="BH304">
            <v>1</v>
          </cell>
          <cell r="BI304">
            <v>1</v>
          </cell>
          <cell r="BJ304">
            <v>1</v>
          </cell>
          <cell r="BK304">
            <v>1</v>
          </cell>
          <cell r="BL304">
            <v>1</v>
          </cell>
          <cell r="BM304">
            <v>1</v>
          </cell>
          <cell r="BN304">
            <v>1</v>
          </cell>
          <cell r="BO304">
            <v>1</v>
          </cell>
          <cell r="BP304">
            <v>1</v>
          </cell>
          <cell r="BQ304">
            <v>1</v>
          </cell>
          <cell r="BR304">
            <v>1</v>
          </cell>
          <cell r="BS304">
            <v>1</v>
          </cell>
        </row>
        <row r="305">
          <cell r="K305">
            <v>1</v>
          </cell>
          <cell r="L305">
            <v>1</v>
          </cell>
          <cell r="M305">
            <v>1</v>
          </cell>
          <cell r="N305">
            <v>1</v>
          </cell>
          <cell r="O305">
            <v>1</v>
          </cell>
          <cell r="P305">
            <v>1</v>
          </cell>
          <cell r="Q305">
            <v>1</v>
          </cell>
          <cell r="R305">
            <v>1</v>
          </cell>
          <cell r="S305">
            <v>1</v>
          </cell>
          <cell r="T305">
            <v>1</v>
          </cell>
          <cell r="U305">
            <v>1</v>
          </cell>
          <cell r="V305">
            <v>1</v>
          </cell>
          <cell r="W305">
            <v>1</v>
          </cell>
          <cell r="X305">
            <v>1</v>
          </cell>
          <cell r="Y305">
            <v>1</v>
          </cell>
          <cell r="Z305">
            <v>1</v>
          </cell>
          <cell r="AA305">
            <v>1</v>
          </cell>
          <cell r="AB305">
            <v>1</v>
          </cell>
          <cell r="AC305">
            <v>1</v>
          </cell>
          <cell r="AD305">
            <v>1</v>
          </cell>
          <cell r="AP305">
            <v>2</v>
          </cell>
          <cell r="AQ305">
            <v>14</v>
          </cell>
          <cell r="AR305">
            <v>8</v>
          </cell>
          <cell r="AZ305">
            <v>1</v>
          </cell>
          <cell r="BA305">
            <v>1</v>
          </cell>
          <cell r="BB305">
            <v>1</v>
          </cell>
          <cell r="BC305">
            <v>1</v>
          </cell>
          <cell r="BD305">
            <v>1</v>
          </cell>
          <cell r="BE305">
            <v>1</v>
          </cell>
          <cell r="BF305">
            <v>1</v>
          </cell>
          <cell r="BG305">
            <v>1</v>
          </cell>
          <cell r="BH305">
            <v>1</v>
          </cell>
          <cell r="BI305">
            <v>1</v>
          </cell>
          <cell r="BJ305">
            <v>1</v>
          </cell>
          <cell r="BK305">
            <v>1</v>
          </cell>
          <cell r="BL305">
            <v>1</v>
          </cell>
          <cell r="BM305">
            <v>1</v>
          </cell>
          <cell r="BN305">
            <v>1</v>
          </cell>
          <cell r="BO305">
            <v>1</v>
          </cell>
          <cell r="BP305">
            <v>1</v>
          </cell>
          <cell r="BQ305">
            <v>1</v>
          </cell>
          <cell r="BR305">
            <v>1</v>
          </cell>
          <cell r="BS305">
            <v>1</v>
          </cell>
        </row>
        <row r="306">
          <cell r="K306">
            <v>1</v>
          </cell>
          <cell r="L306">
            <v>1</v>
          </cell>
          <cell r="M306">
            <v>1</v>
          </cell>
          <cell r="N306">
            <v>1</v>
          </cell>
          <cell r="O306">
            <v>1</v>
          </cell>
          <cell r="P306">
            <v>1</v>
          </cell>
          <cell r="Q306">
            <v>1</v>
          </cell>
          <cell r="R306">
            <v>1</v>
          </cell>
          <cell r="S306">
            <v>1</v>
          </cell>
          <cell r="T306">
            <v>1</v>
          </cell>
          <cell r="U306">
            <v>1</v>
          </cell>
          <cell r="V306">
            <v>1</v>
          </cell>
          <cell r="W306">
            <v>1</v>
          </cell>
          <cell r="X306">
            <v>1</v>
          </cell>
          <cell r="Y306">
            <v>1</v>
          </cell>
          <cell r="Z306">
            <v>1</v>
          </cell>
          <cell r="AA306">
            <v>1</v>
          </cell>
          <cell r="AB306">
            <v>1</v>
          </cell>
          <cell r="AC306">
            <v>1</v>
          </cell>
          <cell r="AD306">
            <v>1</v>
          </cell>
          <cell r="AP306">
            <v>2</v>
          </cell>
          <cell r="AQ306">
            <v>14</v>
          </cell>
          <cell r="AR306">
            <v>9</v>
          </cell>
          <cell r="AZ306">
            <v>1</v>
          </cell>
          <cell r="BA306">
            <v>1</v>
          </cell>
          <cell r="BB306">
            <v>1</v>
          </cell>
          <cell r="BC306">
            <v>1</v>
          </cell>
          <cell r="BD306">
            <v>1</v>
          </cell>
          <cell r="BE306">
            <v>1</v>
          </cell>
          <cell r="BF306">
            <v>1</v>
          </cell>
          <cell r="BG306">
            <v>1</v>
          </cell>
          <cell r="BH306">
            <v>1</v>
          </cell>
          <cell r="BI306">
            <v>1</v>
          </cell>
          <cell r="BJ306">
            <v>1</v>
          </cell>
          <cell r="BK306">
            <v>1</v>
          </cell>
          <cell r="BL306">
            <v>1</v>
          </cell>
          <cell r="BM306">
            <v>1</v>
          </cell>
          <cell r="BN306">
            <v>1</v>
          </cell>
          <cell r="BO306">
            <v>1</v>
          </cell>
          <cell r="BP306">
            <v>1</v>
          </cell>
          <cell r="BQ306">
            <v>1</v>
          </cell>
          <cell r="BR306">
            <v>1</v>
          </cell>
          <cell r="BS306">
            <v>1</v>
          </cell>
        </row>
        <row r="307">
          <cell r="K307">
            <v>1</v>
          </cell>
          <cell r="L307">
            <v>1</v>
          </cell>
          <cell r="M307">
            <v>1</v>
          </cell>
          <cell r="N307">
            <v>1</v>
          </cell>
          <cell r="O307">
            <v>1</v>
          </cell>
          <cell r="P307">
            <v>1</v>
          </cell>
          <cell r="Q307">
            <v>1</v>
          </cell>
          <cell r="R307">
            <v>1</v>
          </cell>
          <cell r="S307">
            <v>1</v>
          </cell>
          <cell r="T307">
            <v>1</v>
          </cell>
          <cell r="U307">
            <v>1</v>
          </cell>
          <cell r="V307">
            <v>1</v>
          </cell>
          <cell r="W307">
            <v>1</v>
          </cell>
          <cell r="X307">
            <v>1</v>
          </cell>
          <cell r="Y307">
            <v>1</v>
          </cell>
          <cell r="Z307">
            <v>1</v>
          </cell>
          <cell r="AA307">
            <v>1</v>
          </cell>
          <cell r="AB307">
            <v>1</v>
          </cell>
          <cell r="AC307">
            <v>1</v>
          </cell>
          <cell r="AD307">
            <v>1</v>
          </cell>
          <cell r="AP307">
            <v>2</v>
          </cell>
          <cell r="AQ307">
            <v>14</v>
          </cell>
          <cell r="AR307">
            <v>10</v>
          </cell>
          <cell r="AZ307">
            <v>1</v>
          </cell>
          <cell r="BA307">
            <v>1</v>
          </cell>
          <cell r="BB307">
            <v>1</v>
          </cell>
          <cell r="BC307">
            <v>1</v>
          </cell>
          <cell r="BD307">
            <v>1</v>
          </cell>
          <cell r="BE307">
            <v>1</v>
          </cell>
          <cell r="BF307">
            <v>1</v>
          </cell>
          <cell r="BG307">
            <v>1</v>
          </cell>
          <cell r="BH307">
            <v>1</v>
          </cell>
          <cell r="BI307">
            <v>1</v>
          </cell>
          <cell r="BJ307">
            <v>1</v>
          </cell>
          <cell r="BK307">
            <v>1</v>
          </cell>
          <cell r="BL307">
            <v>1</v>
          </cell>
          <cell r="BM307">
            <v>1</v>
          </cell>
          <cell r="BN307">
            <v>1</v>
          </cell>
          <cell r="BO307">
            <v>1</v>
          </cell>
          <cell r="BP307">
            <v>1</v>
          </cell>
          <cell r="BQ307">
            <v>1</v>
          </cell>
          <cell r="BR307">
            <v>1</v>
          </cell>
          <cell r="BS307">
            <v>1</v>
          </cell>
        </row>
        <row r="308">
          <cell r="K308">
            <v>1</v>
          </cell>
          <cell r="L308">
            <v>1</v>
          </cell>
          <cell r="M308">
            <v>1</v>
          </cell>
          <cell r="N308">
            <v>1</v>
          </cell>
          <cell r="O308">
            <v>1</v>
          </cell>
          <cell r="P308">
            <v>1</v>
          </cell>
          <cell r="Q308">
            <v>1</v>
          </cell>
          <cell r="R308">
            <v>1</v>
          </cell>
          <cell r="S308">
            <v>1</v>
          </cell>
          <cell r="T308">
            <v>1</v>
          </cell>
          <cell r="U308">
            <v>1</v>
          </cell>
          <cell r="V308">
            <v>1</v>
          </cell>
          <cell r="W308">
            <v>1</v>
          </cell>
          <cell r="X308">
            <v>1</v>
          </cell>
          <cell r="Y308">
            <v>1</v>
          </cell>
          <cell r="Z308">
            <v>1</v>
          </cell>
          <cell r="AA308">
            <v>1</v>
          </cell>
          <cell r="AB308">
            <v>1</v>
          </cell>
          <cell r="AC308">
            <v>1</v>
          </cell>
          <cell r="AD308">
            <v>1</v>
          </cell>
          <cell r="AP308">
            <v>2</v>
          </cell>
          <cell r="AQ308">
            <v>15</v>
          </cell>
          <cell r="AR308">
            <v>1</v>
          </cell>
          <cell r="AZ308">
            <v>1</v>
          </cell>
          <cell r="BA308">
            <v>1</v>
          </cell>
          <cell r="BB308">
            <v>1</v>
          </cell>
          <cell r="BC308">
            <v>1</v>
          </cell>
          <cell r="BD308">
            <v>1</v>
          </cell>
          <cell r="BE308">
            <v>1</v>
          </cell>
          <cell r="BF308">
            <v>1</v>
          </cell>
          <cell r="BG308">
            <v>1</v>
          </cell>
          <cell r="BH308">
            <v>1</v>
          </cell>
          <cell r="BI308">
            <v>1</v>
          </cell>
          <cell r="BJ308">
            <v>1</v>
          </cell>
          <cell r="BK308">
            <v>1</v>
          </cell>
          <cell r="BL308">
            <v>1</v>
          </cell>
          <cell r="BM308">
            <v>1</v>
          </cell>
          <cell r="BN308">
            <v>1</v>
          </cell>
          <cell r="BO308">
            <v>1</v>
          </cell>
          <cell r="BP308">
            <v>1</v>
          </cell>
          <cell r="BQ308">
            <v>1</v>
          </cell>
          <cell r="BR308">
            <v>1</v>
          </cell>
          <cell r="BS308">
            <v>1</v>
          </cell>
        </row>
        <row r="309">
          <cell r="K309">
            <v>1</v>
          </cell>
          <cell r="L309">
            <v>1</v>
          </cell>
          <cell r="M309">
            <v>1</v>
          </cell>
          <cell r="N309">
            <v>1</v>
          </cell>
          <cell r="O309">
            <v>1</v>
          </cell>
          <cell r="P309">
            <v>1</v>
          </cell>
          <cell r="Q309">
            <v>1</v>
          </cell>
          <cell r="R309">
            <v>1</v>
          </cell>
          <cell r="S309">
            <v>1</v>
          </cell>
          <cell r="T309">
            <v>1</v>
          </cell>
          <cell r="U309">
            <v>1</v>
          </cell>
          <cell r="V309">
            <v>1</v>
          </cell>
          <cell r="W309">
            <v>1</v>
          </cell>
          <cell r="X309">
            <v>1</v>
          </cell>
          <cell r="Y309">
            <v>1</v>
          </cell>
          <cell r="Z309">
            <v>1</v>
          </cell>
          <cell r="AA309">
            <v>1</v>
          </cell>
          <cell r="AB309">
            <v>1</v>
          </cell>
          <cell r="AC309">
            <v>1</v>
          </cell>
          <cell r="AD309">
            <v>1</v>
          </cell>
          <cell r="AP309">
            <v>2</v>
          </cell>
          <cell r="AQ309">
            <v>15</v>
          </cell>
          <cell r="AR309">
            <v>2</v>
          </cell>
          <cell r="AZ309">
            <v>1</v>
          </cell>
          <cell r="BA309">
            <v>1</v>
          </cell>
          <cell r="BB309">
            <v>1</v>
          </cell>
          <cell r="BC309">
            <v>1</v>
          </cell>
          <cell r="BD309">
            <v>1</v>
          </cell>
          <cell r="BE309">
            <v>1</v>
          </cell>
          <cell r="BF309">
            <v>1</v>
          </cell>
          <cell r="BG309">
            <v>1</v>
          </cell>
          <cell r="BH309">
            <v>1</v>
          </cell>
          <cell r="BI309">
            <v>1</v>
          </cell>
          <cell r="BJ309">
            <v>1</v>
          </cell>
          <cell r="BK309">
            <v>1</v>
          </cell>
          <cell r="BL309">
            <v>1</v>
          </cell>
          <cell r="BM309">
            <v>1</v>
          </cell>
          <cell r="BN309">
            <v>1</v>
          </cell>
          <cell r="BO309">
            <v>1</v>
          </cell>
          <cell r="BP309">
            <v>1</v>
          </cell>
          <cell r="BQ309">
            <v>1</v>
          </cell>
          <cell r="BR309">
            <v>1</v>
          </cell>
          <cell r="BS309">
            <v>1</v>
          </cell>
        </row>
        <row r="310">
          <cell r="K310">
            <v>1</v>
          </cell>
          <cell r="L310">
            <v>1</v>
          </cell>
          <cell r="M310">
            <v>1</v>
          </cell>
          <cell r="N310">
            <v>1</v>
          </cell>
          <cell r="O310">
            <v>1</v>
          </cell>
          <cell r="P310">
            <v>1</v>
          </cell>
          <cell r="Q310">
            <v>1</v>
          </cell>
          <cell r="R310">
            <v>1</v>
          </cell>
          <cell r="S310">
            <v>1</v>
          </cell>
          <cell r="T310">
            <v>1</v>
          </cell>
          <cell r="U310">
            <v>1</v>
          </cell>
          <cell r="V310">
            <v>1</v>
          </cell>
          <cell r="W310">
            <v>1</v>
          </cell>
          <cell r="X310">
            <v>1</v>
          </cell>
          <cell r="Y310">
            <v>1</v>
          </cell>
          <cell r="Z310">
            <v>1</v>
          </cell>
          <cell r="AA310">
            <v>1</v>
          </cell>
          <cell r="AB310">
            <v>1</v>
          </cell>
          <cell r="AC310">
            <v>1</v>
          </cell>
          <cell r="AD310">
            <v>1</v>
          </cell>
          <cell r="AP310">
            <v>2</v>
          </cell>
          <cell r="AQ310">
            <v>15</v>
          </cell>
          <cell r="AR310">
            <v>3</v>
          </cell>
          <cell r="AZ310">
            <v>1</v>
          </cell>
          <cell r="BA310">
            <v>1</v>
          </cell>
          <cell r="BB310">
            <v>1</v>
          </cell>
          <cell r="BC310">
            <v>1</v>
          </cell>
          <cell r="BD310">
            <v>1</v>
          </cell>
          <cell r="BE310">
            <v>1</v>
          </cell>
          <cell r="BF310">
            <v>1</v>
          </cell>
          <cell r="BG310">
            <v>1</v>
          </cell>
          <cell r="BH310">
            <v>1</v>
          </cell>
          <cell r="BI310">
            <v>1</v>
          </cell>
          <cell r="BJ310">
            <v>1</v>
          </cell>
          <cell r="BK310">
            <v>1</v>
          </cell>
          <cell r="BL310">
            <v>1</v>
          </cell>
          <cell r="BM310">
            <v>1</v>
          </cell>
          <cell r="BN310">
            <v>1</v>
          </cell>
          <cell r="BO310">
            <v>1</v>
          </cell>
          <cell r="BP310">
            <v>1</v>
          </cell>
          <cell r="BQ310">
            <v>1</v>
          </cell>
          <cell r="BR310">
            <v>1</v>
          </cell>
          <cell r="BS310">
            <v>1</v>
          </cell>
        </row>
        <row r="311">
          <cell r="K311">
            <v>1</v>
          </cell>
          <cell r="L311">
            <v>1</v>
          </cell>
          <cell r="M311">
            <v>1</v>
          </cell>
          <cell r="N311">
            <v>1</v>
          </cell>
          <cell r="O311">
            <v>1</v>
          </cell>
          <cell r="P311">
            <v>1</v>
          </cell>
          <cell r="Q311">
            <v>1</v>
          </cell>
          <cell r="R311">
            <v>1</v>
          </cell>
          <cell r="S311">
            <v>1</v>
          </cell>
          <cell r="T311">
            <v>1</v>
          </cell>
          <cell r="U311">
            <v>1</v>
          </cell>
          <cell r="V311">
            <v>1</v>
          </cell>
          <cell r="W311">
            <v>1</v>
          </cell>
          <cell r="X311">
            <v>1</v>
          </cell>
          <cell r="Y311">
            <v>1</v>
          </cell>
          <cell r="Z311">
            <v>1</v>
          </cell>
          <cell r="AA311">
            <v>1</v>
          </cell>
          <cell r="AB311">
            <v>1</v>
          </cell>
          <cell r="AC311">
            <v>1</v>
          </cell>
          <cell r="AD311">
            <v>1</v>
          </cell>
          <cell r="AP311">
            <v>2</v>
          </cell>
          <cell r="AQ311">
            <v>15</v>
          </cell>
          <cell r="AR311">
            <v>4</v>
          </cell>
          <cell r="AZ311">
            <v>1</v>
          </cell>
          <cell r="BA311">
            <v>1</v>
          </cell>
          <cell r="BB311">
            <v>1</v>
          </cell>
          <cell r="BC311">
            <v>1</v>
          </cell>
          <cell r="BD311">
            <v>1</v>
          </cell>
          <cell r="BE311">
            <v>1</v>
          </cell>
          <cell r="BF311">
            <v>1</v>
          </cell>
          <cell r="BG311">
            <v>1</v>
          </cell>
          <cell r="BH311">
            <v>1</v>
          </cell>
          <cell r="BI311">
            <v>1</v>
          </cell>
          <cell r="BJ311">
            <v>1</v>
          </cell>
          <cell r="BK311">
            <v>1</v>
          </cell>
          <cell r="BL311">
            <v>1</v>
          </cell>
          <cell r="BM311">
            <v>1</v>
          </cell>
          <cell r="BN311">
            <v>1</v>
          </cell>
          <cell r="BO311">
            <v>1</v>
          </cell>
          <cell r="BP311">
            <v>1</v>
          </cell>
          <cell r="BQ311">
            <v>1</v>
          </cell>
          <cell r="BR311">
            <v>1</v>
          </cell>
          <cell r="BS311">
            <v>1</v>
          </cell>
        </row>
        <row r="312">
          <cell r="K312">
            <v>1</v>
          </cell>
          <cell r="L312">
            <v>1</v>
          </cell>
          <cell r="M312">
            <v>1</v>
          </cell>
          <cell r="N312">
            <v>1</v>
          </cell>
          <cell r="O312">
            <v>1</v>
          </cell>
          <cell r="P312">
            <v>1</v>
          </cell>
          <cell r="Q312">
            <v>1</v>
          </cell>
          <cell r="R312">
            <v>1</v>
          </cell>
          <cell r="S312">
            <v>1</v>
          </cell>
          <cell r="T312">
            <v>1</v>
          </cell>
          <cell r="U312">
            <v>1</v>
          </cell>
          <cell r="V312">
            <v>1</v>
          </cell>
          <cell r="W312">
            <v>1</v>
          </cell>
          <cell r="X312">
            <v>1</v>
          </cell>
          <cell r="Y312">
            <v>1</v>
          </cell>
          <cell r="Z312">
            <v>1</v>
          </cell>
          <cell r="AA312">
            <v>1</v>
          </cell>
          <cell r="AB312">
            <v>1</v>
          </cell>
          <cell r="AC312">
            <v>1</v>
          </cell>
          <cell r="AD312">
            <v>1</v>
          </cell>
          <cell r="AP312">
            <v>2</v>
          </cell>
          <cell r="AQ312">
            <v>15</v>
          </cell>
          <cell r="AR312">
            <v>5</v>
          </cell>
          <cell r="AZ312">
            <v>1</v>
          </cell>
          <cell r="BA312">
            <v>1</v>
          </cell>
          <cell r="BB312">
            <v>1</v>
          </cell>
          <cell r="BC312">
            <v>1</v>
          </cell>
          <cell r="BD312">
            <v>1</v>
          </cell>
          <cell r="BE312">
            <v>1</v>
          </cell>
          <cell r="BF312">
            <v>1</v>
          </cell>
          <cell r="BG312">
            <v>1</v>
          </cell>
          <cell r="BH312">
            <v>1</v>
          </cell>
          <cell r="BI312">
            <v>1</v>
          </cell>
          <cell r="BJ312">
            <v>1</v>
          </cell>
          <cell r="BK312">
            <v>1</v>
          </cell>
          <cell r="BL312">
            <v>1</v>
          </cell>
          <cell r="BM312">
            <v>1</v>
          </cell>
          <cell r="BN312">
            <v>1</v>
          </cell>
          <cell r="BO312">
            <v>1</v>
          </cell>
          <cell r="BP312">
            <v>1</v>
          </cell>
          <cell r="BQ312">
            <v>1</v>
          </cell>
          <cell r="BR312">
            <v>1</v>
          </cell>
          <cell r="BS312">
            <v>1</v>
          </cell>
        </row>
        <row r="313">
          <cell r="K313">
            <v>1</v>
          </cell>
          <cell r="L313">
            <v>1</v>
          </cell>
          <cell r="M313">
            <v>1</v>
          </cell>
          <cell r="N313">
            <v>1</v>
          </cell>
          <cell r="O313">
            <v>1</v>
          </cell>
          <cell r="P313">
            <v>1</v>
          </cell>
          <cell r="Q313">
            <v>1</v>
          </cell>
          <cell r="R313">
            <v>1</v>
          </cell>
          <cell r="S313">
            <v>1</v>
          </cell>
          <cell r="T313">
            <v>1</v>
          </cell>
          <cell r="U313">
            <v>1</v>
          </cell>
          <cell r="V313">
            <v>1</v>
          </cell>
          <cell r="W313">
            <v>1</v>
          </cell>
          <cell r="X313">
            <v>1</v>
          </cell>
          <cell r="Y313">
            <v>1</v>
          </cell>
          <cell r="Z313">
            <v>1</v>
          </cell>
          <cell r="AA313">
            <v>1</v>
          </cell>
          <cell r="AB313">
            <v>1</v>
          </cell>
          <cell r="AC313">
            <v>1</v>
          </cell>
          <cell r="AD313">
            <v>1</v>
          </cell>
          <cell r="AP313">
            <v>2</v>
          </cell>
          <cell r="AQ313">
            <v>15</v>
          </cell>
          <cell r="AR313">
            <v>6</v>
          </cell>
          <cell r="AZ313">
            <v>1</v>
          </cell>
          <cell r="BA313">
            <v>1</v>
          </cell>
          <cell r="BB313">
            <v>1</v>
          </cell>
          <cell r="BC313">
            <v>1</v>
          </cell>
          <cell r="BD313">
            <v>1</v>
          </cell>
          <cell r="BE313">
            <v>1</v>
          </cell>
          <cell r="BF313">
            <v>1</v>
          </cell>
          <cell r="BG313">
            <v>1</v>
          </cell>
          <cell r="BH313">
            <v>1</v>
          </cell>
          <cell r="BI313">
            <v>1</v>
          </cell>
          <cell r="BJ313">
            <v>1</v>
          </cell>
          <cell r="BK313">
            <v>1</v>
          </cell>
          <cell r="BL313">
            <v>1</v>
          </cell>
          <cell r="BM313">
            <v>1</v>
          </cell>
          <cell r="BN313">
            <v>1</v>
          </cell>
          <cell r="BO313">
            <v>1</v>
          </cell>
          <cell r="BP313">
            <v>1</v>
          </cell>
          <cell r="BQ313">
            <v>1</v>
          </cell>
          <cell r="BR313">
            <v>1</v>
          </cell>
          <cell r="BS313">
            <v>1</v>
          </cell>
        </row>
        <row r="314">
          <cell r="K314">
            <v>1</v>
          </cell>
          <cell r="L314">
            <v>1</v>
          </cell>
          <cell r="M314">
            <v>1</v>
          </cell>
          <cell r="N314">
            <v>1</v>
          </cell>
          <cell r="O314">
            <v>1</v>
          </cell>
          <cell r="P314">
            <v>1</v>
          </cell>
          <cell r="Q314">
            <v>1</v>
          </cell>
          <cell r="R314">
            <v>1</v>
          </cell>
          <cell r="S314">
            <v>1</v>
          </cell>
          <cell r="T314">
            <v>1</v>
          </cell>
          <cell r="U314">
            <v>1</v>
          </cell>
          <cell r="V314">
            <v>1</v>
          </cell>
          <cell r="W314">
            <v>1</v>
          </cell>
          <cell r="X314">
            <v>1</v>
          </cell>
          <cell r="Y314">
            <v>1</v>
          </cell>
          <cell r="Z314">
            <v>1</v>
          </cell>
          <cell r="AA314">
            <v>1</v>
          </cell>
          <cell r="AB314">
            <v>1</v>
          </cell>
          <cell r="AC314">
            <v>1</v>
          </cell>
          <cell r="AD314">
            <v>1</v>
          </cell>
          <cell r="AP314">
            <v>2</v>
          </cell>
          <cell r="AQ314">
            <v>15</v>
          </cell>
          <cell r="AR314">
            <v>7</v>
          </cell>
          <cell r="AZ314">
            <v>1</v>
          </cell>
          <cell r="BA314">
            <v>1</v>
          </cell>
          <cell r="BB314">
            <v>1</v>
          </cell>
          <cell r="BC314">
            <v>1</v>
          </cell>
          <cell r="BD314">
            <v>1</v>
          </cell>
          <cell r="BE314">
            <v>1</v>
          </cell>
          <cell r="BF314">
            <v>1</v>
          </cell>
          <cell r="BG314">
            <v>1</v>
          </cell>
          <cell r="BH314">
            <v>1</v>
          </cell>
          <cell r="BI314">
            <v>1</v>
          </cell>
          <cell r="BJ314">
            <v>1</v>
          </cell>
          <cell r="BK314">
            <v>1</v>
          </cell>
          <cell r="BL314">
            <v>1</v>
          </cell>
          <cell r="BM314">
            <v>1</v>
          </cell>
          <cell r="BN314">
            <v>1</v>
          </cell>
          <cell r="BO314">
            <v>1</v>
          </cell>
          <cell r="BP314">
            <v>1</v>
          </cell>
          <cell r="BQ314">
            <v>1</v>
          </cell>
          <cell r="BR314">
            <v>1</v>
          </cell>
          <cell r="BS314">
            <v>1</v>
          </cell>
        </row>
        <row r="315">
          <cell r="K315">
            <v>1</v>
          </cell>
          <cell r="L315">
            <v>1</v>
          </cell>
          <cell r="M315">
            <v>1</v>
          </cell>
          <cell r="N315">
            <v>1</v>
          </cell>
          <cell r="O315">
            <v>1</v>
          </cell>
          <cell r="P315">
            <v>1</v>
          </cell>
          <cell r="Q315">
            <v>1</v>
          </cell>
          <cell r="R315">
            <v>1</v>
          </cell>
          <cell r="S315">
            <v>1</v>
          </cell>
          <cell r="T315">
            <v>1</v>
          </cell>
          <cell r="U315">
            <v>1</v>
          </cell>
          <cell r="V315">
            <v>1</v>
          </cell>
          <cell r="W315">
            <v>1</v>
          </cell>
          <cell r="X315">
            <v>1</v>
          </cell>
          <cell r="Y315">
            <v>1</v>
          </cell>
          <cell r="Z315">
            <v>1</v>
          </cell>
          <cell r="AA315">
            <v>1</v>
          </cell>
          <cell r="AB315">
            <v>1</v>
          </cell>
          <cell r="AC315">
            <v>1</v>
          </cell>
          <cell r="AD315">
            <v>1</v>
          </cell>
          <cell r="AP315">
            <v>2</v>
          </cell>
          <cell r="AQ315">
            <v>15</v>
          </cell>
          <cell r="AR315">
            <v>8</v>
          </cell>
          <cell r="AZ315">
            <v>1</v>
          </cell>
          <cell r="BA315">
            <v>1</v>
          </cell>
          <cell r="BB315">
            <v>1</v>
          </cell>
          <cell r="BC315">
            <v>1</v>
          </cell>
          <cell r="BD315">
            <v>1</v>
          </cell>
          <cell r="BE315">
            <v>1</v>
          </cell>
          <cell r="BF315">
            <v>1</v>
          </cell>
          <cell r="BG315">
            <v>1</v>
          </cell>
          <cell r="BH315">
            <v>1</v>
          </cell>
          <cell r="BI315">
            <v>1</v>
          </cell>
          <cell r="BJ315">
            <v>1</v>
          </cell>
          <cell r="BK315">
            <v>1</v>
          </cell>
          <cell r="BL315">
            <v>1</v>
          </cell>
          <cell r="BM315">
            <v>1</v>
          </cell>
          <cell r="BN315">
            <v>1</v>
          </cell>
          <cell r="BO315">
            <v>1</v>
          </cell>
          <cell r="BP315">
            <v>1</v>
          </cell>
          <cell r="BQ315">
            <v>1</v>
          </cell>
          <cell r="BR315">
            <v>1</v>
          </cell>
          <cell r="BS315">
            <v>1</v>
          </cell>
        </row>
        <row r="316">
          <cell r="K316">
            <v>1</v>
          </cell>
          <cell r="L316">
            <v>1</v>
          </cell>
          <cell r="M316">
            <v>1</v>
          </cell>
          <cell r="N316">
            <v>1</v>
          </cell>
          <cell r="O316">
            <v>1</v>
          </cell>
          <cell r="P316">
            <v>1</v>
          </cell>
          <cell r="Q316">
            <v>1</v>
          </cell>
          <cell r="R316">
            <v>1</v>
          </cell>
          <cell r="S316">
            <v>1</v>
          </cell>
          <cell r="T316">
            <v>1</v>
          </cell>
          <cell r="U316">
            <v>1</v>
          </cell>
          <cell r="V316">
            <v>1</v>
          </cell>
          <cell r="W316">
            <v>1</v>
          </cell>
          <cell r="X316">
            <v>1</v>
          </cell>
          <cell r="Y316">
            <v>1</v>
          </cell>
          <cell r="Z316">
            <v>1</v>
          </cell>
          <cell r="AA316">
            <v>1</v>
          </cell>
          <cell r="AB316">
            <v>1</v>
          </cell>
          <cell r="AC316">
            <v>1</v>
          </cell>
          <cell r="AD316">
            <v>1</v>
          </cell>
          <cell r="AP316">
            <v>2</v>
          </cell>
          <cell r="AQ316">
            <v>15</v>
          </cell>
          <cell r="AR316">
            <v>9</v>
          </cell>
          <cell r="AZ316">
            <v>1</v>
          </cell>
          <cell r="BA316">
            <v>1</v>
          </cell>
          <cell r="BB316">
            <v>1</v>
          </cell>
          <cell r="BC316">
            <v>1</v>
          </cell>
          <cell r="BD316">
            <v>1</v>
          </cell>
          <cell r="BE316">
            <v>1</v>
          </cell>
          <cell r="BF316">
            <v>1</v>
          </cell>
          <cell r="BG316">
            <v>1</v>
          </cell>
          <cell r="BH316">
            <v>1</v>
          </cell>
          <cell r="BI316">
            <v>1</v>
          </cell>
          <cell r="BJ316">
            <v>1</v>
          </cell>
          <cell r="BK316">
            <v>1</v>
          </cell>
          <cell r="BL316">
            <v>1</v>
          </cell>
          <cell r="BM316">
            <v>1</v>
          </cell>
          <cell r="BN316">
            <v>1</v>
          </cell>
          <cell r="BO316">
            <v>1</v>
          </cell>
          <cell r="BP316">
            <v>1</v>
          </cell>
          <cell r="BQ316">
            <v>1</v>
          </cell>
          <cell r="BR316">
            <v>1</v>
          </cell>
          <cell r="BS316">
            <v>1</v>
          </cell>
        </row>
        <row r="317">
          <cell r="K317">
            <v>1</v>
          </cell>
          <cell r="L317">
            <v>1</v>
          </cell>
          <cell r="M317">
            <v>1</v>
          </cell>
          <cell r="N317">
            <v>1</v>
          </cell>
          <cell r="O317">
            <v>1</v>
          </cell>
          <cell r="P317">
            <v>1</v>
          </cell>
          <cell r="Q317">
            <v>1</v>
          </cell>
          <cell r="R317">
            <v>1</v>
          </cell>
          <cell r="S317">
            <v>1</v>
          </cell>
          <cell r="T317">
            <v>1</v>
          </cell>
          <cell r="U317">
            <v>1</v>
          </cell>
          <cell r="V317">
            <v>1</v>
          </cell>
          <cell r="W317">
            <v>1</v>
          </cell>
          <cell r="X317">
            <v>1</v>
          </cell>
          <cell r="Y317">
            <v>1</v>
          </cell>
          <cell r="Z317">
            <v>1</v>
          </cell>
          <cell r="AA317">
            <v>1</v>
          </cell>
          <cell r="AB317">
            <v>1</v>
          </cell>
          <cell r="AC317">
            <v>1</v>
          </cell>
          <cell r="AD317">
            <v>1</v>
          </cell>
          <cell r="AP317">
            <v>2</v>
          </cell>
          <cell r="AQ317">
            <v>15</v>
          </cell>
          <cell r="AR317">
            <v>10</v>
          </cell>
          <cell r="AZ317">
            <v>1</v>
          </cell>
          <cell r="BA317">
            <v>1</v>
          </cell>
          <cell r="BB317">
            <v>1</v>
          </cell>
          <cell r="BC317">
            <v>1</v>
          </cell>
          <cell r="BD317">
            <v>1</v>
          </cell>
          <cell r="BE317">
            <v>1</v>
          </cell>
          <cell r="BF317">
            <v>1</v>
          </cell>
          <cell r="BG317">
            <v>1</v>
          </cell>
          <cell r="BH317">
            <v>1</v>
          </cell>
          <cell r="BI317">
            <v>1</v>
          </cell>
          <cell r="BJ317">
            <v>1</v>
          </cell>
          <cell r="BK317">
            <v>1</v>
          </cell>
          <cell r="BL317">
            <v>1</v>
          </cell>
          <cell r="BM317">
            <v>1</v>
          </cell>
          <cell r="BN317">
            <v>1</v>
          </cell>
          <cell r="BO317">
            <v>1</v>
          </cell>
          <cell r="BP317">
            <v>1</v>
          </cell>
          <cell r="BQ317">
            <v>1</v>
          </cell>
          <cell r="BR317">
            <v>1</v>
          </cell>
          <cell r="BS317">
            <v>1</v>
          </cell>
        </row>
        <row r="318">
          <cell r="K318">
            <v>1</v>
          </cell>
          <cell r="L318">
            <v>1</v>
          </cell>
          <cell r="M318">
            <v>1</v>
          </cell>
          <cell r="N318">
            <v>1</v>
          </cell>
          <cell r="O318">
            <v>1</v>
          </cell>
          <cell r="P318">
            <v>1</v>
          </cell>
          <cell r="Q318">
            <v>1</v>
          </cell>
          <cell r="R318">
            <v>1</v>
          </cell>
          <cell r="S318">
            <v>1</v>
          </cell>
          <cell r="T318">
            <v>1</v>
          </cell>
          <cell r="U318">
            <v>1</v>
          </cell>
          <cell r="V318">
            <v>1</v>
          </cell>
          <cell r="W318">
            <v>1</v>
          </cell>
          <cell r="X318">
            <v>1</v>
          </cell>
          <cell r="Y318">
            <v>1</v>
          </cell>
          <cell r="Z318">
            <v>1</v>
          </cell>
          <cell r="AA318">
            <v>1</v>
          </cell>
          <cell r="AB318">
            <v>1</v>
          </cell>
          <cell r="AC318">
            <v>1</v>
          </cell>
          <cell r="AD318">
            <v>1</v>
          </cell>
          <cell r="AP318">
            <v>3</v>
          </cell>
          <cell r="AQ318">
            <v>1</v>
          </cell>
          <cell r="AR318">
            <v>1</v>
          </cell>
          <cell r="AZ318">
            <v>1</v>
          </cell>
          <cell r="BA318">
            <v>1</v>
          </cell>
          <cell r="BB318">
            <v>1</v>
          </cell>
          <cell r="BC318">
            <v>1</v>
          </cell>
          <cell r="BD318">
            <v>1</v>
          </cell>
          <cell r="BE318">
            <v>1</v>
          </cell>
          <cell r="BF318">
            <v>1</v>
          </cell>
          <cell r="BG318">
            <v>1</v>
          </cell>
          <cell r="BH318">
            <v>1</v>
          </cell>
          <cell r="BI318">
            <v>1</v>
          </cell>
          <cell r="BJ318">
            <v>1</v>
          </cell>
          <cell r="BK318">
            <v>1</v>
          </cell>
          <cell r="BL318">
            <v>1</v>
          </cell>
          <cell r="BM318">
            <v>1</v>
          </cell>
          <cell r="BN318">
            <v>1</v>
          </cell>
          <cell r="BO318">
            <v>1</v>
          </cell>
          <cell r="BP318">
            <v>1</v>
          </cell>
          <cell r="BQ318">
            <v>1</v>
          </cell>
          <cell r="BR318">
            <v>1</v>
          </cell>
          <cell r="BS318">
            <v>1</v>
          </cell>
        </row>
        <row r="319">
          <cell r="K319">
            <v>1</v>
          </cell>
          <cell r="L319">
            <v>1</v>
          </cell>
          <cell r="M319">
            <v>1</v>
          </cell>
          <cell r="N319">
            <v>1</v>
          </cell>
          <cell r="O319">
            <v>1</v>
          </cell>
          <cell r="P319">
            <v>1</v>
          </cell>
          <cell r="Q319">
            <v>1</v>
          </cell>
          <cell r="R319">
            <v>1</v>
          </cell>
          <cell r="S319">
            <v>1</v>
          </cell>
          <cell r="T319">
            <v>1</v>
          </cell>
          <cell r="U319">
            <v>1</v>
          </cell>
          <cell r="V319">
            <v>1</v>
          </cell>
          <cell r="W319">
            <v>1</v>
          </cell>
          <cell r="X319">
            <v>1</v>
          </cell>
          <cell r="Y319">
            <v>1</v>
          </cell>
          <cell r="Z319">
            <v>1</v>
          </cell>
          <cell r="AA319">
            <v>1</v>
          </cell>
          <cell r="AB319">
            <v>1</v>
          </cell>
          <cell r="AC319">
            <v>1</v>
          </cell>
          <cell r="AD319">
            <v>1</v>
          </cell>
          <cell r="AP319">
            <v>3</v>
          </cell>
          <cell r="AQ319">
            <v>1</v>
          </cell>
          <cell r="AR319">
            <v>2</v>
          </cell>
          <cell r="AZ319">
            <v>1</v>
          </cell>
          <cell r="BA319">
            <v>1</v>
          </cell>
          <cell r="BB319">
            <v>1</v>
          </cell>
          <cell r="BC319">
            <v>1</v>
          </cell>
          <cell r="BD319">
            <v>1</v>
          </cell>
          <cell r="BE319">
            <v>1</v>
          </cell>
          <cell r="BF319">
            <v>1</v>
          </cell>
          <cell r="BG319">
            <v>1</v>
          </cell>
          <cell r="BH319">
            <v>1</v>
          </cell>
          <cell r="BI319">
            <v>1</v>
          </cell>
          <cell r="BJ319">
            <v>1</v>
          </cell>
          <cell r="BK319">
            <v>1</v>
          </cell>
          <cell r="BL319">
            <v>1</v>
          </cell>
          <cell r="BM319">
            <v>1</v>
          </cell>
          <cell r="BN319">
            <v>1</v>
          </cell>
          <cell r="BO319">
            <v>1</v>
          </cell>
          <cell r="BP319">
            <v>1</v>
          </cell>
          <cell r="BQ319">
            <v>1</v>
          </cell>
          <cell r="BR319">
            <v>1</v>
          </cell>
          <cell r="BS319">
            <v>1</v>
          </cell>
        </row>
        <row r="320">
          <cell r="K320">
            <v>1</v>
          </cell>
          <cell r="L320">
            <v>1</v>
          </cell>
          <cell r="M320">
            <v>1</v>
          </cell>
          <cell r="N320">
            <v>1</v>
          </cell>
          <cell r="O320">
            <v>1</v>
          </cell>
          <cell r="P320">
            <v>1</v>
          </cell>
          <cell r="Q320">
            <v>1</v>
          </cell>
          <cell r="R320">
            <v>1</v>
          </cell>
          <cell r="S320">
            <v>1</v>
          </cell>
          <cell r="T320">
            <v>1</v>
          </cell>
          <cell r="U320">
            <v>1</v>
          </cell>
          <cell r="V320">
            <v>1</v>
          </cell>
          <cell r="W320">
            <v>1</v>
          </cell>
          <cell r="X320">
            <v>1</v>
          </cell>
          <cell r="Y320">
            <v>1</v>
          </cell>
          <cell r="Z320">
            <v>1</v>
          </cell>
          <cell r="AA320">
            <v>1</v>
          </cell>
          <cell r="AB320">
            <v>1</v>
          </cell>
          <cell r="AC320">
            <v>1</v>
          </cell>
          <cell r="AD320">
            <v>1</v>
          </cell>
          <cell r="AP320">
            <v>3</v>
          </cell>
          <cell r="AQ320">
            <v>1</v>
          </cell>
          <cell r="AR320">
            <v>3</v>
          </cell>
          <cell r="AZ320">
            <v>1</v>
          </cell>
          <cell r="BA320">
            <v>1</v>
          </cell>
          <cell r="BB320">
            <v>1</v>
          </cell>
          <cell r="BC320">
            <v>1</v>
          </cell>
          <cell r="BD320">
            <v>1</v>
          </cell>
          <cell r="BE320">
            <v>1</v>
          </cell>
          <cell r="BF320">
            <v>1</v>
          </cell>
          <cell r="BG320">
            <v>1</v>
          </cell>
          <cell r="BH320">
            <v>1</v>
          </cell>
          <cell r="BI320">
            <v>1</v>
          </cell>
          <cell r="BJ320">
            <v>1</v>
          </cell>
          <cell r="BK320">
            <v>1</v>
          </cell>
          <cell r="BL320">
            <v>1</v>
          </cell>
          <cell r="BM320">
            <v>1</v>
          </cell>
          <cell r="BN320">
            <v>1</v>
          </cell>
          <cell r="BO320">
            <v>1</v>
          </cell>
          <cell r="BP320">
            <v>1</v>
          </cell>
          <cell r="BQ320">
            <v>1</v>
          </cell>
          <cell r="BR320">
            <v>1</v>
          </cell>
          <cell r="BS320">
            <v>1</v>
          </cell>
        </row>
        <row r="321">
          <cell r="K321">
            <v>1</v>
          </cell>
          <cell r="L321">
            <v>1</v>
          </cell>
          <cell r="M321">
            <v>1</v>
          </cell>
          <cell r="N321">
            <v>1</v>
          </cell>
          <cell r="O321">
            <v>1</v>
          </cell>
          <cell r="P321">
            <v>1</v>
          </cell>
          <cell r="Q321">
            <v>1</v>
          </cell>
          <cell r="R321">
            <v>1</v>
          </cell>
          <cell r="S321">
            <v>1</v>
          </cell>
          <cell r="T321">
            <v>1</v>
          </cell>
          <cell r="U321">
            <v>1</v>
          </cell>
          <cell r="V321">
            <v>1</v>
          </cell>
          <cell r="W321">
            <v>1</v>
          </cell>
          <cell r="X321">
            <v>1</v>
          </cell>
          <cell r="Y321">
            <v>1</v>
          </cell>
          <cell r="Z321">
            <v>1</v>
          </cell>
          <cell r="AA321">
            <v>1</v>
          </cell>
          <cell r="AB321">
            <v>1</v>
          </cell>
          <cell r="AC321">
            <v>1</v>
          </cell>
          <cell r="AD321">
            <v>1</v>
          </cell>
          <cell r="AP321">
            <v>3</v>
          </cell>
          <cell r="AQ321">
            <v>1</v>
          </cell>
          <cell r="AR321">
            <v>4</v>
          </cell>
          <cell r="AZ321">
            <v>1</v>
          </cell>
          <cell r="BA321">
            <v>1</v>
          </cell>
          <cell r="BB321">
            <v>1</v>
          </cell>
          <cell r="BC321">
            <v>1</v>
          </cell>
          <cell r="BD321">
            <v>1</v>
          </cell>
          <cell r="BE321">
            <v>1</v>
          </cell>
          <cell r="BF321">
            <v>1</v>
          </cell>
          <cell r="BG321">
            <v>1</v>
          </cell>
          <cell r="BH321">
            <v>1</v>
          </cell>
          <cell r="BI321">
            <v>1</v>
          </cell>
          <cell r="BJ321">
            <v>1</v>
          </cell>
          <cell r="BK321">
            <v>1</v>
          </cell>
          <cell r="BL321">
            <v>1</v>
          </cell>
          <cell r="BM321">
            <v>1</v>
          </cell>
          <cell r="BN321">
            <v>1</v>
          </cell>
          <cell r="BO321">
            <v>1</v>
          </cell>
          <cell r="BP321">
            <v>1</v>
          </cell>
          <cell r="BQ321">
            <v>1</v>
          </cell>
          <cell r="BR321">
            <v>1</v>
          </cell>
          <cell r="BS321">
            <v>1</v>
          </cell>
        </row>
        <row r="322">
          <cell r="K322">
            <v>1</v>
          </cell>
          <cell r="L322">
            <v>1</v>
          </cell>
          <cell r="M322">
            <v>1</v>
          </cell>
          <cell r="N322">
            <v>1</v>
          </cell>
          <cell r="O322">
            <v>1</v>
          </cell>
          <cell r="P322">
            <v>1</v>
          </cell>
          <cell r="Q322">
            <v>1</v>
          </cell>
          <cell r="R322">
            <v>1</v>
          </cell>
          <cell r="S322">
            <v>1</v>
          </cell>
          <cell r="T322">
            <v>1</v>
          </cell>
          <cell r="U322">
            <v>1</v>
          </cell>
          <cell r="V322">
            <v>1</v>
          </cell>
          <cell r="W322">
            <v>1</v>
          </cell>
          <cell r="X322">
            <v>1</v>
          </cell>
          <cell r="Y322">
            <v>1</v>
          </cell>
          <cell r="Z322">
            <v>1</v>
          </cell>
          <cell r="AA322">
            <v>1</v>
          </cell>
          <cell r="AB322">
            <v>1</v>
          </cell>
          <cell r="AC322">
            <v>1</v>
          </cell>
          <cell r="AD322">
            <v>1</v>
          </cell>
          <cell r="AP322">
            <v>3</v>
          </cell>
          <cell r="AQ322">
            <v>1</v>
          </cell>
          <cell r="AR322">
            <v>5</v>
          </cell>
          <cell r="AZ322">
            <v>1</v>
          </cell>
          <cell r="BA322">
            <v>1</v>
          </cell>
          <cell r="BB322">
            <v>1</v>
          </cell>
          <cell r="BC322">
            <v>1</v>
          </cell>
          <cell r="BD322">
            <v>1</v>
          </cell>
          <cell r="BE322">
            <v>1</v>
          </cell>
          <cell r="BF322">
            <v>1</v>
          </cell>
          <cell r="BG322">
            <v>1</v>
          </cell>
          <cell r="BH322">
            <v>1</v>
          </cell>
          <cell r="BI322">
            <v>1</v>
          </cell>
          <cell r="BJ322">
            <v>1</v>
          </cell>
          <cell r="BK322">
            <v>1</v>
          </cell>
          <cell r="BL322">
            <v>1</v>
          </cell>
          <cell r="BM322">
            <v>1</v>
          </cell>
          <cell r="BN322">
            <v>1</v>
          </cell>
          <cell r="BO322">
            <v>1</v>
          </cell>
          <cell r="BP322">
            <v>1</v>
          </cell>
          <cell r="BQ322">
            <v>1</v>
          </cell>
          <cell r="BR322">
            <v>1</v>
          </cell>
          <cell r="BS322">
            <v>1</v>
          </cell>
        </row>
        <row r="323">
          <cell r="K323">
            <v>1</v>
          </cell>
          <cell r="L323">
            <v>1</v>
          </cell>
          <cell r="M323">
            <v>1</v>
          </cell>
          <cell r="N323">
            <v>1</v>
          </cell>
          <cell r="O323">
            <v>1</v>
          </cell>
          <cell r="P323">
            <v>1</v>
          </cell>
          <cell r="Q323">
            <v>1</v>
          </cell>
          <cell r="R323">
            <v>1</v>
          </cell>
          <cell r="S323">
            <v>1</v>
          </cell>
          <cell r="T323">
            <v>1</v>
          </cell>
          <cell r="U323">
            <v>1</v>
          </cell>
          <cell r="V323">
            <v>1</v>
          </cell>
          <cell r="W323">
            <v>1</v>
          </cell>
          <cell r="X323">
            <v>1</v>
          </cell>
          <cell r="Y323">
            <v>1</v>
          </cell>
          <cell r="Z323">
            <v>1</v>
          </cell>
          <cell r="AA323">
            <v>1</v>
          </cell>
          <cell r="AB323">
            <v>1</v>
          </cell>
          <cell r="AC323">
            <v>1</v>
          </cell>
          <cell r="AD323">
            <v>1</v>
          </cell>
          <cell r="AP323">
            <v>3</v>
          </cell>
          <cell r="AQ323">
            <v>1</v>
          </cell>
          <cell r="AR323">
            <v>6</v>
          </cell>
          <cell r="AZ323">
            <v>1</v>
          </cell>
          <cell r="BA323">
            <v>1</v>
          </cell>
          <cell r="BB323">
            <v>1</v>
          </cell>
          <cell r="BC323">
            <v>1</v>
          </cell>
          <cell r="BD323">
            <v>1</v>
          </cell>
          <cell r="BE323">
            <v>1</v>
          </cell>
          <cell r="BF323">
            <v>1</v>
          </cell>
          <cell r="BG323">
            <v>1</v>
          </cell>
          <cell r="BH323">
            <v>1</v>
          </cell>
          <cell r="BI323">
            <v>1</v>
          </cell>
          <cell r="BJ323">
            <v>1</v>
          </cell>
          <cell r="BK323">
            <v>1</v>
          </cell>
          <cell r="BL323">
            <v>1</v>
          </cell>
          <cell r="BM323">
            <v>1</v>
          </cell>
          <cell r="BN323">
            <v>1</v>
          </cell>
          <cell r="BO323">
            <v>1</v>
          </cell>
          <cell r="BP323">
            <v>1</v>
          </cell>
          <cell r="BQ323">
            <v>1</v>
          </cell>
          <cell r="BR323">
            <v>1</v>
          </cell>
          <cell r="BS323">
            <v>1</v>
          </cell>
        </row>
        <row r="324">
          <cell r="K324">
            <v>1</v>
          </cell>
          <cell r="L324">
            <v>1</v>
          </cell>
          <cell r="M324">
            <v>1</v>
          </cell>
          <cell r="N324">
            <v>1</v>
          </cell>
          <cell r="O324">
            <v>1</v>
          </cell>
          <cell r="P324">
            <v>1</v>
          </cell>
          <cell r="Q324">
            <v>1</v>
          </cell>
          <cell r="R324">
            <v>1</v>
          </cell>
          <cell r="S324">
            <v>1</v>
          </cell>
          <cell r="T324">
            <v>1</v>
          </cell>
          <cell r="U324">
            <v>1</v>
          </cell>
          <cell r="V324">
            <v>1</v>
          </cell>
          <cell r="W324">
            <v>1</v>
          </cell>
          <cell r="X324">
            <v>1</v>
          </cell>
          <cell r="Y324">
            <v>1</v>
          </cell>
          <cell r="Z324">
            <v>1</v>
          </cell>
          <cell r="AA324">
            <v>1</v>
          </cell>
          <cell r="AB324">
            <v>1</v>
          </cell>
          <cell r="AC324">
            <v>1</v>
          </cell>
          <cell r="AD324">
            <v>1</v>
          </cell>
          <cell r="AP324">
            <v>3</v>
          </cell>
          <cell r="AQ324">
            <v>1</v>
          </cell>
          <cell r="AR324">
            <v>7</v>
          </cell>
          <cell r="AZ324">
            <v>1</v>
          </cell>
          <cell r="BA324">
            <v>1</v>
          </cell>
          <cell r="BB324">
            <v>1</v>
          </cell>
          <cell r="BC324">
            <v>1</v>
          </cell>
          <cell r="BD324">
            <v>1</v>
          </cell>
          <cell r="BE324">
            <v>1</v>
          </cell>
          <cell r="BF324">
            <v>1</v>
          </cell>
          <cell r="BG324">
            <v>1</v>
          </cell>
          <cell r="BH324">
            <v>1</v>
          </cell>
          <cell r="BI324">
            <v>1</v>
          </cell>
          <cell r="BJ324">
            <v>1</v>
          </cell>
          <cell r="BK324">
            <v>1</v>
          </cell>
          <cell r="BL324">
            <v>1</v>
          </cell>
          <cell r="BM324">
            <v>1</v>
          </cell>
          <cell r="BN324">
            <v>1</v>
          </cell>
          <cell r="BO324">
            <v>1</v>
          </cell>
          <cell r="BP324">
            <v>1</v>
          </cell>
          <cell r="BQ324">
            <v>1</v>
          </cell>
          <cell r="BR324">
            <v>1</v>
          </cell>
          <cell r="BS324">
            <v>1</v>
          </cell>
        </row>
        <row r="325">
          <cell r="K325">
            <v>1</v>
          </cell>
          <cell r="L325">
            <v>1</v>
          </cell>
          <cell r="M325">
            <v>1</v>
          </cell>
          <cell r="N325">
            <v>1</v>
          </cell>
          <cell r="O325">
            <v>1</v>
          </cell>
          <cell r="P325">
            <v>1</v>
          </cell>
          <cell r="Q325">
            <v>1</v>
          </cell>
          <cell r="R325">
            <v>1</v>
          </cell>
          <cell r="S325">
            <v>1</v>
          </cell>
          <cell r="T325">
            <v>1</v>
          </cell>
          <cell r="U325">
            <v>1</v>
          </cell>
          <cell r="V325">
            <v>1</v>
          </cell>
          <cell r="W325">
            <v>1</v>
          </cell>
          <cell r="X325">
            <v>1</v>
          </cell>
          <cell r="Y325">
            <v>1</v>
          </cell>
          <cell r="Z325">
            <v>1</v>
          </cell>
          <cell r="AA325">
            <v>1</v>
          </cell>
          <cell r="AB325">
            <v>1</v>
          </cell>
          <cell r="AC325">
            <v>1</v>
          </cell>
          <cell r="AD325">
            <v>1</v>
          </cell>
          <cell r="AP325">
            <v>3</v>
          </cell>
          <cell r="AQ325">
            <v>1</v>
          </cell>
          <cell r="AR325">
            <v>8</v>
          </cell>
          <cell r="AZ325">
            <v>1</v>
          </cell>
          <cell r="BA325">
            <v>1</v>
          </cell>
          <cell r="BB325">
            <v>1</v>
          </cell>
          <cell r="BC325">
            <v>1</v>
          </cell>
          <cell r="BD325">
            <v>1</v>
          </cell>
          <cell r="BE325">
            <v>1</v>
          </cell>
          <cell r="BF325">
            <v>1</v>
          </cell>
          <cell r="BG325">
            <v>1</v>
          </cell>
          <cell r="BH325">
            <v>1</v>
          </cell>
          <cell r="BI325">
            <v>1</v>
          </cell>
          <cell r="BJ325">
            <v>1</v>
          </cell>
          <cell r="BK325">
            <v>1</v>
          </cell>
          <cell r="BL325">
            <v>1</v>
          </cell>
          <cell r="BM325">
            <v>1</v>
          </cell>
          <cell r="BN325">
            <v>1</v>
          </cell>
          <cell r="BO325">
            <v>1</v>
          </cell>
          <cell r="BP325">
            <v>1</v>
          </cell>
          <cell r="BQ325">
            <v>1</v>
          </cell>
          <cell r="BR325">
            <v>1</v>
          </cell>
          <cell r="BS325">
            <v>1</v>
          </cell>
        </row>
        <row r="326">
          <cell r="K326">
            <v>1</v>
          </cell>
          <cell r="L326">
            <v>1</v>
          </cell>
          <cell r="M326">
            <v>1</v>
          </cell>
          <cell r="N326">
            <v>1</v>
          </cell>
          <cell r="O326">
            <v>1</v>
          </cell>
          <cell r="P326">
            <v>1</v>
          </cell>
          <cell r="Q326">
            <v>1</v>
          </cell>
          <cell r="R326">
            <v>1</v>
          </cell>
          <cell r="S326">
            <v>1</v>
          </cell>
          <cell r="T326">
            <v>1</v>
          </cell>
          <cell r="U326">
            <v>1</v>
          </cell>
          <cell r="V326">
            <v>1</v>
          </cell>
          <cell r="W326">
            <v>1</v>
          </cell>
          <cell r="X326">
            <v>1</v>
          </cell>
          <cell r="Y326">
            <v>1</v>
          </cell>
          <cell r="Z326">
            <v>1</v>
          </cell>
          <cell r="AA326">
            <v>1</v>
          </cell>
          <cell r="AB326">
            <v>1</v>
          </cell>
          <cell r="AC326">
            <v>1</v>
          </cell>
          <cell r="AD326">
            <v>1</v>
          </cell>
          <cell r="AP326">
            <v>3</v>
          </cell>
          <cell r="AQ326">
            <v>1</v>
          </cell>
          <cell r="AR326">
            <v>9</v>
          </cell>
          <cell r="AZ326">
            <v>1</v>
          </cell>
          <cell r="BA326">
            <v>1</v>
          </cell>
          <cell r="BB326">
            <v>1</v>
          </cell>
          <cell r="BC326">
            <v>1</v>
          </cell>
          <cell r="BD326">
            <v>1</v>
          </cell>
          <cell r="BE326">
            <v>1</v>
          </cell>
          <cell r="BF326">
            <v>1</v>
          </cell>
          <cell r="BG326">
            <v>1</v>
          </cell>
          <cell r="BH326">
            <v>1</v>
          </cell>
          <cell r="BI326">
            <v>1</v>
          </cell>
          <cell r="BJ326">
            <v>1</v>
          </cell>
          <cell r="BK326">
            <v>1</v>
          </cell>
          <cell r="BL326">
            <v>1</v>
          </cell>
          <cell r="BM326">
            <v>1</v>
          </cell>
          <cell r="BN326">
            <v>1</v>
          </cell>
          <cell r="BO326">
            <v>1</v>
          </cell>
          <cell r="BP326">
            <v>1</v>
          </cell>
          <cell r="BQ326">
            <v>1</v>
          </cell>
          <cell r="BR326">
            <v>1</v>
          </cell>
          <cell r="BS326">
            <v>1</v>
          </cell>
        </row>
        <row r="327">
          <cell r="K327">
            <v>1</v>
          </cell>
          <cell r="L327">
            <v>1</v>
          </cell>
          <cell r="M327">
            <v>1</v>
          </cell>
          <cell r="N327">
            <v>1</v>
          </cell>
          <cell r="O327">
            <v>1</v>
          </cell>
          <cell r="P327">
            <v>1</v>
          </cell>
          <cell r="Q327">
            <v>1</v>
          </cell>
          <cell r="R327">
            <v>1</v>
          </cell>
          <cell r="S327">
            <v>1</v>
          </cell>
          <cell r="T327">
            <v>1</v>
          </cell>
          <cell r="U327">
            <v>1</v>
          </cell>
          <cell r="V327">
            <v>1</v>
          </cell>
          <cell r="W327">
            <v>1</v>
          </cell>
          <cell r="X327">
            <v>1</v>
          </cell>
          <cell r="Y327">
            <v>1</v>
          </cell>
          <cell r="Z327">
            <v>1</v>
          </cell>
          <cell r="AA327">
            <v>1</v>
          </cell>
          <cell r="AB327">
            <v>1</v>
          </cell>
          <cell r="AC327">
            <v>1</v>
          </cell>
          <cell r="AD327">
            <v>1</v>
          </cell>
          <cell r="AP327">
            <v>3</v>
          </cell>
          <cell r="AQ327">
            <v>1</v>
          </cell>
          <cell r="AR327">
            <v>10</v>
          </cell>
          <cell r="AZ327">
            <v>1</v>
          </cell>
          <cell r="BA327">
            <v>1</v>
          </cell>
          <cell r="BB327">
            <v>1</v>
          </cell>
          <cell r="BC327">
            <v>1</v>
          </cell>
          <cell r="BD327">
            <v>1</v>
          </cell>
          <cell r="BE327">
            <v>1</v>
          </cell>
          <cell r="BF327">
            <v>1</v>
          </cell>
          <cell r="BG327">
            <v>1</v>
          </cell>
          <cell r="BH327">
            <v>1</v>
          </cell>
          <cell r="BI327">
            <v>1</v>
          </cell>
          <cell r="BJ327">
            <v>1</v>
          </cell>
          <cell r="BK327">
            <v>1</v>
          </cell>
          <cell r="BL327">
            <v>1</v>
          </cell>
          <cell r="BM327">
            <v>1</v>
          </cell>
          <cell r="BN327">
            <v>1</v>
          </cell>
          <cell r="BO327">
            <v>1</v>
          </cell>
          <cell r="BP327">
            <v>1</v>
          </cell>
          <cell r="BQ327">
            <v>1</v>
          </cell>
          <cell r="BR327">
            <v>1</v>
          </cell>
          <cell r="BS327">
            <v>1</v>
          </cell>
        </row>
        <row r="328">
          <cell r="K328">
            <v>1</v>
          </cell>
          <cell r="L328">
            <v>1</v>
          </cell>
          <cell r="M328">
            <v>1</v>
          </cell>
          <cell r="N328">
            <v>1</v>
          </cell>
          <cell r="O328">
            <v>1</v>
          </cell>
          <cell r="P328">
            <v>1</v>
          </cell>
          <cell r="Q328">
            <v>1</v>
          </cell>
          <cell r="R328">
            <v>1</v>
          </cell>
          <cell r="S328">
            <v>1</v>
          </cell>
          <cell r="T328">
            <v>1</v>
          </cell>
          <cell r="U328">
            <v>1</v>
          </cell>
          <cell r="V328">
            <v>1</v>
          </cell>
          <cell r="W328">
            <v>1</v>
          </cell>
          <cell r="X328">
            <v>1</v>
          </cell>
          <cell r="Y328">
            <v>1</v>
          </cell>
          <cell r="Z328">
            <v>1</v>
          </cell>
          <cell r="AA328">
            <v>1</v>
          </cell>
          <cell r="AB328">
            <v>1</v>
          </cell>
          <cell r="AC328">
            <v>1</v>
          </cell>
          <cell r="AD328">
            <v>1</v>
          </cell>
          <cell r="AP328">
            <v>3</v>
          </cell>
          <cell r="AQ328">
            <v>2</v>
          </cell>
          <cell r="AR328">
            <v>1</v>
          </cell>
          <cell r="AZ328">
            <v>1</v>
          </cell>
          <cell r="BA328">
            <v>1</v>
          </cell>
          <cell r="BB328">
            <v>1</v>
          </cell>
          <cell r="BC328">
            <v>1</v>
          </cell>
          <cell r="BD328">
            <v>1</v>
          </cell>
          <cell r="BE328">
            <v>1</v>
          </cell>
          <cell r="BF328">
            <v>1</v>
          </cell>
          <cell r="BG328">
            <v>1</v>
          </cell>
          <cell r="BH328">
            <v>1</v>
          </cell>
          <cell r="BI328">
            <v>1</v>
          </cell>
          <cell r="BJ328">
            <v>1</v>
          </cell>
          <cell r="BK328">
            <v>1</v>
          </cell>
          <cell r="BL328">
            <v>1</v>
          </cell>
          <cell r="BM328">
            <v>1</v>
          </cell>
          <cell r="BN328">
            <v>1</v>
          </cell>
          <cell r="BO328">
            <v>1</v>
          </cell>
          <cell r="BP328">
            <v>1</v>
          </cell>
          <cell r="BQ328">
            <v>1</v>
          </cell>
          <cell r="BR328">
            <v>1</v>
          </cell>
          <cell r="BS328">
            <v>1</v>
          </cell>
        </row>
        <row r="329">
          <cell r="K329">
            <v>1</v>
          </cell>
          <cell r="L329">
            <v>1</v>
          </cell>
          <cell r="M329">
            <v>1</v>
          </cell>
          <cell r="N329">
            <v>1</v>
          </cell>
          <cell r="O329">
            <v>1</v>
          </cell>
          <cell r="P329">
            <v>1</v>
          </cell>
          <cell r="Q329">
            <v>1</v>
          </cell>
          <cell r="R329">
            <v>1</v>
          </cell>
          <cell r="S329">
            <v>1</v>
          </cell>
          <cell r="T329">
            <v>1</v>
          </cell>
          <cell r="U329">
            <v>1</v>
          </cell>
          <cell r="V329">
            <v>1</v>
          </cell>
          <cell r="W329">
            <v>1</v>
          </cell>
          <cell r="X329">
            <v>1</v>
          </cell>
          <cell r="Y329">
            <v>1</v>
          </cell>
          <cell r="Z329">
            <v>1</v>
          </cell>
          <cell r="AA329">
            <v>1</v>
          </cell>
          <cell r="AB329">
            <v>1</v>
          </cell>
          <cell r="AC329">
            <v>1</v>
          </cell>
          <cell r="AD329">
            <v>1</v>
          </cell>
          <cell r="AP329">
            <v>3</v>
          </cell>
          <cell r="AQ329">
            <v>2</v>
          </cell>
          <cell r="AR329">
            <v>2</v>
          </cell>
          <cell r="AZ329">
            <v>1</v>
          </cell>
          <cell r="BA329">
            <v>1</v>
          </cell>
          <cell r="BB329">
            <v>1</v>
          </cell>
          <cell r="BC329">
            <v>1</v>
          </cell>
          <cell r="BD329">
            <v>1</v>
          </cell>
          <cell r="BE329">
            <v>1</v>
          </cell>
          <cell r="BF329">
            <v>1</v>
          </cell>
          <cell r="BG329">
            <v>1</v>
          </cell>
          <cell r="BH329">
            <v>1</v>
          </cell>
          <cell r="BI329">
            <v>1</v>
          </cell>
          <cell r="BJ329">
            <v>1</v>
          </cell>
          <cell r="BK329">
            <v>1</v>
          </cell>
          <cell r="BL329">
            <v>1</v>
          </cell>
          <cell r="BM329">
            <v>1</v>
          </cell>
          <cell r="BN329">
            <v>1</v>
          </cell>
          <cell r="BO329">
            <v>1</v>
          </cell>
          <cell r="BP329">
            <v>1</v>
          </cell>
          <cell r="BQ329">
            <v>1</v>
          </cell>
          <cell r="BR329">
            <v>1</v>
          </cell>
          <cell r="BS329">
            <v>1</v>
          </cell>
        </row>
        <row r="330">
          <cell r="K330">
            <v>1</v>
          </cell>
          <cell r="L330">
            <v>1</v>
          </cell>
          <cell r="M330">
            <v>1</v>
          </cell>
          <cell r="N330">
            <v>1</v>
          </cell>
          <cell r="O330">
            <v>1</v>
          </cell>
          <cell r="P330">
            <v>1</v>
          </cell>
          <cell r="Q330">
            <v>1</v>
          </cell>
          <cell r="R330">
            <v>1</v>
          </cell>
          <cell r="S330">
            <v>1</v>
          </cell>
          <cell r="T330">
            <v>1</v>
          </cell>
          <cell r="U330">
            <v>1</v>
          </cell>
          <cell r="V330">
            <v>1</v>
          </cell>
          <cell r="W330">
            <v>1</v>
          </cell>
          <cell r="X330">
            <v>1</v>
          </cell>
          <cell r="Y330">
            <v>1</v>
          </cell>
          <cell r="Z330">
            <v>1</v>
          </cell>
          <cell r="AA330">
            <v>1</v>
          </cell>
          <cell r="AB330">
            <v>1</v>
          </cell>
          <cell r="AC330">
            <v>1</v>
          </cell>
          <cell r="AD330">
            <v>1</v>
          </cell>
          <cell r="AP330">
            <v>3</v>
          </cell>
          <cell r="AQ330">
            <v>2</v>
          </cell>
          <cell r="AR330">
            <v>3</v>
          </cell>
          <cell r="AZ330">
            <v>1</v>
          </cell>
          <cell r="BA330">
            <v>1</v>
          </cell>
          <cell r="BB330">
            <v>1</v>
          </cell>
          <cell r="BC330">
            <v>1</v>
          </cell>
          <cell r="BD330">
            <v>1</v>
          </cell>
          <cell r="BE330">
            <v>1</v>
          </cell>
          <cell r="BF330">
            <v>1</v>
          </cell>
          <cell r="BG330">
            <v>1</v>
          </cell>
          <cell r="BH330">
            <v>1</v>
          </cell>
          <cell r="BI330">
            <v>1</v>
          </cell>
          <cell r="BJ330">
            <v>1</v>
          </cell>
          <cell r="BK330">
            <v>1</v>
          </cell>
          <cell r="BL330">
            <v>1</v>
          </cell>
          <cell r="BM330">
            <v>1</v>
          </cell>
          <cell r="BN330">
            <v>1</v>
          </cell>
          <cell r="BO330">
            <v>1</v>
          </cell>
          <cell r="BP330">
            <v>1</v>
          </cell>
          <cell r="BQ330">
            <v>1</v>
          </cell>
          <cell r="BR330">
            <v>1</v>
          </cell>
          <cell r="BS330">
            <v>1</v>
          </cell>
        </row>
        <row r="331">
          <cell r="K331">
            <v>1</v>
          </cell>
          <cell r="L331">
            <v>1</v>
          </cell>
          <cell r="M331">
            <v>1</v>
          </cell>
          <cell r="N331">
            <v>1</v>
          </cell>
          <cell r="O331">
            <v>1</v>
          </cell>
          <cell r="P331">
            <v>1</v>
          </cell>
          <cell r="Q331">
            <v>1</v>
          </cell>
          <cell r="R331">
            <v>1</v>
          </cell>
          <cell r="S331">
            <v>1</v>
          </cell>
          <cell r="T331">
            <v>1</v>
          </cell>
          <cell r="U331">
            <v>1</v>
          </cell>
          <cell r="V331">
            <v>1</v>
          </cell>
          <cell r="W331">
            <v>1</v>
          </cell>
          <cell r="X331">
            <v>1</v>
          </cell>
          <cell r="Y331">
            <v>1</v>
          </cell>
          <cell r="Z331">
            <v>1</v>
          </cell>
          <cell r="AA331">
            <v>1</v>
          </cell>
          <cell r="AB331">
            <v>1</v>
          </cell>
          <cell r="AC331">
            <v>1</v>
          </cell>
          <cell r="AD331">
            <v>1</v>
          </cell>
          <cell r="AP331">
            <v>3</v>
          </cell>
          <cell r="AQ331">
            <v>2</v>
          </cell>
          <cell r="AR331">
            <v>4</v>
          </cell>
          <cell r="AZ331">
            <v>1</v>
          </cell>
          <cell r="BA331">
            <v>1</v>
          </cell>
          <cell r="BB331">
            <v>1</v>
          </cell>
          <cell r="BC331">
            <v>1</v>
          </cell>
          <cell r="BD331">
            <v>1</v>
          </cell>
          <cell r="BE331">
            <v>1</v>
          </cell>
          <cell r="BF331">
            <v>1</v>
          </cell>
          <cell r="BG331">
            <v>1</v>
          </cell>
          <cell r="BH331">
            <v>1</v>
          </cell>
          <cell r="BI331">
            <v>1</v>
          </cell>
          <cell r="BJ331">
            <v>1</v>
          </cell>
          <cell r="BK331">
            <v>1</v>
          </cell>
          <cell r="BL331">
            <v>1</v>
          </cell>
          <cell r="BM331">
            <v>1</v>
          </cell>
          <cell r="BN331">
            <v>1</v>
          </cell>
          <cell r="BO331">
            <v>1</v>
          </cell>
          <cell r="BP331">
            <v>1</v>
          </cell>
          <cell r="BQ331">
            <v>1</v>
          </cell>
          <cell r="BR331">
            <v>1</v>
          </cell>
          <cell r="BS331">
            <v>1</v>
          </cell>
        </row>
        <row r="332">
          <cell r="K332">
            <v>1</v>
          </cell>
          <cell r="L332">
            <v>1</v>
          </cell>
          <cell r="M332">
            <v>1</v>
          </cell>
          <cell r="N332">
            <v>1</v>
          </cell>
          <cell r="O332">
            <v>1</v>
          </cell>
          <cell r="P332">
            <v>1</v>
          </cell>
          <cell r="Q332">
            <v>1</v>
          </cell>
          <cell r="R332">
            <v>1</v>
          </cell>
          <cell r="S332">
            <v>1</v>
          </cell>
          <cell r="T332">
            <v>1</v>
          </cell>
          <cell r="U332">
            <v>1</v>
          </cell>
          <cell r="V332">
            <v>1</v>
          </cell>
          <cell r="W332">
            <v>1</v>
          </cell>
          <cell r="X332">
            <v>1</v>
          </cell>
          <cell r="Y332">
            <v>1</v>
          </cell>
          <cell r="Z332">
            <v>1</v>
          </cell>
          <cell r="AA332">
            <v>1</v>
          </cell>
          <cell r="AB332">
            <v>1</v>
          </cell>
          <cell r="AC332">
            <v>1</v>
          </cell>
          <cell r="AD332">
            <v>1</v>
          </cell>
          <cell r="AP332">
            <v>3</v>
          </cell>
          <cell r="AQ332">
            <v>2</v>
          </cell>
          <cell r="AR332">
            <v>5</v>
          </cell>
          <cell r="AZ332">
            <v>1</v>
          </cell>
          <cell r="BA332">
            <v>1</v>
          </cell>
          <cell r="BB332">
            <v>1</v>
          </cell>
          <cell r="BC332">
            <v>1</v>
          </cell>
          <cell r="BD332">
            <v>1</v>
          </cell>
          <cell r="BE332">
            <v>1</v>
          </cell>
          <cell r="BF332">
            <v>1</v>
          </cell>
          <cell r="BG332">
            <v>1</v>
          </cell>
          <cell r="BH332">
            <v>1</v>
          </cell>
          <cell r="BI332">
            <v>1</v>
          </cell>
          <cell r="BJ332">
            <v>1</v>
          </cell>
          <cell r="BK332">
            <v>1</v>
          </cell>
          <cell r="BL332">
            <v>1</v>
          </cell>
          <cell r="BM332">
            <v>1</v>
          </cell>
          <cell r="BN332">
            <v>1</v>
          </cell>
          <cell r="BO332">
            <v>1</v>
          </cell>
          <cell r="BP332">
            <v>1</v>
          </cell>
          <cell r="BQ332">
            <v>1</v>
          </cell>
          <cell r="BR332">
            <v>1</v>
          </cell>
          <cell r="BS332">
            <v>1</v>
          </cell>
        </row>
        <row r="333">
          <cell r="K333">
            <v>1</v>
          </cell>
          <cell r="L333">
            <v>1</v>
          </cell>
          <cell r="M333">
            <v>1</v>
          </cell>
          <cell r="N333">
            <v>1</v>
          </cell>
          <cell r="O333">
            <v>1</v>
          </cell>
          <cell r="P333">
            <v>1</v>
          </cell>
          <cell r="Q333">
            <v>1</v>
          </cell>
          <cell r="R333">
            <v>1</v>
          </cell>
          <cell r="S333">
            <v>1</v>
          </cell>
          <cell r="T333">
            <v>1</v>
          </cell>
          <cell r="U333">
            <v>1</v>
          </cell>
          <cell r="V333">
            <v>1</v>
          </cell>
          <cell r="W333">
            <v>1</v>
          </cell>
          <cell r="X333">
            <v>1</v>
          </cell>
          <cell r="Y333">
            <v>1</v>
          </cell>
          <cell r="Z333">
            <v>1</v>
          </cell>
          <cell r="AA333">
            <v>1</v>
          </cell>
          <cell r="AB333">
            <v>1</v>
          </cell>
          <cell r="AC333">
            <v>1</v>
          </cell>
          <cell r="AD333">
            <v>1</v>
          </cell>
          <cell r="AP333">
            <v>3</v>
          </cell>
          <cell r="AQ333">
            <v>2</v>
          </cell>
          <cell r="AR333">
            <v>6</v>
          </cell>
          <cell r="AZ333">
            <v>1</v>
          </cell>
          <cell r="BA333">
            <v>1</v>
          </cell>
          <cell r="BB333">
            <v>1</v>
          </cell>
          <cell r="BC333">
            <v>1</v>
          </cell>
          <cell r="BD333">
            <v>1</v>
          </cell>
          <cell r="BE333">
            <v>1</v>
          </cell>
          <cell r="BF333">
            <v>1</v>
          </cell>
          <cell r="BG333">
            <v>1</v>
          </cell>
          <cell r="BH333">
            <v>1</v>
          </cell>
          <cell r="BI333">
            <v>1</v>
          </cell>
          <cell r="BJ333">
            <v>1</v>
          </cell>
          <cell r="BK333">
            <v>1</v>
          </cell>
          <cell r="BL333">
            <v>1</v>
          </cell>
          <cell r="BM333">
            <v>1</v>
          </cell>
          <cell r="BN333">
            <v>1</v>
          </cell>
          <cell r="BO333">
            <v>1</v>
          </cell>
          <cell r="BP333">
            <v>1</v>
          </cell>
          <cell r="BQ333">
            <v>1</v>
          </cell>
          <cell r="BR333">
            <v>1</v>
          </cell>
          <cell r="BS333">
            <v>1</v>
          </cell>
        </row>
        <row r="334">
          <cell r="K334">
            <v>1</v>
          </cell>
          <cell r="L334">
            <v>1</v>
          </cell>
          <cell r="M334">
            <v>1</v>
          </cell>
          <cell r="N334">
            <v>1</v>
          </cell>
          <cell r="O334">
            <v>1</v>
          </cell>
          <cell r="P334">
            <v>1</v>
          </cell>
          <cell r="Q334">
            <v>1</v>
          </cell>
          <cell r="R334">
            <v>1</v>
          </cell>
          <cell r="S334">
            <v>1</v>
          </cell>
          <cell r="T334">
            <v>1</v>
          </cell>
          <cell r="U334">
            <v>1</v>
          </cell>
          <cell r="V334">
            <v>1</v>
          </cell>
          <cell r="W334">
            <v>1</v>
          </cell>
          <cell r="X334">
            <v>1</v>
          </cell>
          <cell r="Y334">
            <v>1</v>
          </cell>
          <cell r="Z334">
            <v>1</v>
          </cell>
          <cell r="AA334">
            <v>1</v>
          </cell>
          <cell r="AB334">
            <v>1</v>
          </cell>
          <cell r="AC334">
            <v>1</v>
          </cell>
          <cell r="AD334">
            <v>1</v>
          </cell>
          <cell r="AP334">
            <v>3</v>
          </cell>
          <cell r="AQ334">
            <v>2</v>
          </cell>
          <cell r="AR334">
            <v>7</v>
          </cell>
          <cell r="AZ334">
            <v>1</v>
          </cell>
          <cell r="BA334">
            <v>1</v>
          </cell>
          <cell r="BB334">
            <v>1</v>
          </cell>
          <cell r="BC334">
            <v>1</v>
          </cell>
          <cell r="BD334">
            <v>1</v>
          </cell>
          <cell r="BE334">
            <v>1</v>
          </cell>
          <cell r="BF334">
            <v>1</v>
          </cell>
          <cell r="BG334">
            <v>1</v>
          </cell>
          <cell r="BH334">
            <v>1</v>
          </cell>
          <cell r="BI334">
            <v>1</v>
          </cell>
          <cell r="BJ334">
            <v>1</v>
          </cell>
          <cell r="BK334">
            <v>1</v>
          </cell>
          <cell r="BL334">
            <v>1</v>
          </cell>
          <cell r="BM334">
            <v>1</v>
          </cell>
          <cell r="BN334">
            <v>1</v>
          </cell>
          <cell r="BO334">
            <v>1</v>
          </cell>
          <cell r="BP334">
            <v>1</v>
          </cell>
          <cell r="BQ334">
            <v>1</v>
          </cell>
          <cell r="BR334">
            <v>1</v>
          </cell>
          <cell r="BS334">
            <v>1</v>
          </cell>
        </row>
        <row r="335">
          <cell r="K335">
            <v>1</v>
          </cell>
          <cell r="L335">
            <v>1</v>
          </cell>
          <cell r="M335">
            <v>1</v>
          </cell>
          <cell r="N335">
            <v>1</v>
          </cell>
          <cell r="O335">
            <v>1</v>
          </cell>
          <cell r="P335">
            <v>1</v>
          </cell>
          <cell r="Q335">
            <v>1</v>
          </cell>
          <cell r="R335">
            <v>1</v>
          </cell>
          <cell r="S335">
            <v>1</v>
          </cell>
          <cell r="T335">
            <v>1</v>
          </cell>
          <cell r="U335">
            <v>1</v>
          </cell>
          <cell r="V335">
            <v>1</v>
          </cell>
          <cell r="W335">
            <v>1</v>
          </cell>
          <cell r="X335">
            <v>1</v>
          </cell>
          <cell r="Y335">
            <v>1</v>
          </cell>
          <cell r="Z335">
            <v>1</v>
          </cell>
          <cell r="AA335">
            <v>1</v>
          </cell>
          <cell r="AB335">
            <v>1</v>
          </cell>
          <cell r="AC335">
            <v>1</v>
          </cell>
          <cell r="AD335">
            <v>1</v>
          </cell>
          <cell r="AP335">
            <v>3</v>
          </cell>
          <cell r="AQ335">
            <v>2</v>
          </cell>
          <cell r="AR335">
            <v>8</v>
          </cell>
          <cell r="AZ335">
            <v>1</v>
          </cell>
          <cell r="BA335">
            <v>1</v>
          </cell>
          <cell r="BB335">
            <v>1</v>
          </cell>
          <cell r="BC335">
            <v>1</v>
          </cell>
          <cell r="BD335">
            <v>1</v>
          </cell>
          <cell r="BE335">
            <v>1</v>
          </cell>
          <cell r="BF335">
            <v>1</v>
          </cell>
          <cell r="BG335">
            <v>1</v>
          </cell>
          <cell r="BH335">
            <v>1</v>
          </cell>
          <cell r="BI335">
            <v>1</v>
          </cell>
          <cell r="BJ335">
            <v>1</v>
          </cell>
          <cell r="BK335">
            <v>1</v>
          </cell>
          <cell r="BL335">
            <v>1</v>
          </cell>
          <cell r="BM335">
            <v>1</v>
          </cell>
          <cell r="BN335">
            <v>1</v>
          </cell>
          <cell r="BO335">
            <v>1</v>
          </cell>
          <cell r="BP335">
            <v>1</v>
          </cell>
          <cell r="BQ335">
            <v>1</v>
          </cell>
          <cell r="BR335">
            <v>1</v>
          </cell>
          <cell r="BS335">
            <v>1</v>
          </cell>
        </row>
        <row r="336">
          <cell r="K336">
            <v>1</v>
          </cell>
          <cell r="L336">
            <v>1</v>
          </cell>
          <cell r="M336">
            <v>1</v>
          </cell>
          <cell r="N336">
            <v>1</v>
          </cell>
          <cell r="O336">
            <v>1</v>
          </cell>
          <cell r="P336">
            <v>1</v>
          </cell>
          <cell r="Q336">
            <v>1</v>
          </cell>
          <cell r="R336">
            <v>1</v>
          </cell>
          <cell r="S336">
            <v>1</v>
          </cell>
          <cell r="T336">
            <v>1</v>
          </cell>
          <cell r="U336">
            <v>1</v>
          </cell>
          <cell r="V336">
            <v>1</v>
          </cell>
          <cell r="W336">
            <v>1</v>
          </cell>
          <cell r="X336">
            <v>1</v>
          </cell>
          <cell r="Y336">
            <v>1</v>
          </cell>
          <cell r="Z336">
            <v>1</v>
          </cell>
          <cell r="AA336">
            <v>1</v>
          </cell>
          <cell r="AB336">
            <v>1</v>
          </cell>
          <cell r="AC336">
            <v>1</v>
          </cell>
          <cell r="AD336">
            <v>1</v>
          </cell>
          <cell r="AP336">
            <v>3</v>
          </cell>
          <cell r="AQ336">
            <v>2</v>
          </cell>
          <cell r="AR336">
            <v>9</v>
          </cell>
          <cell r="AZ336">
            <v>1</v>
          </cell>
          <cell r="BA336">
            <v>1</v>
          </cell>
          <cell r="BB336">
            <v>1</v>
          </cell>
          <cell r="BC336">
            <v>1</v>
          </cell>
          <cell r="BD336">
            <v>1</v>
          </cell>
          <cell r="BE336">
            <v>1</v>
          </cell>
          <cell r="BF336">
            <v>1</v>
          </cell>
          <cell r="BG336">
            <v>1</v>
          </cell>
          <cell r="BH336">
            <v>1</v>
          </cell>
          <cell r="BI336">
            <v>1</v>
          </cell>
          <cell r="BJ336">
            <v>1</v>
          </cell>
          <cell r="BK336">
            <v>1</v>
          </cell>
          <cell r="BL336">
            <v>1</v>
          </cell>
          <cell r="BM336">
            <v>1</v>
          </cell>
          <cell r="BN336">
            <v>1</v>
          </cell>
          <cell r="BO336">
            <v>1</v>
          </cell>
          <cell r="BP336">
            <v>1</v>
          </cell>
          <cell r="BQ336">
            <v>1</v>
          </cell>
          <cell r="BR336">
            <v>1</v>
          </cell>
          <cell r="BS336">
            <v>1</v>
          </cell>
        </row>
        <row r="337">
          <cell r="K337">
            <v>1</v>
          </cell>
          <cell r="L337">
            <v>1</v>
          </cell>
          <cell r="M337">
            <v>1</v>
          </cell>
          <cell r="N337">
            <v>1</v>
          </cell>
          <cell r="O337">
            <v>1</v>
          </cell>
          <cell r="P337">
            <v>1</v>
          </cell>
          <cell r="Q337">
            <v>1</v>
          </cell>
          <cell r="R337">
            <v>1</v>
          </cell>
          <cell r="S337">
            <v>1</v>
          </cell>
          <cell r="T337">
            <v>1</v>
          </cell>
          <cell r="U337">
            <v>1</v>
          </cell>
          <cell r="V337">
            <v>1</v>
          </cell>
          <cell r="W337">
            <v>1</v>
          </cell>
          <cell r="X337">
            <v>1</v>
          </cell>
          <cell r="Y337">
            <v>1</v>
          </cell>
          <cell r="Z337">
            <v>1</v>
          </cell>
          <cell r="AA337">
            <v>1</v>
          </cell>
          <cell r="AB337">
            <v>1</v>
          </cell>
          <cell r="AC337">
            <v>1</v>
          </cell>
          <cell r="AD337">
            <v>1</v>
          </cell>
          <cell r="AP337">
            <v>3</v>
          </cell>
          <cell r="AQ337">
            <v>2</v>
          </cell>
          <cell r="AR337">
            <v>10</v>
          </cell>
          <cell r="AZ337">
            <v>1</v>
          </cell>
          <cell r="BA337">
            <v>1</v>
          </cell>
          <cell r="BB337">
            <v>1</v>
          </cell>
          <cell r="BC337">
            <v>1</v>
          </cell>
          <cell r="BD337">
            <v>1</v>
          </cell>
          <cell r="BE337">
            <v>1</v>
          </cell>
          <cell r="BF337">
            <v>1</v>
          </cell>
          <cell r="BG337">
            <v>1</v>
          </cell>
          <cell r="BH337">
            <v>1</v>
          </cell>
          <cell r="BI337">
            <v>1</v>
          </cell>
          <cell r="BJ337">
            <v>1</v>
          </cell>
          <cell r="BK337">
            <v>1</v>
          </cell>
          <cell r="BL337">
            <v>1</v>
          </cell>
          <cell r="BM337">
            <v>1</v>
          </cell>
          <cell r="BN337">
            <v>1</v>
          </cell>
          <cell r="BO337">
            <v>1</v>
          </cell>
          <cell r="BP337">
            <v>1</v>
          </cell>
          <cell r="BQ337">
            <v>1</v>
          </cell>
          <cell r="BR337">
            <v>1</v>
          </cell>
          <cell r="BS337">
            <v>1</v>
          </cell>
        </row>
        <row r="338">
          <cell r="K338">
            <v>1</v>
          </cell>
          <cell r="L338">
            <v>1</v>
          </cell>
          <cell r="M338">
            <v>1</v>
          </cell>
          <cell r="N338">
            <v>1</v>
          </cell>
          <cell r="O338">
            <v>1</v>
          </cell>
          <cell r="P338">
            <v>1</v>
          </cell>
          <cell r="Q338">
            <v>1</v>
          </cell>
          <cell r="R338">
            <v>1</v>
          </cell>
          <cell r="S338">
            <v>1</v>
          </cell>
          <cell r="T338">
            <v>1</v>
          </cell>
          <cell r="U338">
            <v>1</v>
          </cell>
          <cell r="V338">
            <v>1</v>
          </cell>
          <cell r="W338">
            <v>1</v>
          </cell>
          <cell r="X338">
            <v>1</v>
          </cell>
          <cell r="Y338">
            <v>1</v>
          </cell>
          <cell r="Z338">
            <v>1</v>
          </cell>
          <cell r="AA338">
            <v>1</v>
          </cell>
          <cell r="AB338">
            <v>1</v>
          </cell>
          <cell r="AC338">
            <v>1</v>
          </cell>
          <cell r="AD338">
            <v>1</v>
          </cell>
          <cell r="AP338">
            <v>3</v>
          </cell>
          <cell r="AQ338">
            <v>3</v>
          </cell>
          <cell r="AR338">
            <v>1</v>
          </cell>
          <cell r="AZ338">
            <v>1</v>
          </cell>
          <cell r="BA338">
            <v>1</v>
          </cell>
          <cell r="BB338">
            <v>1</v>
          </cell>
          <cell r="BC338">
            <v>1</v>
          </cell>
          <cell r="BD338">
            <v>1</v>
          </cell>
          <cell r="BE338">
            <v>1</v>
          </cell>
          <cell r="BF338">
            <v>1</v>
          </cell>
          <cell r="BG338">
            <v>1</v>
          </cell>
          <cell r="BH338">
            <v>1</v>
          </cell>
          <cell r="BI338">
            <v>1</v>
          </cell>
          <cell r="BJ338">
            <v>1</v>
          </cell>
          <cell r="BK338">
            <v>1</v>
          </cell>
          <cell r="BL338">
            <v>1</v>
          </cell>
          <cell r="BM338">
            <v>1</v>
          </cell>
          <cell r="BN338">
            <v>1</v>
          </cell>
          <cell r="BO338">
            <v>1</v>
          </cell>
          <cell r="BP338">
            <v>1</v>
          </cell>
          <cell r="BQ338">
            <v>1</v>
          </cell>
          <cell r="BR338">
            <v>1</v>
          </cell>
          <cell r="BS338">
            <v>1</v>
          </cell>
        </row>
        <row r="339">
          <cell r="K339">
            <v>1</v>
          </cell>
          <cell r="L339">
            <v>1</v>
          </cell>
          <cell r="M339">
            <v>1</v>
          </cell>
          <cell r="N339">
            <v>1</v>
          </cell>
          <cell r="O339">
            <v>1</v>
          </cell>
          <cell r="P339">
            <v>1</v>
          </cell>
          <cell r="Q339">
            <v>1</v>
          </cell>
          <cell r="R339">
            <v>1</v>
          </cell>
          <cell r="S339">
            <v>1</v>
          </cell>
          <cell r="T339">
            <v>1</v>
          </cell>
          <cell r="U339">
            <v>1</v>
          </cell>
          <cell r="V339">
            <v>1</v>
          </cell>
          <cell r="W339">
            <v>1</v>
          </cell>
          <cell r="X339">
            <v>1</v>
          </cell>
          <cell r="Y339">
            <v>1</v>
          </cell>
          <cell r="Z339">
            <v>1</v>
          </cell>
          <cell r="AA339">
            <v>1</v>
          </cell>
          <cell r="AB339">
            <v>1</v>
          </cell>
          <cell r="AC339">
            <v>1</v>
          </cell>
          <cell r="AD339">
            <v>1</v>
          </cell>
          <cell r="AP339">
            <v>3</v>
          </cell>
          <cell r="AQ339">
            <v>3</v>
          </cell>
          <cell r="AR339">
            <v>2</v>
          </cell>
          <cell r="AZ339">
            <v>1</v>
          </cell>
          <cell r="BA339">
            <v>1</v>
          </cell>
          <cell r="BB339">
            <v>1</v>
          </cell>
          <cell r="BC339">
            <v>1</v>
          </cell>
          <cell r="BD339">
            <v>1</v>
          </cell>
          <cell r="BE339">
            <v>1</v>
          </cell>
          <cell r="BF339">
            <v>1</v>
          </cell>
          <cell r="BG339">
            <v>1</v>
          </cell>
          <cell r="BH339">
            <v>1</v>
          </cell>
          <cell r="BI339">
            <v>1</v>
          </cell>
          <cell r="BJ339">
            <v>1</v>
          </cell>
          <cell r="BK339">
            <v>1</v>
          </cell>
          <cell r="BL339">
            <v>1</v>
          </cell>
          <cell r="BM339">
            <v>1</v>
          </cell>
          <cell r="BN339">
            <v>1</v>
          </cell>
          <cell r="BO339">
            <v>1</v>
          </cell>
          <cell r="BP339">
            <v>1</v>
          </cell>
          <cell r="BQ339">
            <v>1</v>
          </cell>
          <cell r="BR339">
            <v>1</v>
          </cell>
          <cell r="BS339">
            <v>1</v>
          </cell>
        </row>
        <row r="340">
          <cell r="K340">
            <v>1</v>
          </cell>
          <cell r="L340">
            <v>1</v>
          </cell>
          <cell r="M340">
            <v>1</v>
          </cell>
          <cell r="N340">
            <v>1</v>
          </cell>
          <cell r="O340">
            <v>1</v>
          </cell>
          <cell r="P340">
            <v>1</v>
          </cell>
          <cell r="Q340">
            <v>1</v>
          </cell>
          <cell r="R340">
            <v>1</v>
          </cell>
          <cell r="S340">
            <v>1</v>
          </cell>
          <cell r="T340">
            <v>1</v>
          </cell>
          <cell r="U340">
            <v>1</v>
          </cell>
          <cell r="V340">
            <v>1</v>
          </cell>
          <cell r="W340">
            <v>1</v>
          </cell>
          <cell r="X340">
            <v>1</v>
          </cell>
          <cell r="Y340">
            <v>1</v>
          </cell>
          <cell r="Z340">
            <v>1</v>
          </cell>
          <cell r="AA340">
            <v>1</v>
          </cell>
          <cell r="AB340">
            <v>1</v>
          </cell>
          <cell r="AC340">
            <v>1</v>
          </cell>
          <cell r="AD340">
            <v>1</v>
          </cell>
          <cell r="AP340">
            <v>3</v>
          </cell>
          <cell r="AQ340">
            <v>3</v>
          </cell>
          <cell r="AR340">
            <v>3</v>
          </cell>
          <cell r="AZ340">
            <v>1</v>
          </cell>
          <cell r="BA340">
            <v>1</v>
          </cell>
          <cell r="BB340">
            <v>1</v>
          </cell>
          <cell r="BC340">
            <v>1</v>
          </cell>
          <cell r="BD340">
            <v>1</v>
          </cell>
          <cell r="BE340">
            <v>1</v>
          </cell>
          <cell r="BF340">
            <v>1</v>
          </cell>
          <cell r="BG340">
            <v>1</v>
          </cell>
          <cell r="BH340">
            <v>1</v>
          </cell>
          <cell r="BI340">
            <v>1</v>
          </cell>
          <cell r="BJ340">
            <v>1</v>
          </cell>
          <cell r="BK340">
            <v>1</v>
          </cell>
          <cell r="BL340">
            <v>1</v>
          </cell>
          <cell r="BM340">
            <v>1</v>
          </cell>
          <cell r="BN340">
            <v>1</v>
          </cell>
          <cell r="BO340">
            <v>1</v>
          </cell>
          <cell r="BP340">
            <v>1</v>
          </cell>
          <cell r="BQ340">
            <v>1</v>
          </cell>
          <cell r="BR340">
            <v>1</v>
          </cell>
          <cell r="BS340">
            <v>1</v>
          </cell>
        </row>
        <row r="341">
          <cell r="K341">
            <v>1</v>
          </cell>
          <cell r="L341">
            <v>1</v>
          </cell>
          <cell r="M341">
            <v>1</v>
          </cell>
          <cell r="N341">
            <v>1</v>
          </cell>
          <cell r="O341">
            <v>1</v>
          </cell>
          <cell r="P341">
            <v>1</v>
          </cell>
          <cell r="Q341">
            <v>1</v>
          </cell>
          <cell r="R341">
            <v>1</v>
          </cell>
          <cell r="S341">
            <v>1</v>
          </cell>
          <cell r="T341">
            <v>1</v>
          </cell>
          <cell r="U341">
            <v>1</v>
          </cell>
          <cell r="V341">
            <v>1</v>
          </cell>
          <cell r="W341">
            <v>1</v>
          </cell>
          <cell r="X341">
            <v>1</v>
          </cell>
          <cell r="Y341">
            <v>1</v>
          </cell>
          <cell r="Z341">
            <v>1</v>
          </cell>
          <cell r="AA341">
            <v>1</v>
          </cell>
          <cell r="AB341">
            <v>1</v>
          </cell>
          <cell r="AC341">
            <v>1</v>
          </cell>
          <cell r="AD341">
            <v>1</v>
          </cell>
          <cell r="AP341">
            <v>3</v>
          </cell>
          <cell r="AQ341">
            <v>3</v>
          </cell>
          <cell r="AR341">
            <v>4</v>
          </cell>
          <cell r="AZ341">
            <v>1</v>
          </cell>
          <cell r="BA341">
            <v>1</v>
          </cell>
          <cell r="BB341">
            <v>1</v>
          </cell>
          <cell r="BC341">
            <v>1</v>
          </cell>
          <cell r="BD341">
            <v>1</v>
          </cell>
          <cell r="BE341">
            <v>1</v>
          </cell>
          <cell r="BF341">
            <v>1</v>
          </cell>
          <cell r="BG341">
            <v>1</v>
          </cell>
          <cell r="BH341">
            <v>1</v>
          </cell>
          <cell r="BI341">
            <v>1</v>
          </cell>
          <cell r="BJ341">
            <v>1</v>
          </cell>
          <cell r="BK341">
            <v>1</v>
          </cell>
          <cell r="BL341">
            <v>1</v>
          </cell>
          <cell r="BM341">
            <v>1</v>
          </cell>
          <cell r="BN341">
            <v>1</v>
          </cell>
          <cell r="BO341">
            <v>1</v>
          </cell>
          <cell r="BP341">
            <v>1</v>
          </cell>
          <cell r="BQ341">
            <v>1</v>
          </cell>
          <cell r="BR341">
            <v>1</v>
          </cell>
          <cell r="BS341">
            <v>1</v>
          </cell>
        </row>
        <row r="342">
          <cell r="K342">
            <v>1</v>
          </cell>
          <cell r="L342">
            <v>1</v>
          </cell>
          <cell r="M342">
            <v>1</v>
          </cell>
          <cell r="N342">
            <v>1</v>
          </cell>
          <cell r="O342">
            <v>1</v>
          </cell>
          <cell r="P342">
            <v>1</v>
          </cell>
          <cell r="Q342">
            <v>1</v>
          </cell>
          <cell r="R342">
            <v>1</v>
          </cell>
          <cell r="S342">
            <v>1</v>
          </cell>
          <cell r="T342">
            <v>1</v>
          </cell>
          <cell r="U342">
            <v>1</v>
          </cell>
          <cell r="V342">
            <v>1</v>
          </cell>
          <cell r="W342">
            <v>1</v>
          </cell>
          <cell r="X342">
            <v>1</v>
          </cell>
          <cell r="Y342">
            <v>1</v>
          </cell>
          <cell r="Z342">
            <v>1</v>
          </cell>
          <cell r="AA342">
            <v>1</v>
          </cell>
          <cell r="AB342">
            <v>1</v>
          </cell>
          <cell r="AC342">
            <v>1</v>
          </cell>
          <cell r="AD342">
            <v>1</v>
          </cell>
          <cell r="AP342">
            <v>3</v>
          </cell>
          <cell r="AQ342">
            <v>3</v>
          </cell>
          <cell r="AR342">
            <v>5</v>
          </cell>
          <cell r="AZ342">
            <v>1</v>
          </cell>
          <cell r="BA342">
            <v>1</v>
          </cell>
          <cell r="BB342">
            <v>1</v>
          </cell>
          <cell r="BC342">
            <v>1</v>
          </cell>
          <cell r="BD342">
            <v>1</v>
          </cell>
          <cell r="BE342">
            <v>1</v>
          </cell>
          <cell r="BF342">
            <v>1</v>
          </cell>
          <cell r="BG342">
            <v>1</v>
          </cell>
          <cell r="BH342">
            <v>1</v>
          </cell>
          <cell r="BI342">
            <v>1</v>
          </cell>
          <cell r="BJ342">
            <v>1</v>
          </cell>
          <cell r="BK342">
            <v>1</v>
          </cell>
          <cell r="BL342">
            <v>1</v>
          </cell>
          <cell r="BM342">
            <v>1</v>
          </cell>
          <cell r="BN342">
            <v>1</v>
          </cell>
          <cell r="BO342">
            <v>1</v>
          </cell>
          <cell r="BP342">
            <v>1</v>
          </cell>
          <cell r="BQ342">
            <v>1</v>
          </cell>
          <cell r="BR342">
            <v>1</v>
          </cell>
          <cell r="BS342">
            <v>1</v>
          </cell>
        </row>
        <row r="343">
          <cell r="K343">
            <v>1</v>
          </cell>
          <cell r="L343">
            <v>1</v>
          </cell>
          <cell r="M343">
            <v>1</v>
          </cell>
          <cell r="N343">
            <v>1</v>
          </cell>
          <cell r="O343">
            <v>1</v>
          </cell>
          <cell r="P343">
            <v>1</v>
          </cell>
          <cell r="Q343">
            <v>1</v>
          </cell>
          <cell r="R343">
            <v>1</v>
          </cell>
          <cell r="S343">
            <v>1</v>
          </cell>
          <cell r="T343">
            <v>1</v>
          </cell>
          <cell r="U343">
            <v>1</v>
          </cell>
          <cell r="V343">
            <v>1</v>
          </cell>
          <cell r="W343">
            <v>1</v>
          </cell>
          <cell r="X343">
            <v>1</v>
          </cell>
          <cell r="Y343">
            <v>1</v>
          </cell>
          <cell r="Z343">
            <v>1</v>
          </cell>
          <cell r="AA343">
            <v>1</v>
          </cell>
          <cell r="AB343">
            <v>1</v>
          </cell>
          <cell r="AC343">
            <v>1</v>
          </cell>
          <cell r="AD343">
            <v>1</v>
          </cell>
          <cell r="AP343">
            <v>3</v>
          </cell>
          <cell r="AQ343">
            <v>3</v>
          </cell>
          <cell r="AR343">
            <v>6</v>
          </cell>
          <cell r="AZ343">
            <v>1</v>
          </cell>
          <cell r="BA343">
            <v>1</v>
          </cell>
          <cell r="BB343">
            <v>1</v>
          </cell>
          <cell r="BC343">
            <v>1</v>
          </cell>
          <cell r="BD343">
            <v>1</v>
          </cell>
          <cell r="BE343">
            <v>1</v>
          </cell>
          <cell r="BF343">
            <v>1</v>
          </cell>
          <cell r="BG343">
            <v>1</v>
          </cell>
          <cell r="BH343">
            <v>1</v>
          </cell>
          <cell r="BI343">
            <v>1</v>
          </cell>
          <cell r="BJ343">
            <v>1</v>
          </cell>
          <cell r="BK343">
            <v>1</v>
          </cell>
          <cell r="BL343">
            <v>1</v>
          </cell>
          <cell r="BM343">
            <v>1</v>
          </cell>
          <cell r="BN343">
            <v>1</v>
          </cell>
          <cell r="BO343">
            <v>1</v>
          </cell>
          <cell r="BP343">
            <v>1</v>
          </cell>
          <cell r="BQ343">
            <v>1</v>
          </cell>
          <cell r="BR343">
            <v>1</v>
          </cell>
          <cell r="BS343">
            <v>1</v>
          </cell>
        </row>
        <row r="344">
          <cell r="K344">
            <v>1</v>
          </cell>
          <cell r="L344">
            <v>1</v>
          </cell>
          <cell r="M344">
            <v>1</v>
          </cell>
          <cell r="N344">
            <v>1</v>
          </cell>
          <cell r="O344">
            <v>1</v>
          </cell>
          <cell r="P344">
            <v>1</v>
          </cell>
          <cell r="Q344">
            <v>1</v>
          </cell>
          <cell r="R344">
            <v>1</v>
          </cell>
          <cell r="S344">
            <v>1</v>
          </cell>
          <cell r="T344">
            <v>1</v>
          </cell>
          <cell r="U344">
            <v>1</v>
          </cell>
          <cell r="V344">
            <v>1</v>
          </cell>
          <cell r="W344">
            <v>1</v>
          </cell>
          <cell r="X344">
            <v>1</v>
          </cell>
          <cell r="Y344">
            <v>1</v>
          </cell>
          <cell r="Z344">
            <v>1</v>
          </cell>
          <cell r="AA344">
            <v>1</v>
          </cell>
          <cell r="AB344">
            <v>1</v>
          </cell>
          <cell r="AC344">
            <v>1</v>
          </cell>
          <cell r="AD344">
            <v>1</v>
          </cell>
          <cell r="AP344">
            <v>3</v>
          </cell>
          <cell r="AQ344">
            <v>3</v>
          </cell>
          <cell r="AR344">
            <v>7</v>
          </cell>
          <cell r="AZ344">
            <v>1</v>
          </cell>
          <cell r="BA344">
            <v>1</v>
          </cell>
          <cell r="BB344">
            <v>1</v>
          </cell>
          <cell r="BC344">
            <v>1</v>
          </cell>
          <cell r="BD344">
            <v>1</v>
          </cell>
          <cell r="BE344">
            <v>1</v>
          </cell>
          <cell r="BF344">
            <v>1</v>
          </cell>
          <cell r="BG344">
            <v>1</v>
          </cell>
          <cell r="BH344">
            <v>1</v>
          </cell>
          <cell r="BI344">
            <v>1</v>
          </cell>
          <cell r="BJ344">
            <v>1</v>
          </cell>
          <cell r="BK344">
            <v>1</v>
          </cell>
          <cell r="BL344">
            <v>1</v>
          </cell>
          <cell r="BM344">
            <v>1</v>
          </cell>
          <cell r="BN344">
            <v>1</v>
          </cell>
          <cell r="BO344">
            <v>1</v>
          </cell>
          <cell r="BP344">
            <v>1</v>
          </cell>
          <cell r="BQ344">
            <v>1</v>
          </cell>
          <cell r="BR344">
            <v>1</v>
          </cell>
          <cell r="BS344">
            <v>1</v>
          </cell>
        </row>
        <row r="345">
          <cell r="K345">
            <v>1</v>
          </cell>
          <cell r="L345">
            <v>1</v>
          </cell>
          <cell r="M345">
            <v>1</v>
          </cell>
          <cell r="N345">
            <v>1</v>
          </cell>
          <cell r="O345">
            <v>1</v>
          </cell>
          <cell r="P345">
            <v>1</v>
          </cell>
          <cell r="Q345">
            <v>1</v>
          </cell>
          <cell r="R345">
            <v>1</v>
          </cell>
          <cell r="S345">
            <v>1</v>
          </cell>
          <cell r="T345">
            <v>1</v>
          </cell>
          <cell r="U345">
            <v>1</v>
          </cell>
          <cell r="V345">
            <v>1</v>
          </cell>
          <cell r="W345">
            <v>1</v>
          </cell>
          <cell r="X345">
            <v>1</v>
          </cell>
          <cell r="Y345">
            <v>1</v>
          </cell>
          <cell r="Z345">
            <v>1</v>
          </cell>
          <cell r="AA345">
            <v>1</v>
          </cell>
          <cell r="AB345">
            <v>1</v>
          </cell>
          <cell r="AC345">
            <v>1</v>
          </cell>
          <cell r="AD345">
            <v>1</v>
          </cell>
          <cell r="AP345">
            <v>3</v>
          </cell>
          <cell r="AQ345">
            <v>3</v>
          </cell>
          <cell r="AR345">
            <v>8</v>
          </cell>
          <cell r="AZ345">
            <v>1</v>
          </cell>
          <cell r="BA345">
            <v>1</v>
          </cell>
          <cell r="BB345">
            <v>1</v>
          </cell>
          <cell r="BC345">
            <v>1</v>
          </cell>
          <cell r="BD345">
            <v>1</v>
          </cell>
          <cell r="BE345">
            <v>1</v>
          </cell>
          <cell r="BF345">
            <v>1</v>
          </cell>
          <cell r="BG345">
            <v>1</v>
          </cell>
          <cell r="BH345">
            <v>1</v>
          </cell>
          <cell r="BI345">
            <v>1</v>
          </cell>
          <cell r="BJ345">
            <v>1</v>
          </cell>
          <cell r="BK345">
            <v>1</v>
          </cell>
          <cell r="BL345">
            <v>1</v>
          </cell>
          <cell r="BM345">
            <v>1</v>
          </cell>
          <cell r="BN345">
            <v>1</v>
          </cell>
          <cell r="BO345">
            <v>1</v>
          </cell>
          <cell r="BP345">
            <v>1</v>
          </cell>
          <cell r="BQ345">
            <v>1</v>
          </cell>
          <cell r="BR345">
            <v>1</v>
          </cell>
          <cell r="BS345">
            <v>1</v>
          </cell>
        </row>
        <row r="346">
          <cell r="K346">
            <v>1</v>
          </cell>
          <cell r="L346">
            <v>1</v>
          </cell>
          <cell r="M346">
            <v>1</v>
          </cell>
          <cell r="N346">
            <v>1</v>
          </cell>
          <cell r="O346">
            <v>1</v>
          </cell>
          <cell r="P346">
            <v>1</v>
          </cell>
          <cell r="Q346">
            <v>1</v>
          </cell>
          <cell r="R346">
            <v>1</v>
          </cell>
          <cell r="S346">
            <v>1</v>
          </cell>
          <cell r="T346">
            <v>1</v>
          </cell>
          <cell r="U346">
            <v>1</v>
          </cell>
          <cell r="V346">
            <v>1</v>
          </cell>
          <cell r="W346">
            <v>1</v>
          </cell>
          <cell r="X346">
            <v>1</v>
          </cell>
          <cell r="Y346">
            <v>1</v>
          </cell>
          <cell r="Z346">
            <v>1</v>
          </cell>
          <cell r="AA346">
            <v>1</v>
          </cell>
          <cell r="AB346">
            <v>1</v>
          </cell>
          <cell r="AC346">
            <v>1</v>
          </cell>
          <cell r="AD346">
            <v>1</v>
          </cell>
          <cell r="AP346">
            <v>3</v>
          </cell>
          <cell r="AQ346">
            <v>3</v>
          </cell>
          <cell r="AR346">
            <v>9</v>
          </cell>
          <cell r="AZ346">
            <v>1</v>
          </cell>
          <cell r="BA346">
            <v>1</v>
          </cell>
          <cell r="BB346">
            <v>1</v>
          </cell>
          <cell r="BC346">
            <v>1</v>
          </cell>
          <cell r="BD346">
            <v>1</v>
          </cell>
          <cell r="BE346">
            <v>1</v>
          </cell>
          <cell r="BF346">
            <v>1</v>
          </cell>
          <cell r="BG346">
            <v>1</v>
          </cell>
          <cell r="BH346">
            <v>1</v>
          </cell>
          <cell r="BI346">
            <v>1</v>
          </cell>
          <cell r="BJ346">
            <v>1</v>
          </cell>
          <cell r="BK346">
            <v>1</v>
          </cell>
          <cell r="BL346">
            <v>1</v>
          </cell>
          <cell r="BM346">
            <v>1</v>
          </cell>
          <cell r="BN346">
            <v>1</v>
          </cell>
          <cell r="BO346">
            <v>1</v>
          </cell>
          <cell r="BP346">
            <v>1</v>
          </cell>
          <cell r="BQ346">
            <v>1</v>
          </cell>
          <cell r="BR346">
            <v>1</v>
          </cell>
          <cell r="BS346">
            <v>1</v>
          </cell>
        </row>
        <row r="347">
          <cell r="K347">
            <v>1</v>
          </cell>
          <cell r="L347">
            <v>1</v>
          </cell>
          <cell r="M347">
            <v>1</v>
          </cell>
          <cell r="N347">
            <v>1</v>
          </cell>
          <cell r="O347">
            <v>1</v>
          </cell>
          <cell r="P347">
            <v>1</v>
          </cell>
          <cell r="Q347">
            <v>1</v>
          </cell>
          <cell r="R347">
            <v>1</v>
          </cell>
          <cell r="S347">
            <v>1</v>
          </cell>
          <cell r="T347">
            <v>1</v>
          </cell>
          <cell r="U347">
            <v>1</v>
          </cell>
          <cell r="V347">
            <v>1</v>
          </cell>
          <cell r="W347">
            <v>1</v>
          </cell>
          <cell r="X347">
            <v>1</v>
          </cell>
          <cell r="Y347">
            <v>1</v>
          </cell>
          <cell r="Z347">
            <v>1</v>
          </cell>
          <cell r="AA347">
            <v>1</v>
          </cell>
          <cell r="AB347">
            <v>1</v>
          </cell>
          <cell r="AC347">
            <v>1</v>
          </cell>
          <cell r="AD347">
            <v>1</v>
          </cell>
          <cell r="AP347">
            <v>3</v>
          </cell>
          <cell r="AQ347">
            <v>3</v>
          </cell>
          <cell r="AR347">
            <v>10</v>
          </cell>
          <cell r="AZ347">
            <v>1</v>
          </cell>
          <cell r="BA347">
            <v>1</v>
          </cell>
          <cell r="BB347">
            <v>1</v>
          </cell>
          <cell r="BC347">
            <v>1</v>
          </cell>
          <cell r="BD347">
            <v>1</v>
          </cell>
          <cell r="BE347">
            <v>1</v>
          </cell>
          <cell r="BF347">
            <v>1</v>
          </cell>
          <cell r="BG347">
            <v>1</v>
          </cell>
          <cell r="BH347">
            <v>1</v>
          </cell>
          <cell r="BI347">
            <v>1</v>
          </cell>
          <cell r="BJ347">
            <v>1</v>
          </cell>
          <cell r="BK347">
            <v>1</v>
          </cell>
          <cell r="BL347">
            <v>1</v>
          </cell>
          <cell r="BM347">
            <v>1</v>
          </cell>
          <cell r="BN347">
            <v>1</v>
          </cell>
          <cell r="BO347">
            <v>1</v>
          </cell>
          <cell r="BP347">
            <v>1</v>
          </cell>
          <cell r="BQ347">
            <v>1</v>
          </cell>
          <cell r="BR347">
            <v>1</v>
          </cell>
          <cell r="BS347">
            <v>1</v>
          </cell>
        </row>
        <row r="348">
          <cell r="K348">
            <v>1</v>
          </cell>
          <cell r="L348">
            <v>1</v>
          </cell>
          <cell r="M348">
            <v>1</v>
          </cell>
          <cell r="N348">
            <v>1</v>
          </cell>
          <cell r="O348">
            <v>1</v>
          </cell>
          <cell r="P348">
            <v>1</v>
          </cell>
          <cell r="Q348">
            <v>1</v>
          </cell>
          <cell r="R348">
            <v>1</v>
          </cell>
          <cell r="S348">
            <v>1</v>
          </cell>
          <cell r="T348">
            <v>1</v>
          </cell>
          <cell r="U348">
            <v>1</v>
          </cell>
          <cell r="V348">
            <v>1</v>
          </cell>
          <cell r="W348">
            <v>1</v>
          </cell>
          <cell r="X348">
            <v>1</v>
          </cell>
          <cell r="Y348">
            <v>1</v>
          </cell>
          <cell r="Z348">
            <v>1</v>
          </cell>
          <cell r="AA348">
            <v>1</v>
          </cell>
          <cell r="AB348">
            <v>1</v>
          </cell>
          <cell r="AC348">
            <v>1</v>
          </cell>
          <cell r="AD348">
            <v>1</v>
          </cell>
          <cell r="AP348">
            <v>3</v>
          </cell>
          <cell r="AQ348">
            <v>4</v>
          </cell>
          <cell r="AR348">
            <v>1</v>
          </cell>
          <cell r="AZ348">
            <v>1</v>
          </cell>
          <cell r="BA348">
            <v>1</v>
          </cell>
          <cell r="BB348">
            <v>1</v>
          </cell>
          <cell r="BC348">
            <v>1</v>
          </cell>
          <cell r="BD348">
            <v>1</v>
          </cell>
          <cell r="BE348">
            <v>1</v>
          </cell>
          <cell r="BF348">
            <v>1</v>
          </cell>
          <cell r="BG348">
            <v>1</v>
          </cell>
          <cell r="BH348">
            <v>1</v>
          </cell>
          <cell r="BI348">
            <v>1</v>
          </cell>
          <cell r="BJ348">
            <v>1</v>
          </cell>
          <cell r="BK348">
            <v>1</v>
          </cell>
          <cell r="BL348">
            <v>1</v>
          </cell>
          <cell r="BM348">
            <v>1</v>
          </cell>
          <cell r="BN348">
            <v>1</v>
          </cell>
          <cell r="BO348">
            <v>1</v>
          </cell>
          <cell r="BP348">
            <v>1</v>
          </cell>
          <cell r="BQ348">
            <v>1</v>
          </cell>
          <cell r="BR348">
            <v>1</v>
          </cell>
          <cell r="BS348">
            <v>1</v>
          </cell>
        </row>
        <row r="349">
          <cell r="K349">
            <v>1</v>
          </cell>
          <cell r="L349">
            <v>1</v>
          </cell>
          <cell r="M349">
            <v>1</v>
          </cell>
          <cell r="N349">
            <v>1</v>
          </cell>
          <cell r="O349">
            <v>1</v>
          </cell>
          <cell r="P349">
            <v>1</v>
          </cell>
          <cell r="Q349">
            <v>1</v>
          </cell>
          <cell r="R349">
            <v>1</v>
          </cell>
          <cell r="S349">
            <v>1</v>
          </cell>
          <cell r="T349">
            <v>1</v>
          </cell>
          <cell r="U349">
            <v>1</v>
          </cell>
          <cell r="V349">
            <v>1</v>
          </cell>
          <cell r="W349">
            <v>1</v>
          </cell>
          <cell r="X349">
            <v>1</v>
          </cell>
          <cell r="Y349">
            <v>1</v>
          </cell>
          <cell r="Z349">
            <v>1</v>
          </cell>
          <cell r="AA349">
            <v>1</v>
          </cell>
          <cell r="AB349">
            <v>1</v>
          </cell>
          <cell r="AC349">
            <v>1</v>
          </cell>
          <cell r="AD349">
            <v>1</v>
          </cell>
          <cell r="AP349">
            <v>3</v>
          </cell>
          <cell r="AQ349">
            <v>4</v>
          </cell>
          <cell r="AR349">
            <v>2</v>
          </cell>
          <cell r="AZ349">
            <v>1</v>
          </cell>
          <cell r="BA349">
            <v>1</v>
          </cell>
          <cell r="BB349">
            <v>1</v>
          </cell>
          <cell r="BC349">
            <v>1</v>
          </cell>
          <cell r="BD349">
            <v>1</v>
          </cell>
          <cell r="BE349">
            <v>1</v>
          </cell>
          <cell r="BF349">
            <v>1</v>
          </cell>
          <cell r="BG349">
            <v>1</v>
          </cell>
          <cell r="BH349">
            <v>1</v>
          </cell>
          <cell r="BI349">
            <v>1</v>
          </cell>
          <cell r="BJ349">
            <v>1</v>
          </cell>
          <cell r="BK349">
            <v>1</v>
          </cell>
          <cell r="BL349">
            <v>1</v>
          </cell>
          <cell r="BM349">
            <v>1</v>
          </cell>
          <cell r="BN349">
            <v>1</v>
          </cell>
          <cell r="BO349">
            <v>1</v>
          </cell>
          <cell r="BP349">
            <v>1</v>
          </cell>
          <cell r="BQ349">
            <v>1</v>
          </cell>
          <cell r="BR349">
            <v>1</v>
          </cell>
          <cell r="BS349">
            <v>1</v>
          </cell>
        </row>
        <row r="350">
          <cell r="K350">
            <v>1</v>
          </cell>
          <cell r="L350">
            <v>1</v>
          </cell>
          <cell r="M350">
            <v>1</v>
          </cell>
          <cell r="N350">
            <v>1</v>
          </cell>
          <cell r="O350">
            <v>1</v>
          </cell>
          <cell r="P350">
            <v>1</v>
          </cell>
          <cell r="Q350">
            <v>1</v>
          </cell>
          <cell r="R350">
            <v>1</v>
          </cell>
          <cell r="S350">
            <v>1</v>
          </cell>
          <cell r="T350">
            <v>1</v>
          </cell>
          <cell r="U350">
            <v>1</v>
          </cell>
          <cell r="V350">
            <v>1</v>
          </cell>
          <cell r="W350">
            <v>1</v>
          </cell>
          <cell r="X350">
            <v>1</v>
          </cell>
          <cell r="Y350">
            <v>1</v>
          </cell>
          <cell r="Z350">
            <v>1</v>
          </cell>
          <cell r="AA350">
            <v>1</v>
          </cell>
          <cell r="AB350">
            <v>1</v>
          </cell>
          <cell r="AC350">
            <v>1</v>
          </cell>
          <cell r="AD350">
            <v>1</v>
          </cell>
          <cell r="AP350">
            <v>3</v>
          </cell>
          <cell r="AQ350">
            <v>4</v>
          </cell>
          <cell r="AR350">
            <v>3</v>
          </cell>
          <cell r="AZ350">
            <v>1</v>
          </cell>
          <cell r="BA350">
            <v>1</v>
          </cell>
          <cell r="BB350">
            <v>1</v>
          </cell>
          <cell r="BC350">
            <v>1</v>
          </cell>
          <cell r="BD350">
            <v>1</v>
          </cell>
          <cell r="BE350">
            <v>1</v>
          </cell>
          <cell r="BF350">
            <v>1</v>
          </cell>
          <cell r="BG350">
            <v>1</v>
          </cell>
          <cell r="BH350">
            <v>1</v>
          </cell>
          <cell r="BI350">
            <v>1</v>
          </cell>
          <cell r="BJ350">
            <v>1</v>
          </cell>
          <cell r="BK350">
            <v>1</v>
          </cell>
          <cell r="BL350">
            <v>1</v>
          </cell>
          <cell r="BM350">
            <v>1</v>
          </cell>
          <cell r="BN350">
            <v>1</v>
          </cell>
          <cell r="BO350">
            <v>1</v>
          </cell>
          <cell r="BP350">
            <v>1</v>
          </cell>
          <cell r="BQ350">
            <v>1</v>
          </cell>
          <cell r="BR350">
            <v>1</v>
          </cell>
          <cell r="BS350">
            <v>1</v>
          </cell>
        </row>
        <row r="351">
          <cell r="K351">
            <v>1</v>
          </cell>
          <cell r="L351">
            <v>1</v>
          </cell>
          <cell r="M351">
            <v>1</v>
          </cell>
          <cell r="N351">
            <v>1</v>
          </cell>
          <cell r="O351">
            <v>1</v>
          </cell>
          <cell r="P351">
            <v>1</v>
          </cell>
          <cell r="Q351">
            <v>1</v>
          </cell>
          <cell r="R351">
            <v>1</v>
          </cell>
          <cell r="S351">
            <v>1</v>
          </cell>
          <cell r="T351">
            <v>1</v>
          </cell>
          <cell r="U351">
            <v>1</v>
          </cell>
          <cell r="V351">
            <v>1</v>
          </cell>
          <cell r="W351">
            <v>1</v>
          </cell>
          <cell r="X351">
            <v>1</v>
          </cell>
          <cell r="Y351">
            <v>1</v>
          </cell>
          <cell r="Z351">
            <v>1</v>
          </cell>
          <cell r="AA351">
            <v>1</v>
          </cell>
          <cell r="AB351">
            <v>1</v>
          </cell>
          <cell r="AC351">
            <v>1</v>
          </cell>
          <cell r="AD351">
            <v>1</v>
          </cell>
          <cell r="AP351">
            <v>3</v>
          </cell>
          <cell r="AQ351">
            <v>4</v>
          </cell>
          <cell r="AR351">
            <v>4</v>
          </cell>
          <cell r="AZ351">
            <v>1</v>
          </cell>
          <cell r="BA351">
            <v>1</v>
          </cell>
          <cell r="BB351">
            <v>1</v>
          </cell>
          <cell r="BC351">
            <v>1</v>
          </cell>
          <cell r="BD351">
            <v>1</v>
          </cell>
          <cell r="BE351">
            <v>1</v>
          </cell>
          <cell r="BF351">
            <v>1</v>
          </cell>
          <cell r="BG351">
            <v>1</v>
          </cell>
          <cell r="BH351">
            <v>1</v>
          </cell>
          <cell r="BI351">
            <v>1</v>
          </cell>
          <cell r="BJ351">
            <v>1</v>
          </cell>
          <cell r="BK351">
            <v>1</v>
          </cell>
          <cell r="BL351">
            <v>1</v>
          </cell>
          <cell r="BM351">
            <v>1</v>
          </cell>
          <cell r="BN351">
            <v>1</v>
          </cell>
          <cell r="BO351">
            <v>1</v>
          </cell>
          <cell r="BP351">
            <v>1</v>
          </cell>
          <cell r="BQ351">
            <v>1</v>
          </cell>
          <cell r="BR351">
            <v>1</v>
          </cell>
          <cell r="BS351">
            <v>1</v>
          </cell>
        </row>
        <row r="352">
          <cell r="K352">
            <v>1</v>
          </cell>
          <cell r="L352">
            <v>1</v>
          </cell>
          <cell r="M352">
            <v>1</v>
          </cell>
          <cell r="N352">
            <v>1</v>
          </cell>
          <cell r="O352">
            <v>1</v>
          </cell>
          <cell r="P352">
            <v>1</v>
          </cell>
          <cell r="Q352">
            <v>1</v>
          </cell>
          <cell r="R352">
            <v>1</v>
          </cell>
          <cell r="S352">
            <v>1</v>
          </cell>
          <cell r="T352">
            <v>1</v>
          </cell>
          <cell r="U352">
            <v>1</v>
          </cell>
          <cell r="V352">
            <v>1</v>
          </cell>
          <cell r="W352">
            <v>1</v>
          </cell>
          <cell r="X352">
            <v>1</v>
          </cell>
          <cell r="Y352">
            <v>1</v>
          </cell>
          <cell r="Z352">
            <v>1</v>
          </cell>
          <cell r="AA352">
            <v>1</v>
          </cell>
          <cell r="AB352">
            <v>1</v>
          </cell>
          <cell r="AC352">
            <v>1</v>
          </cell>
          <cell r="AD352">
            <v>1</v>
          </cell>
          <cell r="AP352">
            <v>3</v>
          </cell>
          <cell r="AQ352">
            <v>4</v>
          </cell>
          <cell r="AR352">
            <v>5</v>
          </cell>
          <cell r="AZ352">
            <v>1</v>
          </cell>
          <cell r="BA352">
            <v>1</v>
          </cell>
          <cell r="BB352">
            <v>1</v>
          </cell>
          <cell r="BC352">
            <v>1</v>
          </cell>
          <cell r="BD352">
            <v>1</v>
          </cell>
          <cell r="BE352">
            <v>1</v>
          </cell>
          <cell r="BF352">
            <v>1</v>
          </cell>
          <cell r="BG352">
            <v>1</v>
          </cell>
          <cell r="BH352">
            <v>1</v>
          </cell>
          <cell r="BI352">
            <v>1</v>
          </cell>
          <cell r="BJ352">
            <v>1</v>
          </cell>
          <cell r="BK352">
            <v>1</v>
          </cell>
          <cell r="BL352">
            <v>1</v>
          </cell>
          <cell r="BM352">
            <v>1</v>
          </cell>
          <cell r="BN352">
            <v>1</v>
          </cell>
          <cell r="BO352">
            <v>1</v>
          </cell>
          <cell r="BP352">
            <v>1</v>
          </cell>
          <cell r="BQ352">
            <v>1</v>
          </cell>
          <cell r="BR352">
            <v>1</v>
          </cell>
          <cell r="BS352">
            <v>1</v>
          </cell>
        </row>
        <row r="353">
          <cell r="K353">
            <v>1</v>
          </cell>
          <cell r="L353">
            <v>1</v>
          </cell>
          <cell r="M353">
            <v>1</v>
          </cell>
          <cell r="N353">
            <v>1</v>
          </cell>
          <cell r="O353">
            <v>1</v>
          </cell>
          <cell r="P353">
            <v>1</v>
          </cell>
          <cell r="Q353">
            <v>1</v>
          </cell>
          <cell r="R353">
            <v>1</v>
          </cell>
          <cell r="S353">
            <v>1</v>
          </cell>
          <cell r="T353">
            <v>1</v>
          </cell>
          <cell r="U353">
            <v>1</v>
          </cell>
          <cell r="V353">
            <v>1</v>
          </cell>
          <cell r="W353">
            <v>1</v>
          </cell>
          <cell r="X353">
            <v>1</v>
          </cell>
          <cell r="Y353">
            <v>1</v>
          </cell>
          <cell r="Z353">
            <v>1</v>
          </cell>
          <cell r="AA353">
            <v>1</v>
          </cell>
          <cell r="AB353">
            <v>1</v>
          </cell>
          <cell r="AC353">
            <v>1</v>
          </cell>
          <cell r="AD353">
            <v>1</v>
          </cell>
          <cell r="AP353">
            <v>3</v>
          </cell>
          <cell r="AQ353">
            <v>4</v>
          </cell>
          <cell r="AR353">
            <v>6</v>
          </cell>
          <cell r="AZ353">
            <v>1</v>
          </cell>
          <cell r="BA353">
            <v>1</v>
          </cell>
          <cell r="BB353">
            <v>1</v>
          </cell>
          <cell r="BC353">
            <v>1</v>
          </cell>
          <cell r="BD353">
            <v>1</v>
          </cell>
          <cell r="BE353">
            <v>1</v>
          </cell>
          <cell r="BF353">
            <v>1</v>
          </cell>
          <cell r="BG353">
            <v>1</v>
          </cell>
          <cell r="BH353">
            <v>1</v>
          </cell>
          <cell r="BI353">
            <v>1</v>
          </cell>
          <cell r="BJ353">
            <v>1</v>
          </cell>
          <cell r="BK353">
            <v>1</v>
          </cell>
          <cell r="BL353">
            <v>1</v>
          </cell>
          <cell r="BM353">
            <v>1</v>
          </cell>
          <cell r="BN353">
            <v>1</v>
          </cell>
          <cell r="BO353">
            <v>1</v>
          </cell>
          <cell r="BP353">
            <v>1</v>
          </cell>
          <cell r="BQ353">
            <v>1</v>
          </cell>
          <cell r="BR353">
            <v>1</v>
          </cell>
          <cell r="BS353">
            <v>1</v>
          </cell>
        </row>
        <row r="354">
          <cell r="K354">
            <v>1</v>
          </cell>
          <cell r="L354">
            <v>1</v>
          </cell>
          <cell r="M354">
            <v>1</v>
          </cell>
          <cell r="N354">
            <v>1</v>
          </cell>
          <cell r="O354">
            <v>1</v>
          </cell>
          <cell r="P354">
            <v>1</v>
          </cell>
          <cell r="Q354">
            <v>1</v>
          </cell>
          <cell r="R354">
            <v>1</v>
          </cell>
          <cell r="S354">
            <v>1</v>
          </cell>
          <cell r="T354">
            <v>1</v>
          </cell>
          <cell r="U354">
            <v>1</v>
          </cell>
          <cell r="V354">
            <v>1</v>
          </cell>
          <cell r="W354">
            <v>1</v>
          </cell>
          <cell r="X354">
            <v>1</v>
          </cell>
          <cell r="Y354">
            <v>1</v>
          </cell>
          <cell r="Z354">
            <v>1</v>
          </cell>
          <cell r="AA354">
            <v>1</v>
          </cell>
          <cell r="AB354">
            <v>1</v>
          </cell>
          <cell r="AC354">
            <v>1</v>
          </cell>
          <cell r="AD354">
            <v>1</v>
          </cell>
          <cell r="AP354">
            <v>3</v>
          </cell>
          <cell r="AQ354">
            <v>4</v>
          </cell>
          <cell r="AR354">
            <v>7</v>
          </cell>
          <cell r="AZ354">
            <v>1</v>
          </cell>
          <cell r="BA354">
            <v>1</v>
          </cell>
          <cell r="BB354">
            <v>1</v>
          </cell>
          <cell r="BC354">
            <v>1</v>
          </cell>
          <cell r="BD354">
            <v>1</v>
          </cell>
          <cell r="BE354">
            <v>1</v>
          </cell>
          <cell r="BF354">
            <v>1</v>
          </cell>
          <cell r="BG354">
            <v>1</v>
          </cell>
          <cell r="BH354">
            <v>1</v>
          </cell>
          <cell r="BI354">
            <v>1</v>
          </cell>
          <cell r="BJ354">
            <v>1</v>
          </cell>
          <cell r="BK354">
            <v>1</v>
          </cell>
          <cell r="BL354">
            <v>1</v>
          </cell>
          <cell r="BM354">
            <v>1</v>
          </cell>
          <cell r="BN354">
            <v>1</v>
          </cell>
          <cell r="BO354">
            <v>1</v>
          </cell>
          <cell r="BP354">
            <v>1</v>
          </cell>
          <cell r="BQ354">
            <v>1</v>
          </cell>
          <cell r="BR354">
            <v>1</v>
          </cell>
          <cell r="BS354">
            <v>1</v>
          </cell>
        </row>
        <row r="355">
          <cell r="K355">
            <v>1</v>
          </cell>
          <cell r="L355">
            <v>1</v>
          </cell>
          <cell r="M355">
            <v>1</v>
          </cell>
          <cell r="N355">
            <v>1</v>
          </cell>
          <cell r="O355">
            <v>1</v>
          </cell>
          <cell r="P355">
            <v>1</v>
          </cell>
          <cell r="Q355">
            <v>1</v>
          </cell>
          <cell r="R355">
            <v>1</v>
          </cell>
          <cell r="S355">
            <v>1</v>
          </cell>
          <cell r="T355">
            <v>1</v>
          </cell>
          <cell r="U355">
            <v>1</v>
          </cell>
          <cell r="V355">
            <v>1</v>
          </cell>
          <cell r="W355">
            <v>1</v>
          </cell>
          <cell r="X355">
            <v>1</v>
          </cell>
          <cell r="Y355">
            <v>1</v>
          </cell>
          <cell r="Z355">
            <v>1</v>
          </cell>
          <cell r="AA355">
            <v>1</v>
          </cell>
          <cell r="AB355">
            <v>1</v>
          </cell>
          <cell r="AC355">
            <v>1</v>
          </cell>
          <cell r="AD355">
            <v>1</v>
          </cell>
          <cell r="AP355">
            <v>3</v>
          </cell>
          <cell r="AQ355">
            <v>4</v>
          </cell>
          <cell r="AR355">
            <v>8</v>
          </cell>
          <cell r="AZ355">
            <v>1</v>
          </cell>
          <cell r="BA355">
            <v>1</v>
          </cell>
          <cell r="BB355">
            <v>1</v>
          </cell>
          <cell r="BC355">
            <v>1</v>
          </cell>
          <cell r="BD355">
            <v>1</v>
          </cell>
          <cell r="BE355">
            <v>1</v>
          </cell>
          <cell r="BF355">
            <v>1</v>
          </cell>
          <cell r="BG355">
            <v>1</v>
          </cell>
          <cell r="BH355">
            <v>1</v>
          </cell>
          <cell r="BI355">
            <v>1</v>
          </cell>
          <cell r="BJ355">
            <v>1</v>
          </cell>
          <cell r="BK355">
            <v>1</v>
          </cell>
          <cell r="BL355">
            <v>1</v>
          </cell>
          <cell r="BM355">
            <v>1</v>
          </cell>
          <cell r="BN355">
            <v>1</v>
          </cell>
          <cell r="BO355">
            <v>1</v>
          </cell>
          <cell r="BP355">
            <v>1</v>
          </cell>
          <cell r="BQ355">
            <v>1</v>
          </cell>
          <cell r="BR355">
            <v>1</v>
          </cell>
          <cell r="BS355">
            <v>1</v>
          </cell>
        </row>
        <row r="356">
          <cell r="K356">
            <v>1</v>
          </cell>
          <cell r="L356">
            <v>1</v>
          </cell>
          <cell r="M356">
            <v>1</v>
          </cell>
          <cell r="N356">
            <v>1</v>
          </cell>
          <cell r="O356">
            <v>1</v>
          </cell>
          <cell r="P356">
            <v>1</v>
          </cell>
          <cell r="Q356">
            <v>1</v>
          </cell>
          <cell r="R356">
            <v>1</v>
          </cell>
          <cell r="S356">
            <v>1</v>
          </cell>
          <cell r="T356">
            <v>1</v>
          </cell>
          <cell r="U356">
            <v>1</v>
          </cell>
          <cell r="V356">
            <v>1</v>
          </cell>
          <cell r="W356">
            <v>1</v>
          </cell>
          <cell r="X356">
            <v>1</v>
          </cell>
          <cell r="Y356">
            <v>1</v>
          </cell>
          <cell r="Z356">
            <v>1</v>
          </cell>
          <cell r="AA356">
            <v>1</v>
          </cell>
          <cell r="AB356">
            <v>1</v>
          </cell>
          <cell r="AC356">
            <v>1</v>
          </cell>
          <cell r="AD356">
            <v>1</v>
          </cell>
          <cell r="AP356">
            <v>3</v>
          </cell>
          <cell r="AQ356">
            <v>4</v>
          </cell>
          <cell r="AR356">
            <v>9</v>
          </cell>
          <cell r="AZ356">
            <v>1</v>
          </cell>
          <cell r="BA356">
            <v>1</v>
          </cell>
          <cell r="BB356">
            <v>1</v>
          </cell>
          <cell r="BC356">
            <v>1</v>
          </cell>
          <cell r="BD356">
            <v>1</v>
          </cell>
          <cell r="BE356">
            <v>1</v>
          </cell>
          <cell r="BF356">
            <v>1</v>
          </cell>
          <cell r="BG356">
            <v>1</v>
          </cell>
          <cell r="BH356">
            <v>1</v>
          </cell>
          <cell r="BI356">
            <v>1</v>
          </cell>
          <cell r="BJ356">
            <v>1</v>
          </cell>
          <cell r="BK356">
            <v>1</v>
          </cell>
          <cell r="BL356">
            <v>1</v>
          </cell>
          <cell r="BM356">
            <v>1</v>
          </cell>
          <cell r="BN356">
            <v>1</v>
          </cell>
          <cell r="BO356">
            <v>1</v>
          </cell>
          <cell r="BP356">
            <v>1</v>
          </cell>
          <cell r="BQ356">
            <v>1</v>
          </cell>
          <cell r="BR356">
            <v>1</v>
          </cell>
          <cell r="BS356">
            <v>1</v>
          </cell>
        </row>
        <row r="357">
          <cell r="K357">
            <v>1</v>
          </cell>
          <cell r="L357">
            <v>1</v>
          </cell>
          <cell r="M357">
            <v>1</v>
          </cell>
          <cell r="N357">
            <v>1</v>
          </cell>
          <cell r="O357">
            <v>1</v>
          </cell>
          <cell r="P357">
            <v>1</v>
          </cell>
          <cell r="Q357">
            <v>1</v>
          </cell>
          <cell r="R357">
            <v>1</v>
          </cell>
          <cell r="S357">
            <v>1</v>
          </cell>
          <cell r="T357">
            <v>1</v>
          </cell>
          <cell r="U357">
            <v>1</v>
          </cell>
          <cell r="V357">
            <v>1</v>
          </cell>
          <cell r="W357">
            <v>1</v>
          </cell>
          <cell r="X357">
            <v>1</v>
          </cell>
          <cell r="Y357">
            <v>1</v>
          </cell>
          <cell r="Z357">
            <v>1</v>
          </cell>
          <cell r="AA357">
            <v>1</v>
          </cell>
          <cell r="AB357">
            <v>1</v>
          </cell>
          <cell r="AC357">
            <v>1</v>
          </cell>
          <cell r="AD357">
            <v>1</v>
          </cell>
          <cell r="AP357">
            <v>3</v>
          </cell>
          <cell r="AQ357">
            <v>4</v>
          </cell>
          <cell r="AR357">
            <v>10</v>
          </cell>
          <cell r="AZ357">
            <v>1</v>
          </cell>
          <cell r="BA357">
            <v>1</v>
          </cell>
          <cell r="BB357">
            <v>1</v>
          </cell>
          <cell r="BC357">
            <v>1</v>
          </cell>
          <cell r="BD357">
            <v>1</v>
          </cell>
          <cell r="BE357">
            <v>1</v>
          </cell>
          <cell r="BF357">
            <v>1</v>
          </cell>
          <cell r="BG357">
            <v>1</v>
          </cell>
          <cell r="BH357">
            <v>1</v>
          </cell>
          <cell r="BI357">
            <v>1</v>
          </cell>
          <cell r="BJ357">
            <v>1</v>
          </cell>
          <cell r="BK357">
            <v>1</v>
          </cell>
          <cell r="BL357">
            <v>1</v>
          </cell>
          <cell r="BM357">
            <v>1</v>
          </cell>
          <cell r="BN357">
            <v>1</v>
          </cell>
          <cell r="BO357">
            <v>1</v>
          </cell>
          <cell r="BP357">
            <v>1</v>
          </cell>
          <cell r="BQ357">
            <v>1</v>
          </cell>
          <cell r="BR357">
            <v>1</v>
          </cell>
          <cell r="BS357">
            <v>1</v>
          </cell>
        </row>
        <row r="358">
          <cell r="K358">
            <v>1</v>
          </cell>
          <cell r="L358">
            <v>1</v>
          </cell>
          <cell r="M358">
            <v>1</v>
          </cell>
          <cell r="N358">
            <v>1</v>
          </cell>
          <cell r="O358">
            <v>1</v>
          </cell>
          <cell r="P358">
            <v>1</v>
          </cell>
          <cell r="Q358">
            <v>1</v>
          </cell>
          <cell r="R358">
            <v>1</v>
          </cell>
          <cell r="S358">
            <v>1</v>
          </cell>
          <cell r="T358">
            <v>1</v>
          </cell>
          <cell r="U358">
            <v>1</v>
          </cell>
          <cell r="V358">
            <v>1</v>
          </cell>
          <cell r="W358">
            <v>1</v>
          </cell>
          <cell r="X358">
            <v>1</v>
          </cell>
          <cell r="Y358">
            <v>1</v>
          </cell>
          <cell r="Z358">
            <v>1</v>
          </cell>
          <cell r="AA358">
            <v>1</v>
          </cell>
          <cell r="AB358">
            <v>1</v>
          </cell>
          <cell r="AC358">
            <v>1</v>
          </cell>
          <cell r="AD358">
            <v>1</v>
          </cell>
          <cell r="AP358">
            <v>3</v>
          </cell>
          <cell r="AQ358">
            <v>5</v>
          </cell>
          <cell r="AR358">
            <v>1</v>
          </cell>
          <cell r="AZ358">
            <v>1</v>
          </cell>
          <cell r="BA358">
            <v>1</v>
          </cell>
          <cell r="BB358">
            <v>1</v>
          </cell>
          <cell r="BC358">
            <v>1</v>
          </cell>
          <cell r="BD358">
            <v>1</v>
          </cell>
          <cell r="BE358">
            <v>1</v>
          </cell>
          <cell r="BF358">
            <v>1</v>
          </cell>
          <cell r="BG358">
            <v>1</v>
          </cell>
          <cell r="BH358">
            <v>1</v>
          </cell>
          <cell r="BI358">
            <v>1</v>
          </cell>
          <cell r="BJ358">
            <v>1</v>
          </cell>
          <cell r="BK358">
            <v>1</v>
          </cell>
          <cell r="BL358">
            <v>1</v>
          </cell>
          <cell r="BM358">
            <v>1</v>
          </cell>
          <cell r="BN358">
            <v>1</v>
          </cell>
          <cell r="BO358">
            <v>1</v>
          </cell>
          <cell r="BP358">
            <v>1</v>
          </cell>
          <cell r="BQ358">
            <v>1</v>
          </cell>
          <cell r="BR358">
            <v>1</v>
          </cell>
          <cell r="BS358">
            <v>1</v>
          </cell>
        </row>
        <row r="359">
          <cell r="K359">
            <v>1</v>
          </cell>
          <cell r="L359">
            <v>1</v>
          </cell>
          <cell r="M359">
            <v>1</v>
          </cell>
          <cell r="N359">
            <v>1</v>
          </cell>
          <cell r="O359">
            <v>1</v>
          </cell>
          <cell r="P359">
            <v>1</v>
          </cell>
          <cell r="Q359">
            <v>1</v>
          </cell>
          <cell r="R359">
            <v>1</v>
          </cell>
          <cell r="S359">
            <v>1</v>
          </cell>
          <cell r="T359">
            <v>1</v>
          </cell>
          <cell r="U359">
            <v>1</v>
          </cell>
          <cell r="V359">
            <v>1</v>
          </cell>
          <cell r="W359">
            <v>1</v>
          </cell>
          <cell r="X359">
            <v>1</v>
          </cell>
          <cell r="Y359">
            <v>1</v>
          </cell>
          <cell r="Z359">
            <v>1</v>
          </cell>
          <cell r="AA359">
            <v>1</v>
          </cell>
          <cell r="AB359">
            <v>1</v>
          </cell>
          <cell r="AC359">
            <v>1</v>
          </cell>
          <cell r="AD359">
            <v>1</v>
          </cell>
          <cell r="AP359">
            <v>3</v>
          </cell>
          <cell r="AQ359">
            <v>5</v>
          </cell>
          <cell r="AR359">
            <v>2</v>
          </cell>
          <cell r="AZ359">
            <v>1</v>
          </cell>
          <cell r="BA359">
            <v>1</v>
          </cell>
          <cell r="BB359">
            <v>1</v>
          </cell>
          <cell r="BC359">
            <v>1</v>
          </cell>
          <cell r="BD359">
            <v>1</v>
          </cell>
          <cell r="BE359">
            <v>1</v>
          </cell>
          <cell r="BF359">
            <v>1</v>
          </cell>
          <cell r="BG359">
            <v>1</v>
          </cell>
          <cell r="BH359">
            <v>1</v>
          </cell>
          <cell r="BI359">
            <v>1</v>
          </cell>
          <cell r="BJ359">
            <v>1</v>
          </cell>
          <cell r="BK359">
            <v>1</v>
          </cell>
          <cell r="BL359">
            <v>1</v>
          </cell>
          <cell r="BM359">
            <v>1</v>
          </cell>
          <cell r="BN359">
            <v>1</v>
          </cell>
          <cell r="BO359">
            <v>1</v>
          </cell>
          <cell r="BP359">
            <v>1</v>
          </cell>
          <cell r="BQ359">
            <v>1</v>
          </cell>
          <cell r="BR359">
            <v>1</v>
          </cell>
          <cell r="BS359">
            <v>1</v>
          </cell>
        </row>
        <row r="360">
          <cell r="K360">
            <v>1</v>
          </cell>
          <cell r="L360">
            <v>1</v>
          </cell>
          <cell r="M360">
            <v>1</v>
          </cell>
          <cell r="N360">
            <v>1</v>
          </cell>
          <cell r="O360">
            <v>1</v>
          </cell>
          <cell r="P360">
            <v>1</v>
          </cell>
          <cell r="Q360">
            <v>1</v>
          </cell>
          <cell r="R360">
            <v>1</v>
          </cell>
          <cell r="S360">
            <v>1</v>
          </cell>
          <cell r="T360">
            <v>1</v>
          </cell>
          <cell r="U360">
            <v>1</v>
          </cell>
          <cell r="V360">
            <v>1</v>
          </cell>
          <cell r="W360">
            <v>1</v>
          </cell>
          <cell r="X360">
            <v>1</v>
          </cell>
          <cell r="Y360">
            <v>1</v>
          </cell>
          <cell r="Z360">
            <v>1</v>
          </cell>
          <cell r="AA360">
            <v>1</v>
          </cell>
          <cell r="AB360">
            <v>1</v>
          </cell>
          <cell r="AC360">
            <v>1</v>
          </cell>
          <cell r="AD360">
            <v>1</v>
          </cell>
          <cell r="AP360">
            <v>3</v>
          </cell>
          <cell r="AQ360">
            <v>5</v>
          </cell>
          <cell r="AR360">
            <v>3</v>
          </cell>
          <cell r="AZ360">
            <v>1</v>
          </cell>
          <cell r="BA360">
            <v>1</v>
          </cell>
          <cell r="BB360">
            <v>1</v>
          </cell>
          <cell r="BC360">
            <v>1</v>
          </cell>
          <cell r="BD360">
            <v>1</v>
          </cell>
          <cell r="BE360">
            <v>1</v>
          </cell>
          <cell r="BF360">
            <v>1</v>
          </cell>
          <cell r="BG360">
            <v>1</v>
          </cell>
          <cell r="BH360">
            <v>1</v>
          </cell>
          <cell r="BI360">
            <v>1</v>
          </cell>
          <cell r="BJ360">
            <v>1</v>
          </cell>
          <cell r="BK360">
            <v>1</v>
          </cell>
          <cell r="BL360">
            <v>1</v>
          </cell>
          <cell r="BM360">
            <v>1</v>
          </cell>
          <cell r="BN360">
            <v>1</v>
          </cell>
          <cell r="BO360">
            <v>1</v>
          </cell>
          <cell r="BP360">
            <v>1</v>
          </cell>
          <cell r="BQ360">
            <v>1</v>
          </cell>
          <cell r="BR360">
            <v>1</v>
          </cell>
          <cell r="BS360">
            <v>1</v>
          </cell>
        </row>
        <row r="361">
          <cell r="K361">
            <v>1</v>
          </cell>
          <cell r="L361">
            <v>1</v>
          </cell>
          <cell r="M361">
            <v>1</v>
          </cell>
          <cell r="N361">
            <v>1</v>
          </cell>
          <cell r="O361">
            <v>1</v>
          </cell>
          <cell r="P361">
            <v>1</v>
          </cell>
          <cell r="Q361">
            <v>1</v>
          </cell>
          <cell r="R361">
            <v>1</v>
          </cell>
          <cell r="S361">
            <v>1</v>
          </cell>
          <cell r="T361">
            <v>1</v>
          </cell>
          <cell r="U361">
            <v>1</v>
          </cell>
          <cell r="V361">
            <v>1</v>
          </cell>
          <cell r="W361">
            <v>1</v>
          </cell>
          <cell r="X361">
            <v>1</v>
          </cell>
          <cell r="Y361">
            <v>1</v>
          </cell>
          <cell r="Z361">
            <v>1</v>
          </cell>
          <cell r="AA361">
            <v>1</v>
          </cell>
          <cell r="AB361">
            <v>1</v>
          </cell>
          <cell r="AC361">
            <v>1</v>
          </cell>
          <cell r="AD361">
            <v>1</v>
          </cell>
          <cell r="AP361">
            <v>3</v>
          </cell>
          <cell r="AQ361">
            <v>5</v>
          </cell>
          <cell r="AR361">
            <v>4</v>
          </cell>
          <cell r="AZ361">
            <v>1</v>
          </cell>
          <cell r="BA361">
            <v>1</v>
          </cell>
          <cell r="BB361">
            <v>1</v>
          </cell>
          <cell r="BC361">
            <v>1</v>
          </cell>
          <cell r="BD361">
            <v>1</v>
          </cell>
          <cell r="BE361">
            <v>1</v>
          </cell>
          <cell r="BF361">
            <v>1</v>
          </cell>
          <cell r="BG361">
            <v>1</v>
          </cell>
          <cell r="BH361">
            <v>1</v>
          </cell>
          <cell r="BI361">
            <v>1</v>
          </cell>
          <cell r="BJ361">
            <v>1</v>
          </cell>
          <cell r="BK361">
            <v>1</v>
          </cell>
          <cell r="BL361">
            <v>1</v>
          </cell>
          <cell r="BM361">
            <v>1</v>
          </cell>
          <cell r="BN361">
            <v>1</v>
          </cell>
          <cell r="BO361">
            <v>1</v>
          </cell>
          <cell r="BP361">
            <v>1</v>
          </cell>
          <cell r="BQ361">
            <v>1</v>
          </cell>
          <cell r="BR361">
            <v>1</v>
          </cell>
          <cell r="BS361">
            <v>1</v>
          </cell>
        </row>
        <row r="362">
          <cell r="K362">
            <v>1</v>
          </cell>
          <cell r="L362">
            <v>1</v>
          </cell>
          <cell r="M362">
            <v>1</v>
          </cell>
          <cell r="N362">
            <v>1</v>
          </cell>
          <cell r="O362">
            <v>1</v>
          </cell>
          <cell r="P362">
            <v>1</v>
          </cell>
          <cell r="Q362">
            <v>1</v>
          </cell>
          <cell r="R362">
            <v>1</v>
          </cell>
          <cell r="S362">
            <v>1</v>
          </cell>
          <cell r="T362">
            <v>1</v>
          </cell>
          <cell r="U362">
            <v>1</v>
          </cell>
          <cell r="V362">
            <v>1</v>
          </cell>
          <cell r="W362">
            <v>1</v>
          </cell>
          <cell r="X362">
            <v>1</v>
          </cell>
          <cell r="Y362">
            <v>1</v>
          </cell>
          <cell r="Z362">
            <v>1</v>
          </cell>
          <cell r="AA362">
            <v>1</v>
          </cell>
          <cell r="AB362">
            <v>1</v>
          </cell>
          <cell r="AC362">
            <v>1</v>
          </cell>
          <cell r="AD362">
            <v>1</v>
          </cell>
          <cell r="AP362">
            <v>3</v>
          </cell>
          <cell r="AQ362">
            <v>5</v>
          </cell>
          <cell r="AR362">
            <v>5</v>
          </cell>
          <cell r="AZ362">
            <v>1</v>
          </cell>
          <cell r="BA362">
            <v>1</v>
          </cell>
          <cell r="BB362">
            <v>1</v>
          </cell>
          <cell r="BC362">
            <v>1</v>
          </cell>
          <cell r="BD362">
            <v>1</v>
          </cell>
          <cell r="BE362">
            <v>1</v>
          </cell>
          <cell r="BF362">
            <v>1</v>
          </cell>
          <cell r="BG362">
            <v>1</v>
          </cell>
          <cell r="BH362">
            <v>1</v>
          </cell>
          <cell r="BI362">
            <v>1</v>
          </cell>
          <cell r="BJ362">
            <v>1</v>
          </cell>
          <cell r="BK362">
            <v>1</v>
          </cell>
          <cell r="BL362">
            <v>1</v>
          </cell>
          <cell r="BM362">
            <v>1</v>
          </cell>
          <cell r="BN362">
            <v>1</v>
          </cell>
          <cell r="BO362">
            <v>1</v>
          </cell>
          <cell r="BP362">
            <v>1</v>
          </cell>
          <cell r="BQ362">
            <v>1</v>
          </cell>
          <cell r="BR362">
            <v>1</v>
          </cell>
          <cell r="BS362">
            <v>1</v>
          </cell>
        </row>
        <row r="363">
          <cell r="K363">
            <v>1</v>
          </cell>
          <cell r="L363">
            <v>1</v>
          </cell>
          <cell r="M363">
            <v>1</v>
          </cell>
          <cell r="N363">
            <v>1</v>
          </cell>
          <cell r="O363">
            <v>1</v>
          </cell>
          <cell r="P363">
            <v>1</v>
          </cell>
          <cell r="Q363">
            <v>1</v>
          </cell>
          <cell r="R363">
            <v>1</v>
          </cell>
          <cell r="S363">
            <v>1</v>
          </cell>
          <cell r="T363">
            <v>1</v>
          </cell>
          <cell r="U363">
            <v>1</v>
          </cell>
          <cell r="V363">
            <v>1</v>
          </cell>
          <cell r="W363">
            <v>1</v>
          </cell>
          <cell r="X363">
            <v>1</v>
          </cell>
          <cell r="Y363">
            <v>1</v>
          </cell>
          <cell r="Z363">
            <v>1</v>
          </cell>
          <cell r="AA363">
            <v>1</v>
          </cell>
          <cell r="AB363">
            <v>1</v>
          </cell>
          <cell r="AC363">
            <v>1</v>
          </cell>
          <cell r="AD363">
            <v>1</v>
          </cell>
          <cell r="AP363">
            <v>3</v>
          </cell>
          <cell r="AQ363">
            <v>5</v>
          </cell>
          <cell r="AR363">
            <v>6</v>
          </cell>
          <cell r="AZ363">
            <v>1</v>
          </cell>
          <cell r="BA363">
            <v>1</v>
          </cell>
          <cell r="BB363">
            <v>1</v>
          </cell>
          <cell r="BC363">
            <v>1</v>
          </cell>
          <cell r="BD363">
            <v>1</v>
          </cell>
          <cell r="BE363">
            <v>1</v>
          </cell>
          <cell r="BF363">
            <v>1</v>
          </cell>
          <cell r="BG363">
            <v>1</v>
          </cell>
          <cell r="BH363">
            <v>1</v>
          </cell>
          <cell r="BI363">
            <v>1</v>
          </cell>
          <cell r="BJ363">
            <v>1</v>
          </cell>
          <cell r="BK363">
            <v>1</v>
          </cell>
          <cell r="BL363">
            <v>1</v>
          </cell>
          <cell r="BM363">
            <v>1</v>
          </cell>
          <cell r="BN363">
            <v>1</v>
          </cell>
          <cell r="BO363">
            <v>1</v>
          </cell>
          <cell r="BP363">
            <v>1</v>
          </cell>
          <cell r="BQ363">
            <v>1</v>
          </cell>
          <cell r="BR363">
            <v>1</v>
          </cell>
          <cell r="BS363">
            <v>1</v>
          </cell>
        </row>
        <row r="364">
          <cell r="K364">
            <v>1</v>
          </cell>
          <cell r="L364">
            <v>1</v>
          </cell>
          <cell r="M364">
            <v>1</v>
          </cell>
          <cell r="N364">
            <v>1</v>
          </cell>
          <cell r="O364">
            <v>1</v>
          </cell>
          <cell r="P364">
            <v>1</v>
          </cell>
          <cell r="Q364">
            <v>1</v>
          </cell>
          <cell r="R364">
            <v>1</v>
          </cell>
          <cell r="S364">
            <v>1</v>
          </cell>
          <cell r="T364">
            <v>1</v>
          </cell>
          <cell r="U364">
            <v>1</v>
          </cell>
          <cell r="V364">
            <v>1</v>
          </cell>
          <cell r="W364">
            <v>1</v>
          </cell>
          <cell r="X364">
            <v>1</v>
          </cell>
          <cell r="Y364">
            <v>1</v>
          </cell>
          <cell r="Z364">
            <v>1</v>
          </cell>
          <cell r="AA364">
            <v>1</v>
          </cell>
          <cell r="AB364">
            <v>1</v>
          </cell>
          <cell r="AC364">
            <v>1</v>
          </cell>
          <cell r="AD364">
            <v>1</v>
          </cell>
          <cell r="AP364">
            <v>3</v>
          </cell>
          <cell r="AQ364">
            <v>5</v>
          </cell>
          <cell r="AR364">
            <v>7</v>
          </cell>
          <cell r="AZ364">
            <v>1</v>
          </cell>
          <cell r="BA364">
            <v>1</v>
          </cell>
          <cell r="BB364">
            <v>1</v>
          </cell>
          <cell r="BC364">
            <v>1</v>
          </cell>
          <cell r="BD364">
            <v>1</v>
          </cell>
          <cell r="BE364">
            <v>1</v>
          </cell>
          <cell r="BF364">
            <v>1</v>
          </cell>
          <cell r="BG364">
            <v>1</v>
          </cell>
          <cell r="BH364">
            <v>1</v>
          </cell>
          <cell r="BI364">
            <v>1</v>
          </cell>
          <cell r="BJ364">
            <v>1</v>
          </cell>
          <cell r="BK364">
            <v>1</v>
          </cell>
          <cell r="BL364">
            <v>1</v>
          </cell>
          <cell r="BM364">
            <v>1</v>
          </cell>
          <cell r="BN364">
            <v>1</v>
          </cell>
          <cell r="BO364">
            <v>1</v>
          </cell>
          <cell r="BP364">
            <v>1</v>
          </cell>
          <cell r="BQ364">
            <v>1</v>
          </cell>
          <cell r="BR364">
            <v>1</v>
          </cell>
          <cell r="BS364">
            <v>1</v>
          </cell>
        </row>
        <row r="365">
          <cell r="K365">
            <v>1</v>
          </cell>
          <cell r="L365">
            <v>1</v>
          </cell>
          <cell r="M365">
            <v>1</v>
          </cell>
          <cell r="N365">
            <v>1</v>
          </cell>
          <cell r="O365">
            <v>1</v>
          </cell>
          <cell r="P365">
            <v>1</v>
          </cell>
          <cell r="Q365">
            <v>1</v>
          </cell>
          <cell r="R365">
            <v>1</v>
          </cell>
          <cell r="S365">
            <v>1</v>
          </cell>
          <cell r="T365">
            <v>1</v>
          </cell>
          <cell r="U365">
            <v>1</v>
          </cell>
          <cell r="V365">
            <v>1</v>
          </cell>
          <cell r="W365">
            <v>1</v>
          </cell>
          <cell r="X365">
            <v>1</v>
          </cell>
          <cell r="Y365">
            <v>1</v>
          </cell>
          <cell r="Z365">
            <v>1</v>
          </cell>
          <cell r="AA365">
            <v>1</v>
          </cell>
          <cell r="AB365">
            <v>1</v>
          </cell>
          <cell r="AC365">
            <v>1</v>
          </cell>
          <cell r="AD365">
            <v>1</v>
          </cell>
          <cell r="AP365">
            <v>3</v>
          </cell>
          <cell r="AQ365">
            <v>5</v>
          </cell>
          <cell r="AR365">
            <v>8</v>
          </cell>
          <cell r="AZ365">
            <v>1</v>
          </cell>
          <cell r="BA365">
            <v>1</v>
          </cell>
          <cell r="BB365">
            <v>1</v>
          </cell>
          <cell r="BC365">
            <v>1</v>
          </cell>
          <cell r="BD365">
            <v>1</v>
          </cell>
          <cell r="BE365">
            <v>1</v>
          </cell>
          <cell r="BF365">
            <v>1</v>
          </cell>
          <cell r="BG365">
            <v>1</v>
          </cell>
          <cell r="BH365">
            <v>1</v>
          </cell>
          <cell r="BI365">
            <v>1</v>
          </cell>
          <cell r="BJ365">
            <v>1</v>
          </cell>
          <cell r="BK365">
            <v>1</v>
          </cell>
          <cell r="BL365">
            <v>1</v>
          </cell>
          <cell r="BM365">
            <v>1</v>
          </cell>
          <cell r="BN365">
            <v>1</v>
          </cell>
          <cell r="BO365">
            <v>1</v>
          </cell>
          <cell r="BP365">
            <v>1</v>
          </cell>
          <cell r="BQ365">
            <v>1</v>
          </cell>
          <cell r="BR365">
            <v>1</v>
          </cell>
          <cell r="BS365">
            <v>1</v>
          </cell>
        </row>
        <row r="366">
          <cell r="K366">
            <v>1</v>
          </cell>
          <cell r="L366">
            <v>1</v>
          </cell>
          <cell r="M366">
            <v>1</v>
          </cell>
          <cell r="N366">
            <v>1</v>
          </cell>
          <cell r="O366">
            <v>1</v>
          </cell>
          <cell r="P366">
            <v>1</v>
          </cell>
          <cell r="Q366">
            <v>1</v>
          </cell>
          <cell r="R366">
            <v>1</v>
          </cell>
          <cell r="S366">
            <v>1</v>
          </cell>
          <cell r="T366">
            <v>1</v>
          </cell>
          <cell r="U366">
            <v>1</v>
          </cell>
          <cell r="V366">
            <v>1</v>
          </cell>
          <cell r="W366">
            <v>1</v>
          </cell>
          <cell r="X366">
            <v>1</v>
          </cell>
          <cell r="Y366">
            <v>1</v>
          </cell>
          <cell r="Z366">
            <v>1</v>
          </cell>
          <cell r="AA366">
            <v>1</v>
          </cell>
          <cell r="AB366">
            <v>1</v>
          </cell>
          <cell r="AC366">
            <v>1</v>
          </cell>
          <cell r="AD366">
            <v>1</v>
          </cell>
          <cell r="AP366">
            <v>3</v>
          </cell>
          <cell r="AQ366">
            <v>5</v>
          </cell>
          <cell r="AR366">
            <v>9</v>
          </cell>
          <cell r="AZ366">
            <v>1</v>
          </cell>
          <cell r="BA366">
            <v>1</v>
          </cell>
          <cell r="BB366">
            <v>1</v>
          </cell>
          <cell r="BC366">
            <v>1</v>
          </cell>
          <cell r="BD366">
            <v>1</v>
          </cell>
          <cell r="BE366">
            <v>1</v>
          </cell>
          <cell r="BF366">
            <v>1</v>
          </cell>
          <cell r="BG366">
            <v>1</v>
          </cell>
          <cell r="BH366">
            <v>1</v>
          </cell>
          <cell r="BI366">
            <v>1</v>
          </cell>
          <cell r="BJ366">
            <v>1</v>
          </cell>
          <cell r="BK366">
            <v>1</v>
          </cell>
          <cell r="BL366">
            <v>1</v>
          </cell>
          <cell r="BM366">
            <v>1</v>
          </cell>
          <cell r="BN366">
            <v>1</v>
          </cell>
          <cell r="BO366">
            <v>1</v>
          </cell>
          <cell r="BP366">
            <v>1</v>
          </cell>
          <cell r="BQ366">
            <v>1</v>
          </cell>
          <cell r="BR366">
            <v>1</v>
          </cell>
          <cell r="BS366">
            <v>1</v>
          </cell>
        </row>
        <row r="367">
          <cell r="K367">
            <v>1</v>
          </cell>
          <cell r="L367">
            <v>1</v>
          </cell>
          <cell r="M367">
            <v>1</v>
          </cell>
          <cell r="N367">
            <v>1</v>
          </cell>
          <cell r="O367">
            <v>1</v>
          </cell>
          <cell r="P367">
            <v>1</v>
          </cell>
          <cell r="Q367">
            <v>1</v>
          </cell>
          <cell r="R367">
            <v>1</v>
          </cell>
          <cell r="S367">
            <v>1</v>
          </cell>
          <cell r="T367">
            <v>1</v>
          </cell>
          <cell r="U367">
            <v>1</v>
          </cell>
          <cell r="V367">
            <v>1</v>
          </cell>
          <cell r="W367">
            <v>1</v>
          </cell>
          <cell r="X367">
            <v>1</v>
          </cell>
          <cell r="Y367">
            <v>1</v>
          </cell>
          <cell r="Z367">
            <v>1</v>
          </cell>
          <cell r="AA367">
            <v>1</v>
          </cell>
          <cell r="AB367">
            <v>1</v>
          </cell>
          <cell r="AC367">
            <v>1</v>
          </cell>
          <cell r="AD367">
            <v>1</v>
          </cell>
          <cell r="AP367">
            <v>3</v>
          </cell>
          <cell r="AQ367">
            <v>5</v>
          </cell>
          <cell r="AR367">
            <v>10</v>
          </cell>
          <cell r="AZ367">
            <v>1</v>
          </cell>
          <cell r="BA367">
            <v>1</v>
          </cell>
          <cell r="BB367">
            <v>1</v>
          </cell>
          <cell r="BC367">
            <v>1</v>
          </cell>
          <cell r="BD367">
            <v>1</v>
          </cell>
          <cell r="BE367">
            <v>1</v>
          </cell>
          <cell r="BF367">
            <v>1</v>
          </cell>
          <cell r="BG367">
            <v>1</v>
          </cell>
          <cell r="BH367">
            <v>1</v>
          </cell>
          <cell r="BI367">
            <v>1</v>
          </cell>
          <cell r="BJ367">
            <v>1</v>
          </cell>
          <cell r="BK367">
            <v>1</v>
          </cell>
          <cell r="BL367">
            <v>1</v>
          </cell>
          <cell r="BM367">
            <v>1</v>
          </cell>
          <cell r="BN367">
            <v>1</v>
          </cell>
          <cell r="BO367">
            <v>1</v>
          </cell>
          <cell r="BP367">
            <v>1</v>
          </cell>
          <cell r="BQ367">
            <v>1</v>
          </cell>
          <cell r="BR367">
            <v>1</v>
          </cell>
          <cell r="BS367">
            <v>1</v>
          </cell>
        </row>
        <row r="368">
          <cell r="K368">
            <v>1</v>
          </cell>
          <cell r="L368">
            <v>1</v>
          </cell>
          <cell r="M368">
            <v>1</v>
          </cell>
          <cell r="N368">
            <v>1</v>
          </cell>
          <cell r="O368">
            <v>1</v>
          </cell>
          <cell r="P368">
            <v>1</v>
          </cell>
          <cell r="Q368">
            <v>1</v>
          </cell>
          <cell r="R368">
            <v>1</v>
          </cell>
          <cell r="S368">
            <v>1</v>
          </cell>
          <cell r="T368">
            <v>1</v>
          </cell>
          <cell r="U368">
            <v>1</v>
          </cell>
          <cell r="V368">
            <v>1</v>
          </cell>
          <cell r="W368">
            <v>1</v>
          </cell>
          <cell r="X368">
            <v>1</v>
          </cell>
          <cell r="Y368">
            <v>1</v>
          </cell>
          <cell r="Z368">
            <v>1</v>
          </cell>
          <cell r="AA368">
            <v>1</v>
          </cell>
          <cell r="AB368">
            <v>1</v>
          </cell>
          <cell r="AC368">
            <v>1</v>
          </cell>
          <cell r="AD368">
            <v>1</v>
          </cell>
          <cell r="AP368">
            <v>3</v>
          </cell>
          <cell r="AQ368">
            <v>6</v>
          </cell>
          <cell r="AR368">
            <v>1</v>
          </cell>
          <cell r="AZ368">
            <v>1</v>
          </cell>
          <cell r="BA368">
            <v>1</v>
          </cell>
          <cell r="BB368">
            <v>1</v>
          </cell>
          <cell r="BC368">
            <v>1</v>
          </cell>
          <cell r="BD368">
            <v>1</v>
          </cell>
          <cell r="BE368">
            <v>1</v>
          </cell>
          <cell r="BF368">
            <v>1</v>
          </cell>
          <cell r="BG368">
            <v>1</v>
          </cell>
          <cell r="BH368">
            <v>1</v>
          </cell>
          <cell r="BI368">
            <v>1</v>
          </cell>
          <cell r="BJ368">
            <v>1</v>
          </cell>
          <cell r="BK368">
            <v>1</v>
          </cell>
          <cell r="BL368">
            <v>1</v>
          </cell>
          <cell r="BM368">
            <v>1</v>
          </cell>
          <cell r="BN368">
            <v>1</v>
          </cell>
          <cell r="BO368">
            <v>1</v>
          </cell>
          <cell r="BP368">
            <v>1</v>
          </cell>
          <cell r="BQ368">
            <v>1</v>
          </cell>
          <cell r="BR368">
            <v>1</v>
          </cell>
          <cell r="BS368">
            <v>1</v>
          </cell>
        </row>
        <row r="369">
          <cell r="K369">
            <v>1</v>
          </cell>
          <cell r="L369">
            <v>1</v>
          </cell>
          <cell r="M369">
            <v>1</v>
          </cell>
          <cell r="N369">
            <v>1</v>
          </cell>
          <cell r="O369">
            <v>1</v>
          </cell>
          <cell r="P369">
            <v>1</v>
          </cell>
          <cell r="Q369">
            <v>1</v>
          </cell>
          <cell r="R369">
            <v>1</v>
          </cell>
          <cell r="S369">
            <v>1</v>
          </cell>
          <cell r="T369">
            <v>1</v>
          </cell>
          <cell r="U369">
            <v>1</v>
          </cell>
          <cell r="V369">
            <v>1</v>
          </cell>
          <cell r="W369">
            <v>1</v>
          </cell>
          <cell r="X369">
            <v>1</v>
          </cell>
          <cell r="Y369">
            <v>1</v>
          </cell>
          <cell r="Z369">
            <v>1</v>
          </cell>
          <cell r="AA369">
            <v>1</v>
          </cell>
          <cell r="AB369">
            <v>1</v>
          </cell>
          <cell r="AC369">
            <v>1</v>
          </cell>
          <cell r="AD369">
            <v>1</v>
          </cell>
          <cell r="AP369">
            <v>3</v>
          </cell>
          <cell r="AQ369">
            <v>6</v>
          </cell>
          <cell r="AR369">
            <v>2</v>
          </cell>
          <cell r="AZ369">
            <v>1</v>
          </cell>
          <cell r="BA369">
            <v>1</v>
          </cell>
          <cell r="BB369">
            <v>1</v>
          </cell>
          <cell r="BC369">
            <v>1</v>
          </cell>
          <cell r="BD369">
            <v>1</v>
          </cell>
          <cell r="BE369">
            <v>1</v>
          </cell>
          <cell r="BF369">
            <v>1</v>
          </cell>
          <cell r="BG369">
            <v>1</v>
          </cell>
          <cell r="BH369">
            <v>1</v>
          </cell>
          <cell r="BI369">
            <v>1</v>
          </cell>
          <cell r="BJ369">
            <v>1</v>
          </cell>
          <cell r="BK369">
            <v>1</v>
          </cell>
          <cell r="BL369">
            <v>1</v>
          </cell>
          <cell r="BM369">
            <v>1</v>
          </cell>
          <cell r="BN369">
            <v>1</v>
          </cell>
          <cell r="BO369">
            <v>1</v>
          </cell>
          <cell r="BP369">
            <v>1</v>
          </cell>
          <cell r="BQ369">
            <v>1</v>
          </cell>
          <cell r="BR369">
            <v>1</v>
          </cell>
          <cell r="BS369">
            <v>1</v>
          </cell>
        </row>
        <row r="370">
          <cell r="K370">
            <v>1</v>
          </cell>
          <cell r="L370">
            <v>1</v>
          </cell>
          <cell r="M370">
            <v>1</v>
          </cell>
          <cell r="N370">
            <v>1</v>
          </cell>
          <cell r="O370">
            <v>1</v>
          </cell>
          <cell r="P370">
            <v>1</v>
          </cell>
          <cell r="Q370">
            <v>1</v>
          </cell>
          <cell r="R370">
            <v>1</v>
          </cell>
          <cell r="S370">
            <v>1</v>
          </cell>
          <cell r="T370">
            <v>1</v>
          </cell>
          <cell r="U370">
            <v>1</v>
          </cell>
          <cell r="V370">
            <v>1</v>
          </cell>
          <cell r="W370">
            <v>1</v>
          </cell>
          <cell r="X370">
            <v>1</v>
          </cell>
          <cell r="Y370">
            <v>1</v>
          </cell>
          <cell r="Z370">
            <v>1</v>
          </cell>
          <cell r="AA370">
            <v>1</v>
          </cell>
          <cell r="AB370">
            <v>1</v>
          </cell>
          <cell r="AC370">
            <v>1</v>
          </cell>
          <cell r="AD370">
            <v>1</v>
          </cell>
          <cell r="AP370">
            <v>3</v>
          </cell>
          <cell r="AQ370">
            <v>6</v>
          </cell>
          <cell r="AR370">
            <v>3</v>
          </cell>
          <cell r="AZ370">
            <v>1</v>
          </cell>
          <cell r="BA370">
            <v>1</v>
          </cell>
          <cell r="BB370">
            <v>1</v>
          </cell>
          <cell r="BC370">
            <v>1</v>
          </cell>
          <cell r="BD370">
            <v>1</v>
          </cell>
          <cell r="BE370">
            <v>1</v>
          </cell>
          <cell r="BF370">
            <v>1</v>
          </cell>
          <cell r="BG370">
            <v>1</v>
          </cell>
          <cell r="BH370">
            <v>1</v>
          </cell>
          <cell r="BI370">
            <v>1</v>
          </cell>
          <cell r="BJ370">
            <v>1</v>
          </cell>
          <cell r="BK370">
            <v>1</v>
          </cell>
          <cell r="BL370">
            <v>1</v>
          </cell>
          <cell r="BM370">
            <v>1</v>
          </cell>
          <cell r="BN370">
            <v>1</v>
          </cell>
          <cell r="BO370">
            <v>1</v>
          </cell>
          <cell r="BP370">
            <v>1</v>
          </cell>
          <cell r="BQ370">
            <v>1</v>
          </cell>
          <cell r="BR370">
            <v>1</v>
          </cell>
          <cell r="BS370">
            <v>1</v>
          </cell>
        </row>
        <row r="371">
          <cell r="K371">
            <v>1</v>
          </cell>
          <cell r="L371">
            <v>1</v>
          </cell>
          <cell r="M371">
            <v>1</v>
          </cell>
          <cell r="N371">
            <v>1</v>
          </cell>
          <cell r="O371">
            <v>1</v>
          </cell>
          <cell r="P371">
            <v>1</v>
          </cell>
          <cell r="Q371">
            <v>1</v>
          </cell>
          <cell r="R371">
            <v>1</v>
          </cell>
          <cell r="S371">
            <v>1</v>
          </cell>
          <cell r="T371">
            <v>1</v>
          </cell>
          <cell r="U371">
            <v>1</v>
          </cell>
          <cell r="V371">
            <v>1</v>
          </cell>
          <cell r="W371">
            <v>1</v>
          </cell>
          <cell r="X371">
            <v>1</v>
          </cell>
          <cell r="Y371">
            <v>1</v>
          </cell>
          <cell r="Z371">
            <v>1</v>
          </cell>
          <cell r="AA371">
            <v>1</v>
          </cell>
          <cell r="AB371">
            <v>1</v>
          </cell>
          <cell r="AC371">
            <v>1</v>
          </cell>
          <cell r="AD371">
            <v>1</v>
          </cell>
          <cell r="AP371">
            <v>3</v>
          </cell>
          <cell r="AQ371">
            <v>6</v>
          </cell>
          <cell r="AR371">
            <v>4</v>
          </cell>
          <cell r="AZ371">
            <v>1</v>
          </cell>
          <cell r="BA371">
            <v>1</v>
          </cell>
          <cell r="BB371">
            <v>1</v>
          </cell>
          <cell r="BC371">
            <v>1</v>
          </cell>
          <cell r="BD371">
            <v>1</v>
          </cell>
          <cell r="BE371">
            <v>1</v>
          </cell>
          <cell r="BF371">
            <v>1</v>
          </cell>
          <cell r="BG371">
            <v>1</v>
          </cell>
          <cell r="BH371">
            <v>1</v>
          </cell>
          <cell r="BI371">
            <v>1</v>
          </cell>
          <cell r="BJ371">
            <v>1</v>
          </cell>
          <cell r="BK371">
            <v>1</v>
          </cell>
          <cell r="BL371">
            <v>1</v>
          </cell>
          <cell r="BM371">
            <v>1</v>
          </cell>
          <cell r="BN371">
            <v>1</v>
          </cell>
          <cell r="BO371">
            <v>1</v>
          </cell>
          <cell r="BP371">
            <v>1</v>
          </cell>
          <cell r="BQ371">
            <v>1</v>
          </cell>
          <cell r="BR371">
            <v>1</v>
          </cell>
          <cell r="BS371">
            <v>1</v>
          </cell>
        </row>
        <row r="372">
          <cell r="K372">
            <v>1</v>
          </cell>
          <cell r="L372">
            <v>1</v>
          </cell>
          <cell r="M372">
            <v>1</v>
          </cell>
          <cell r="N372">
            <v>1</v>
          </cell>
          <cell r="O372">
            <v>1</v>
          </cell>
          <cell r="P372">
            <v>1</v>
          </cell>
          <cell r="Q372">
            <v>1</v>
          </cell>
          <cell r="R372">
            <v>1</v>
          </cell>
          <cell r="S372">
            <v>1</v>
          </cell>
          <cell r="T372">
            <v>1</v>
          </cell>
          <cell r="U372">
            <v>1</v>
          </cell>
          <cell r="V372">
            <v>1</v>
          </cell>
          <cell r="W372">
            <v>1</v>
          </cell>
          <cell r="X372">
            <v>1</v>
          </cell>
          <cell r="Y372">
            <v>1</v>
          </cell>
          <cell r="Z372">
            <v>1</v>
          </cell>
          <cell r="AA372">
            <v>1</v>
          </cell>
          <cell r="AB372">
            <v>1</v>
          </cell>
          <cell r="AC372">
            <v>1</v>
          </cell>
          <cell r="AD372">
            <v>1</v>
          </cell>
          <cell r="AP372">
            <v>3</v>
          </cell>
          <cell r="AQ372">
            <v>6</v>
          </cell>
          <cell r="AR372">
            <v>5</v>
          </cell>
          <cell r="AZ372">
            <v>1</v>
          </cell>
          <cell r="BA372">
            <v>1</v>
          </cell>
          <cell r="BB372">
            <v>1</v>
          </cell>
          <cell r="BC372">
            <v>1</v>
          </cell>
          <cell r="BD372">
            <v>1</v>
          </cell>
          <cell r="BE372">
            <v>1</v>
          </cell>
          <cell r="BF372">
            <v>1</v>
          </cell>
          <cell r="BG372">
            <v>1</v>
          </cell>
          <cell r="BH372">
            <v>1</v>
          </cell>
          <cell r="BI372">
            <v>1</v>
          </cell>
          <cell r="BJ372">
            <v>1</v>
          </cell>
          <cell r="BK372">
            <v>1</v>
          </cell>
          <cell r="BL372">
            <v>1</v>
          </cell>
          <cell r="BM372">
            <v>1</v>
          </cell>
          <cell r="BN372">
            <v>1</v>
          </cell>
          <cell r="BO372">
            <v>1</v>
          </cell>
          <cell r="BP372">
            <v>1</v>
          </cell>
          <cell r="BQ372">
            <v>1</v>
          </cell>
          <cell r="BR372">
            <v>1</v>
          </cell>
          <cell r="BS372">
            <v>1</v>
          </cell>
        </row>
        <row r="373">
          <cell r="K373">
            <v>1</v>
          </cell>
          <cell r="L373">
            <v>1</v>
          </cell>
          <cell r="M373">
            <v>1</v>
          </cell>
          <cell r="N373">
            <v>1</v>
          </cell>
          <cell r="O373">
            <v>1</v>
          </cell>
          <cell r="P373">
            <v>1</v>
          </cell>
          <cell r="Q373">
            <v>1</v>
          </cell>
          <cell r="R373">
            <v>1</v>
          </cell>
          <cell r="S373">
            <v>1</v>
          </cell>
          <cell r="T373">
            <v>1</v>
          </cell>
          <cell r="U373">
            <v>1</v>
          </cell>
          <cell r="V373">
            <v>1</v>
          </cell>
          <cell r="W373">
            <v>1</v>
          </cell>
          <cell r="X373">
            <v>1</v>
          </cell>
          <cell r="Y373">
            <v>1</v>
          </cell>
          <cell r="Z373">
            <v>1</v>
          </cell>
          <cell r="AA373">
            <v>1</v>
          </cell>
          <cell r="AB373">
            <v>1</v>
          </cell>
          <cell r="AC373">
            <v>1</v>
          </cell>
          <cell r="AD373">
            <v>1</v>
          </cell>
          <cell r="AP373">
            <v>3</v>
          </cell>
          <cell r="AQ373">
            <v>6</v>
          </cell>
          <cell r="AR373">
            <v>6</v>
          </cell>
          <cell r="AZ373">
            <v>1</v>
          </cell>
          <cell r="BA373">
            <v>1</v>
          </cell>
          <cell r="BB373">
            <v>1</v>
          </cell>
          <cell r="BC373">
            <v>1</v>
          </cell>
          <cell r="BD373">
            <v>1</v>
          </cell>
          <cell r="BE373">
            <v>1</v>
          </cell>
          <cell r="BF373">
            <v>1</v>
          </cell>
          <cell r="BG373">
            <v>1</v>
          </cell>
          <cell r="BH373">
            <v>1</v>
          </cell>
          <cell r="BI373">
            <v>1</v>
          </cell>
          <cell r="BJ373">
            <v>1</v>
          </cell>
          <cell r="BK373">
            <v>1</v>
          </cell>
          <cell r="BL373">
            <v>1</v>
          </cell>
          <cell r="BM373">
            <v>1</v>
          </cell>
          <cell r="BN373">
            <v>1</v>
          </cell>
          <cell r="BO373">
            <v>1</v>
          </cell>
          <cell r="BP373">
            <v>1</v>
          </cell>
          <cell r="BQ373">
            <v>1</v>
          </cell>
          <cell r="BR373">
            <v>1</v>
          </cell>
          <cell r="BS373">
            <v>1</v>
          </cell>
        </row>
        <row r="374">
          <cell r="K374">
            <v>1</v>
          </cell>
          <cell r="L374">
            <v>1</v>
          </cell>
          <cell r="M374">
            <v>1</v>
          </cell>
          <cell r="N374">
            <v>1</v>
          </cell>
          <cell r="O374">
            <v>1</v>
          </cell>
          <cell r="P374">
            <v>1</v>
          </cell>
          <cell r="Q374">
            <v>1</v>
          </cell>
          <cell r="R374">
            <v>1</v>
          </cell>
          <cell r="S374">
            <v>1</v>
          </cell>
          <cell r="T374">
            <v>1</v>
          </cell>
          <cell r="U374">
            <v>1</v>
          </cell>
          <cell r="V374">
            <v>1</v>
          </cell>
          <cell r="W374">
            <v>1</v>
          </cell>
          <cell r="X374">
            <v>1</v>
          </cell>
          <cell r="Y374">
            <v>1</v>
          </cell>
          <cell r="Z374">
            <v>1</v>
          </cell>
          <cell r="AA374">
            <v>1</v>
          </cell>
          <cell r="AB374">
            <v>1</v>
          </cell>
          <cell r="AC374">
            <v>1</v>
          </cell>
          <cell r="AD374">
            <v>1</v>
          </cell>
          <cell r="AP374">
            <v>3</v>
          </cell>
          <cell r="AQ374">
            <v>6</v>
          </cell>
          <cell r="AR374">
            <v>7</v>
          </cell>
          <cell r="AZ374">
            <v>1</v>
          </cell>
          <cell r="BA374">
            <v>1</v>
          </cell>
          <cell r="BB374">
            <v>1</v>
          </cell>
          <cell r="BC374">
            <v>1</v>
          </cell>
          <cell r="BD374">
            <v>1</v>
          </cell>
          <cell r="BE374">
            <v>1</v>
          </cell>
          <cell r="BF374">
            <v>1</v>
          </cell>
          <cell r="BG374">
            <v>1</v>
          </cell>
          <cell r="BH374">
            <v>1</v>
          </cell>
          <cell r="BI374">
            <v>1</v>
          </cell>
          <cell r="BJ374">
            <v>1</v>
          </cell>
          <cell r="BK374">
            <v>1</v>
          </cell>
          <cell r="BL374">
            <v>1</v>
          </cell>
          <cell r="BM374">
            <v>1</v>
          </cell>
          <cell r="BN374">
            <v>1</v>
          </cell>
          <cell r="BO374">
            <v>1</v>
          </cell>
          <cell r="BP374">
            <v>1</v>
          </cell>
          <cell r="BQ374">
            <v>1</v>
          </cell>
          <cell r="BR374">
            <v>1</v>
          </cell>
          <cell r="BS374">
            <v>1</v>
          </cell>
        </row>
        <row r="375">
          <cell r="K375">
            <v>1</v>
          </cell>
          <cell r="L375">
            <v>1</v>
          </cell>
          <cell r="M375">
            <v>1</v>
          </cell>
          <cell r="N375">
            <v>1</v>
          </cell>
          <cell r="O375">
            <v>1</v>
          </cell>
          <cell r="P375">
            <v>1</v>
          </cell>
          <cell r="Q375">
            <v>1</v>
          </cell>
          <cell r="R375">
            <v>1</v>
          </cell>
          <cell r="S375">
            <v>1</v>
          </cell>
          <cell r="T375">
            <v>1</v>
          </cell>
          <cell r="U375">
            <v>1</v>
          </cell>
          <cell r="V375">
            <v>1</v>
          </cell>
          <cell r="W375">
            <v>1</v>
          </cell>
          <cell r="X375">
            <v>1</v>
          </cell>
          <cell r="Y375">
            <v>1</v>
          </cell>
          <cell r="Z375">
            <v>1</v>
          </cell>
          <cell r="AA375">
            <v>1</v>
          </cell>
          <cell r="AB375">
            <v>1</v>
          </cell>
          <cell r="AC375">
            <v>1</v>
          </cell>
          <cell r="AD375">
            <v>1</v>
          </cell>
          <cell r="AP375">
            <v>3</v>
          </cell>
          <cell r="AQ375">
            <v>6</v>
          </cell>
          <cell r="AR375">
            <v>8</v>
          </cell>
          <cell r="AZ375">
            <v>1</v>
          </cell>
          <cell r="BA375">
            <v>1</v>
          </cell>
          <cell r="BB375">
            <v>1</v>
          </cell>
          <cell r="BC375">
            <v>1</v>
          </cell>
          <cell r="BD375">
            <v>1</v>
          </cell>
          <cell r="BE375">
            <v>1</v>
          </cell>
          <cell r="BF375">
            <v>1</v>
          </cell>
          <cell r="BG375">
            <v>1</v>
          </cell>
          <cell r="BH375">
            <v>1</v>
          </cell>
          <cell r="BI375">
            <v>1</v>
          </cell>
          <cell r="BJ375">
            <v>1</v>
          </cell>
          <cell r="BK375">
            <v>1</v>
          </cell>
          <cell r="BL375">
            <v>1</v>
          </cell>
          <cell r="BM375">
            <v>1</v>
          </cell>
          <cell r="BN375">
            <v>1</v>
          </cell>
          <cell r="BO375">
            <v>1</v>
          </cell>
          <cell r="BP375">
            <v>1</v>
          </cell>
          <cell r="BQ375">
            <v>1</v>
          </cell>
          <cell r="BR375">
            <v>1</v>
          </cell>
          <cell r="BS375">
            <v>1</v>
          </cell>
        </row>
        <row r="376">
          <cell r="K376">
            <v>1</v>
          </cell>
          <cell r="L376">
            <v>1</v>
          </cell>
          <cell r="M376">
            <v>1</v>
          </cell>
          <cell r="N376">
            <v>1</v>
          </cell>
          <cell r="O376">
            <v>1</v>
          </cell>
          <cell r="P376">
            <v>1</v>
          </cell>
          <cell r="Q376">
            <v>1</v>
          </cell>
          <cell r="R376">
            <v>1</v>
          </cell>
          <cell r="S376">
            <v>1</v>
          </cell>
          <cell r="T376">
            <v>1</v>
          </cell>
          <cell r="U376">
            <v>1</v>
          </cell>
          <cell r="V376">
            <v>1</v>
          </cell>
          <cell r="W376">
            <v>1</v>
          </cell>
          <cell r="X376">
            <v>1</v>
          </cell>
          <cell r="Y376">
            <v>1</v>
          </cell>
          <cell r="Z376">
            <v>1</v>
          </cell>
          <cell r="AA376">
            <v>1</v>
          </cell>
          <cell r="AB376">
            <v>1</v>
          </cell>
          <cell r="AC376">
            <v>1</v>
          </cell>
          <cell r="AD376">
            <v>1</v>
          </cell>
          <cell r="AP376">
            <v>3</v>
          </cell>
          <cell r="AQ376">
            <v>6</v>
          </cell>
          <cell r="AR376">
            <v>9</v>
          </cell>
          <cell r="AZ376">
            <v>1</v>
          </cell>
          <cell r="BA376">
            <v>1</v>
          </cell>
          <cell r="BB376">
            <v>1</v>
          </cell>
          <cell r="BC376">
            <v>1</v>
          </cell>
          <cell r="BD376">
            <v>1</v>
          </cell>
          <cell r="BE376">
            <v>1</v>
          </cell>
          <cell r="BF376">
            <v>1</v>
          </cell>
          <cell r="BG376">
            <v>1</v>
          </cell>
          <cell r="BH376">
            <v>1</v>
          </cell>
          <cell r="BI376">
            <v>1</v>
          </cell>
          <cell r="BJ376">
            <v>1</v>
          </cell>
          <cell r="BK376">
            <v>1</v>
          </cell>
          <cell r="BL376">
            <v>1</v>
          </cell>
          <cell r="BM376">
            <v>1</v>
          </cell>
          <cell r="BN376">
            <v>1</v>
          </cell>
          <cell r="BO376">
            <v>1</v>
          </cell>
          <cell r="BP376">
            <v>1</v>
          </cell>
          <cell r="BQ376">
            <v>1</v>
          </cell>
          <cell r="BR376">
            <v>1</v>
          </cell>
          <cell r="BS376">
            <v>1</v>
          </cell>
        </row>
        <row r="377">
          <cell r="K377">
            <v>1</v>
          </cell>
          <cell r="L377">
            <v>1</v>
          </cell>
          <cell r="M377">
            <v>1</v>
          </cell>
          <cell r="N377">
            <v>1</v>
          </cell>
          <cell r="O377">
            <v>1</v>
          </cell>
          <cell r="P377">
            <v>1</v>
          </cell>
          <cell r="Q377">
            <v>1</v>
          </cell>
          <cell r="R377">
            <v>1</v>
          </cell>
          <cell r="S377">
            <v>1</v>
          </cell>
          <cell r="T377">
            <v>1</v>
          </cell>
          <cell r="U377">
            <v>1</v>
          </cell>
          <cell r="V377">
            <v>1</v>
          </cell>
          <cell r="W377">
            <v>1</v>
          </cell>
          <cell r="X377">
            <v>1</v>
          </cell>
          <cell r="Y377">
            <v>1</v>
          </cell>
          <cell r="Z377">
            <v>1</v>
          </cell>
          <cell r="AA377">
            <v>1</v>
          </cell>
          <cell r="AB377">
            <v>1</v>
          </cell>
          <cell r="AC377">
            <v>1</v>
          </cell>
          <cell r="AD377">
            <v>1</v>
          </cell>
          <cell r="AP377">
            <v>3</v>
          </cell>
          <cell r="AQ377">
            <v>6</v>
          </cell>
          <cell r="AR377">
            <v>10</v>
          </cell>
          <cell r="AZ377">
            <v>1</v>
          </cell>
          <cell r="BA377">
            <v>1</v>
          </cell>
          <cell r="BB377">
            <v>1</v>
          </cell>
          <cell r="BC377">
            <v>1</v>
          </cell>
          <cell r="BD377">
            <v>1</v>
          </cell>
          <cell r="BE377">
            <v>1</v>
          </cell>
          <cell r="BF377">
            <v>1</v>
          </cell>
          <cell r="BG377">
            <v>1</v>
          </cell>
          <cell r="BH377">
            <v>1</v>
          </cell>
          <cell r="BI377">
            <v>1</v>
          </cell>
          <cell r="BJ377">
            <v>1</v>
          </cell>
          <cell r="BK377">
            <v>1</v>
          </cell>
          <cell r="BL377">
            <v>1</v>
          </cell>
          <cell r="BM377">
            <v>1</v>
          </cell>
          <cell r="BN377">
            <v>1</v>
          </cell>
          <cell r="BO377">
            <v>1</v>
          </cell>
          <cell r="BP377">
            <v>1</v>
          </cell>
          <cell r="BQ377">
            <v>1</v>
          </cell>
          <cell r="BR377">
            <v>1</v>
          </cell>
          <cell r="BS377">
            <v>1</v>
          </cell>
        </row>
        <row r="378">
          <cell r="K378">
            <v>1</v>
          </cell>
          <cell r="L378">
            <v>1</v>
          </cell>
          <cell r="M378">
            <v>1</v>
          </cell>
          <cell r="N378">
            <v>1</v>
          </cell>
          <cell r="O378">
            <v>1</v>
          </cell>
          <cell r="P378">
            <v>1</v>
          </cell>
          <cell r="Q378">
            <v>1</v>
          </cell>
          <cell r="R378">
            <v>1</v>
          </cell>
          <cell r="S378">
            <v>1</v>
          </cell>
          <cell r="T378">
            <v>1</v>
          </cell>
          <cell r="U378">
            <v>1</v>
          </cell>
          <cell r="V378">
            <v>1</v>
          </cell>
          <cell r="W378">
            <v>1</v>
          </cell>
          <cell r="X378">
            <v>1</v>
          </cell>
          <cell r="Y378">
            <v>1</v>
          </cell>
          <cell r="Z378">
            <v>1</v>
          </cell>
          <cell r="AA378">
            <v>1</v>
          </cell>
          <cell r="AB378">
            <v>1</v>
          </cell>
          <cell r="AC378">
            <v>1</v>
          </cell>
          <cell r="AD378">
            <v>1</v>
          </cell>
          <cell r="AP378">
            <v>3</v>
          </cell>
          <cell r="AQ378">
            <v>7</v>
          </cell>
          <cell r="AR378">
            <v>1</v>
          </cell>
          <cell r="AZ378">
            <v>1</v>
          </cell>
          <cell r="BA378">
            <v>1</v>
          </cell>
          <cell r="BB378">
            <v>1</v>
          </cell>
          <cell r="BC378">
            <v>1</v>
          </cell>
          <cell r="BD378">
            <v>1</v>
          </cell>
          <cell r="BE378">
            <v>1</v>
          </cell>
          <cell r="BF378">
            <v>1</v>
          </cell>
          <cell r="BG378">
            <v>1</v>
          </cell>
          <cell r="BH378">
            <v>1</v>
          </cell>
          <cell r="BI378">
            <v>1</v>
          </cell>
          <cell r="BJ378">
            <v>1</v>
          </cell>
          <cell r="BK378">
            <v>1</v>
          </cell>
          <cell r="BL378">
            <v>1</v>
          </cell>
          <cell r="BM378">
            <v>1</v>
          </cell>
          <cell r="BN378">
            <v>1</v>
          </cell>
          <cell r="BO378">
            <v>1</v>
          </cell>
          <cell r="BP378">
            <v>1</v>
          </cell>
          <cell r="BQ378">
            <v>1</v>
          </cell>
          <cell r="BR378">
            <v>1</v>
          </cell>
          <cell r="BS378">
            <v>1</v>
          </cell>
        </row>
        <row r="379">
          <cell r="K379">
            <v>1</v>
          </cell>
          <cell r="L379">
            <v>1</v>
          </cell>
          <cell r="M379">
            <v>1</v>
          </cell>
          <cell r="N379">
            <v>1</v>
          </cell>
          <cell r="O379">
            <v>1</v>
          </cell>
          <cell r="P379">
            <v>1</v>
          </cell>
          <cell r="Q379">
            <v>1</v>
          </cell>
          <cell r="R379">
            <v>1</v>
          </cell>
          <cell r="S379">
            <v>1</v>
          </cell>
          <cell r="T379">
            <v>1</v>
          </cell>
          <cell r="U379">
            <v>1</v>
          </cell>
          <cell r="V379">
            <v>1</v>
          </cell>
          <cell r="W379">
            <v>1</v>
          </cell>
          <cell r="X379">
            <v>1</v>
          </cell>
          <cell r="Y379">
            <v>1</v>
          </cell>
          <cell r="Z379">
            <v>1</v>
          </cell>
          <cell r="AA379">
            <v>1</v>
          </cell>
          <cell r="AB379">
            <v>1</v>
          </cell>
          <cell r="AC379">
            <v>1</v>
          </cell>
          <cell r="AD379">
            <v>1</v>
          </cell>
          <cell r="AP379">
            <v>3</v>
          </cell>
          <cell r="AQ379">
            <v>7</v>
          </cell>
          <cell r="AR379">
            <v>2</v>
          </cell>
          <cell r="AZ379">
            <v>1</v>
          </cell>
          <cell r="BA379">
            <v>1</v>
          </cell>
          <cell r="BB379">
            <v>1</v>
          </cell>
          <cell r="BC379">
            <v>1</v>
          </cell>
          <cell r="BD379">
            <v>1</v>
          </cell>
          <cell r="BE379">
            <v>1</v>
          </cell>
          <cell r="BF379">
            <v>1</v>
          </cell>
          <cell r="BG379">
            <v>1</v>
          </cell>
          <cell r="BH379">
            <v>1</v>
          </cell>
          <cell r="BI379">
            <v>1</v>
          </cell>
          <cell r="BJ379">
            <v>1</v>
          </cell>
          <cell r="BK379">
            <v>1</v>
          </cell>
          <cell r="BL379">
            <v>1</v>
          </cell>
          <cell r="BM379">
            <v>1</v>
          </cell>
          <cell r="BN379">
            <v>1</v>
          </cell>
          <cell r="BO379">
            <v>1</v>
          </cell>
          <cell r="BP379">
            <v>1</v>
          </cell>
          <cell r="BQ379">
            <v>1</v>
          </cell>
          <cell r="BR379">
            <v>1</v>
          </cell>
          <cell r="BS379">
            <v>1</v>
          </cell>
        </row>
        <row r="380">
          <cell r="K380">
            <v>1</v>
          </cell>
          <cell r="L380">
            <v>1</v>
          </cell>
          <cell r="M380">
            <v>1</v>
          </cell>
          <cell r="N380">
            <v>1</v>
          </cell>
          <cell r="O380">
            <v>1</v>
          </cell>
          <cell r="P380">
            <v>1</v>
          </cell>
          <cell r="Q380">
            <v>1</v>
          </cell>
          <cell r="R380">
            <v>1</v>
          </cell>
          <cell r="S380">
            <v>1</v>
          </cell>
          <cell r="T380">
            <v>1</v>
          </cell>
          <cell r="U380">
            <v>1</v>
          </cell>
          <cell r="V380">
            <v>1</v>
          </cell>
          <cell r="W380">
            <v>1</v>
          </cell>
          <cell r="X380">
            <v>1</v>
          </cell>
          <cell r="Y380">
            <v>1</v>
          </cell>
          <cell r="Z380">
            <v>1</v>
          </cell>
          <cell r="AA380">
            <v>1</v>
          </cell>
          <cell r="AB380">
            <v>1</v>
          </cell>
          <cell r="AC380">
            <v>1</v>
          </cell>
          <cell r="AD380">
            <v>1</v>
          </cell>
          <cell r="AP380">
            <v>3</v>
          </cell>
          <cell r="AQ380">
            <v>7</v>
          </cell>
          <cell r="AR380">
            <v>3</v>
          </cell>
          <cell r="AZ380">
            <v>1</v>
          </cell>
          <cell r="BA380">
            <v>1</v>
          </cell>
          <cell r="BB380">
            <v>1</v>
          </cell>
          <cell r="BC380">
            <v>1</v>
          </cell>
          <cell r="BD380">
            <v>1</v>
          </cell>
          <cell r="BE380">
            <v>1</v>
          </cell>
          <cell r="BF380">
            <v>1</v>
          </cell>
          <cell r="BG380">
            <v>1</v>
          </cell>
          <cell r="BH380">
            <v>1</v>
          </cell>
          <cell r="BI380">
            <v>1</v>
          </cell>
          <cell r="BJ380">
            <v>1</v>
          </cell>
          <cell r="BK380">
            <v>1</v>
          </cell>
          <cell r="BL380">
            <v>1</v>
          </cell>
          <cell r="BM380">
            <v>1</v>
          </cell>
          <cell r="BN380">
            <v>1</v>
          </cell>
          <cell r="BO380">
            <v>1</v>
          </cell>
          <cell r="BP380">
            <v>1</v>
          </cell>
          <cell r="BQ380">
            <v>1</v>
          </cell>
          <cell r="BR380">
            <v>1</v>
          </cell>
          <cell r="BS380">
            <v>1</v>
          </cell>
        </row>
        <row r="381">
          <cell r="K381">
            <v>1</v>
          </cell>
          <cell r="L381">
            <v>1</v>
          </cell>
          <cell r="M381">
            <v>1</v>
          </cell>
          <cell r="N381">
            <v>1</v>
          </cell>
          <cell r="O381">
            <v>1</v>
          </cell>
          <cell r="P381">
            <v>1</v>
          </cell>
          <cell r="Q381">
            <v>1</v>
          </cell>
          <cell r="R381">
            <v>1</v>
          </cell>
          <cell r="S381">
            <v>1</v>
          </cell>
          <cell r="T381">
            <v>1</v>
          </cell>
          <cell r="U381">
            <v>1</v>
          </cell>
          <cell r="V381">
            <v>1</v>
          </cell>
          <cell r="W381">
            <v>1</v>
          </cell>
          <cell r="X381">
            <v>1</v>
          </cell>
          <cell r="Y381">
            <v>1</v>
          </cell>
          <cell r="Z381">
            <v>1</v>
          </cell>
          <cell r="AA381">
            <v>1</v>
          </cell>
          <cell r="AB381">
            <v>1</v>
          </cell>
          <cell r="AC381">
            <v>1</v>
          </cell>
          <cell r="AD381">
            <v>1</v>
          </cell>
          <cell r="AP381">
            <v>3</v>
          </cell>
          <cell r="AQ381">
            <v>7</v>
          </cell>
          <cell r="AR381">
            <v>4</v>
          </cell>
          <cell r="AZ381">
            <v>1</v>
          </cell>
          <cell r="BA381">
            <v>1</v>
          </cell>
          <cell r="BB381">
            <v>1</v>
          </cell>
          <cell r="BC381">
            <v>1</v>
          </cell>
          <cell r="BD381">
            <v>1</v>
          </cell>
          <cell r="BE381">
            <v>1</v>
          </cell>
          <cell r="BF381">
            <v>1</v>
          </cell>
          <cell r="BG381">
            <v>1</v>
          </cell>
          <cell r="BH381">
            <v>1</v>
          </cell>
          <cell r="BI381">
            <v>1</v>
          </cell>
          <cell r="BJ381">
            <v>1</v>
          </cell>
          <cell r="BK381">
            <v>1</v>
          </cell>
          <cell r="BL381">
            <v>1</v>
          </cell>
          <cell r="BM381">
            <v>1</v>
          </cell>
          <cell r="BN381">
            <v>1</v>
          </cell>
          <cell r="BO381">
            <v>1</v>
          </cell>
          <cell r="BP381">
            <v>1</v>
          </cell>
          <cell r="BQ381">
            <v>1</v>
          </cell>
          <cell r="BR381">
            <v>1</v>
          </cell>
          <cell r="BS381">
            <v>1</v>
          </cell>
        </row>
        <row r="382">
          <cell r="K382">
            <v>1</v>
          </cell>
          <cell r="L382">
            <v>1</v>
          </cell>
          <cell r="M382">
            <v>1</v>
          </cell>
          <cell r="N382">
            <v>1</v>
          </cell>
          <cell r="O382">
            <v>1</v>
          </cell>
          <cell r="P382">
            <v>1</v>
          </cell>
          <cell r="Q382">
            <v>1</v>
          </cell>
          <cell r="R382">
            <v>1</v>
          </cell>
          <cell r="S382">
            <v>1</v>
          </cell>
          <cell r="T382">
            <v>1</v>
          </cell>
          <cell r="U382">
            <v>1</v>
          </cell>
          <cell r="V382">
            <v>1</v>
          </cell>
          <cell r="W382">
            <v>1</v>
          </cell>
          <cell r="X382">
            <v>1</v>
          </cell>
          <cell r="Y382">
            <v>1</v>
          </cell>
          <cell r="Z382">
            <v>1</v>
          </cell>
          <cell r="AA382">
            <v>1</v>
          </cell>
          <cell r="AB382">
            <v>1</v>
          </cell>
          <cell r="AC382">
            <v>1</v>
          </cell>
          <cell r="AD382">
            <v>1</v>
          </cell>
          <cell r="AP382">
            <v>3</v>
          </cell>
          <cell r="AQ382">
            <v>7</v>
          </cell>
          <cell r="AR382">
            <v>5</v>
          </cell>
          <cell r="AZ382">
            <v>1</v>
          </cell>
          <cell r="BA382">
            <v>1</v>
          </cell>
          <cell r="BB382">
            <v>1</v>
          </cell>
          <cell r="BC382">
            <v>1</v>
          </cell>
          <cell r="BD382">
            <v>1</v>
          </cell>
          <cell r="BE382">
            <v>1</v>
          </cell>
          <cell r="BF382">
            <v>1</v>
          </cell>
          <cell r="BG382">
            <v>1</v>
          </cell>
          <cell r="BH382">
            <v>1</v>
          </cell>
          <cell r="BI382">
            <v>1</v>
          </cell>
          <cell r="BJ382">
            <v>1</v>
          </cell>
          <cell r="BK382">
            <v>1</v>
          </cell>
          <cell r="BL382">
            <v>1</v>
          </cell>
          <cell r="BM382">
            <v>1</v>
          </cell>
          <cell r="BN382">
            <v>1</v>
          </cell>
          <cell r="BO382">
            <v>1</v>
          </cell>
          <cell r="BP382">
            <v>1</v>
          </cell>
          <cell r="BQ382">
            <v>1</v>
          </cell>
          <cell r="BR382">
            <v>1</v>
          </cell>
          <cell r="BS382">
            <v>1</v>
          </cell>
        </row>
        <row r="383">
          <cell r="K383">
            <v>1</v>
          </cell>
          <cell r="L383">
            <v>1</v>
          </cell>
          <cell r="M383">
            <v>1</v>
          </cell>
          <cell r="N383">
            <v>1</v>
          </cell>
          <cell r="O383">
            <v>1</v>
          </cell>
          <cell r="P383">
            <v>1</v>
          </cell>
          <cell r="Q383">
            <v>1</v>
          </cell>
          <cell r="R383">
            <v>1</v>
          </cell>
          <cell r="S383">
            <v>1</v>
          </cell>
          <cell r="T383">
            <v>1</v>
          </cell>
          <cell r="U383">
            <v>1</v>
          </cell>
          <cell r="V383">
            <v>1</v>
          </cell>
          <cell r="W383">
            <v>1</v>
          </cell>
          <cell r="X383">
            <v>1</v>
          </cell>
          <cell r="Y383">
            <v>1</v>
          </cell>
          <cell r="Z383">
            <v>1</v>
          </cell>
          <cell r="AA383">
            <v>1</v>
          </cell>
          <cell r="AB383">
            <v>1</v>
          </cell>
          <cell r="AC383">
            <v>1</v>
          </cell>
          <cell r="AD383">
            <v>1</v>
          </cell>
          <cell r="AP383">
            <v>3</v>
          </cell>
          <cell r="AQ383">
            <v>7</v>
          </cell>
          <cell r="AR383">
            <v>6</v>
          </cell>
          <cell r="AZ383">
            <v>1</v>
          </cell>
          <cell r="BA383">
            <v>1</v>
          </cell>
          <cell r="BB383">
            <v>1</v>
          </cell>
          <cell r="BC383">
            <v>1</v>
          </cell>
          <cell r="BD383">
            <v>1</v>
          </cell>
          <cell r="BE383">
            <v>1</v>
          </cell>
          <cell r="BF383">
            <v>1</v>
          </cell>
          <cell r="BG383">
            <v>1</v>
          </cell>
          <cell r="BH383">
            <v>1</v>
          </cell>
          <cell r="BI383">
            <v>1</v>
          </cell>
          <cell r="BJ383">
            <v>1</v>
          </cell>
          <cell r="BK383">
            <v>1</v>
          </cell>
          <cell r="BL383">
            <v>1</v>
          </cell>
          <cell r="BM383">
            <v>1</v>
          </cell>
          <cell r="BN383">
            <v>1</v>
          </cell>
          <cell r="BO383">
            <v>1</v>
          </cell>
          <cell r="BP383">
            <v>1</v>
          </cell>
          <cell r="BQ383">
            <v>1</v>
          </cell>
          <cell r="BR383">
            <v>1</v>
          </cell>
          <cell r="BS383">
            <v>1</v>
          </cell>
        </row>
        <row r="384">
          <cell r="K384">
            <v>1</v>
          </cell>
          <cell r="L384">
            <v>1</v>
          </cell>
          <cell r="M384">
            <v>1</v>
          </cell>
          <cell r="N384">
            <v>1</v>
          </cell>
          <cell r="O384">
            <v>1</v>
          </cell>
          <cell r="P384">
            <v>1</v>
          </cell>
          <cell r="Q384">
            <v>1</v>
          </cell>
          <cell r="R384">
            <v>1</v>
          </cell>
          <cell r="S384">
            <v>1</v>
          </cell>
          <cell r="T384">
            <v>1</v>
          </cell>
          <cell r="U384">
            <v>1</v>
          </cell>
          <cell r="V384">
            <v>1</v>
          </cell>
          <cell r="W384">
            <v>1</v>
          </cell>
          <cell r="X384">
            <v>1</v>
          </cell>
          <cell r="Y384">
            <v>1</v>
          </cell>
          <cell r="Z384">
            <v>1</v>
          </cell>
          <cell r="AA384">
            <v>1</v>
          </cell>
          <cell r="AB384">
            <v>1</v>
          </cell>
          <cell r="AC384">
            <v>1</v>
          </cell>
          <cell r="AD384">
            <v>1</v>
          </cell>
          <cell r="AP384">
            <v>3</v>
          </cell>
          <cell r="AQ384">
            <v>7</v>
          </cell>
          <cell r="AR384">
            <v>7</v>
          </cell>
          <cell r="AZ384">
            <v>1</v>
          </cell>
          <cell r="BA384">
            <v>1</v>
          </cell>
          <cell r="BB384">
            <v>1</v>
          </cell>
          <cell r="BC384">
            <v>1</v>
          </cell>
          <cell r="BD384">
            <v>1</v>
          </cell>
          <cell r="BE384">
            <v>1</v>
          </cell>
          <cell r="BF384">
            <v>1</v>
          </cell>
          <cell r="BG384">
            <v>1</v>
          </cell>
          <cell r="BH384">
            <v>1</v>
          </cell>
          <cell r="BI384">
            <v>1</v>
          </cell>
          <cell r="BJ384">
            <v>1</v>
          </cell>
          <cell r="BK384">
            <v>1</v>
          </cell>
          <cell r="BL384">
            <v>1</v>
          </cell>
          <cell r="BM384">
            <v>1</v>
          </cell>
          <cell r="BN384">
            <v>1</v>
          </cell>
          <cell r="BO384">
            <v>1</v>
          </cell>
          <cell r="BP384">
            <v>1</v>
          </cell>
          <cell r="BQ384">
            <v>1</v>
          </cell>
          <cell r="BR384">
            <v>1</v>
          </cell>
          <cell r="BS384">
            <v>1</v>
          </cell>
        </row>
        <row r="385">
          <cell r="K385">
            <v>1</v>
          </cell>
          <cell r="L385">
            <v>1</v>
          </cell>
          <cell r="M385">
            <v>1</v>
          </cell>
          <cell r="N385">
            <v>1</v>
          </cell>
          <cell r="O385">
            <v>1</v>
          </cell>
          <cell r="P385">
            <v>1</v>
          </cell>
          <cell r="Q385">
            <v>1</v>
          </cell>
          <cell r="R385">
            <v>1</v>
          </cell>
          <cell r="S385">
            <v>1</v>
          </cell>
          <cell r="T385">
            <v>1</v>
          </cell>
          <cell r="U385">
            <v>1</v>
          </cell>
          <cell r="V385">
            <v>1</v>
          </cell>
          <cell r="W385">
            <v>1</v>
          </cell>
          <cell r="X385">
            <v>1</v>
          </cell>
          <cell r="Y385">
            <v>1</v>
          </cell>
          <cell r="Z385">
            <v>1</v>
          </cell>
          <cell r="AA385">
            <v>1</v>
          </cell>
          <cell r="AB385">
            <v>1</v>
          </cell>
          <cell r="AC385">
            <v>1</v>
          </cell>
          <cell r="AD385">
            <v>1</v>
          </cell>
          <cell r="AP385">
            <v>3</v>
          </cell>
          <cell r="AQ385">
            <v>7</v>
          </cell>
          <cell r="AR385">
            <v>8</v>
          </cell>
          <cell r="AZ385">
            <v>1</v>
          </cell>
          <cell r="BA385">
            <v>1</v>
          </cell>
          <cell r="BB385">
            <v>1</v>
          </cell>
          <cell r="BC385">
            <v>1</v>
          </cell>
          <cell r="BD385">
            <v>1</v>
          </cell>
          <cell r="BE385">
            <v>1</v>
          </cell>
          <cell r="BF385">
            <v>1</v>
          </cell>
          <cell r="BG385">
            <v>1</v>
          </cell>
          <cell r="BH385">
            <v>1</v>
          </cell>
          <cell r="BI385">
            <v>1</v>
          </cell>
          <cell r="BJ385">
            <v>1</v>
          </cell>
          <cell r="BK385">
            <v>1</v>
          </cell>
          <cell r="BL385">
            <v>1</v>
          </cell>
          <cell r="BM385">
            <v>1</v>
          </cell>
          <cell r="BN385">
            <v>1</v>
          </cell>
          <cell r="BO385">
            <v>1</v>
          </cell>
          <cell r="BP385">
            <v>1</v>
          </cell>
          <cell r="BQ385">
            <v>1</v>
          </cell>
          <cell r="BR385">
            <v>1</v>
          </cell>
          <cell r="BS385">
            <v>1</v>
          </cell>
        </row>
        <row r="386">
          <cell r="K386">
            <v>1</v>
          </cell>
          <cell r="L386">
            <v>1</v>
          </cell>
          <cell r="M386">
            <v>1</v>
          </cell>
          <cell r="N386">
            <v>1</v>
          </cell>
          <cell r="O386">
            <v>1</v>
          </cell>
          <cell r="P386">
            <v>1</v>
          </cell>
          <cell r="Q386">
            <v>1</v>
          </cell>
          <cell r="R386">
            <v>1</v>
          </cell>
          <cell r="S386">
            <v>1</v>
          </cell>
          <cell r="T386">
            <v>1</v>
          </cell>
          <cell r="U386">
            <v>1</v>
          </cell>
          <cell r="V386">
            <v>1</v>
          </cell>
          <cell r="W386">
            <v>1</v>
          </cell>
          <cell r="X386">
            <v>1</v>
          </cell>
          <cell r="Y386">
            <v>1</v>
          </cell>
          <cell r="Z386">
            <v>1</v>
          </cell>
          <cell r="AA386">
            <v>1</v>
          </cell>
          <cell r="AB386">
            <v>1</v>
          </cell>
          <cell r="AC386">
            <v>1</v>
          </cell>
          <cell r="AD386">
            <v>1</v>
          </cell>
          <cell r="AP386">
            <v>3</v>
          </cell>
          <cell r="AQ386">
            <v>7</v>
          </cell>
          <cell r="AR386">
            <v>9</v>
          </cell>
          <cell r="AZ386">
            <v>1</v>
          </cell>
          <cell r="BA386">
            <v>1</v>
          </cell>
          <cell r="BB386">
            <v>1</v>
          </cell>
          <cell r="BC386">
            <v>1</v>
          </cell>
          <cell r="BD386">
            <v>1</v>
          </cell>
          <cell r="BE386">
            <v>1</v>
          </cell>
          <cell r="BF386">
            <v>1</v>
          </cell>
          <cell r="BG386">
            <v>1</v>
          </cell>
          <cell r="BH386">
            <v>1</v>
          </cell>
          <cell r="BI386">
            <v>1</v>
          </cell>
          <cell r="BJ386">
            <v>1</v>
          </cell>
          <cell r="BK386">
            <v>1</v>
          </cell>
          <cell r="BL386">
            <v>1</v>
          </cell>
          <cell r="BM386">
            <v>1</v>
          </cell>
          <cell r="BN386">
            <v>1</v>
          </cell>
          <cell r="BO386">
            <v>1</v>
          </cell>
          <cell r="BP386">
            <v>1</v>
          </cell>
          <cell r="BQ386">
            <v>1</v>
          </cell>
          <cell r="BR386">
            <v>1</v>
          </cell>
          <cell r="BS386">
            <v>1</v>
          </cell>
        </row>
        <row r="387">
          <cell r="K387">
            <v>1</v>
          </cell>
          <cell r="L387">
            <v>1</v>
          </cell>
          <cell r="M387">
            <v>1</v>
          </cell>
          <cell r="N387">
            <v>1</v>
          </cell>
          <cell r="O387">
            <v>1</v>
          </cell>
          <cell r="P387">
            <v>1</v>
          </cell>
          <cell r="Q387">
            <v>1</v>
          </cell>
          <cell r="R387">
            <v>1</v>
          </cell>
          <cell r="S387">
            <v>1</v>
          </cell>
          <cell r="T387">
            <v>1</v>
          </cell>
          <cell r="U387">
            <v>1</v>
          </cell>
          <cell r="V387">
            <v>1</v>
          </cell>
          <cell r="W387">
            <v>1</v>
          </cell>
          <cell r="X387">
            <v>1</v>
          </cell>
          <cell r="Y387">
            <v>1</v>
          </cell>
          <cell r="Z387">
            <v>1</v>
          </cell>
          <cell r="AA387">
            <v>1</v>
          </cell>
          <cell r="AB387">
            <v>1</v>
          </cell>
          <cell r="AC387">
            <v>1</v>
          </cell>
          <cell r="AD387">
            <v>1</v>
          </cell>
          <cell r="AP387">
            <v>3</v>
          </cell>
          <cell r="AQ387">
            <v>7</v>
          </cell>
          <cell r="AR387">
            <v>10</v>
          </cell>
          <cell r="AZ387">
            <v>1</v>
          </cell>
          <cell r="BA387">
            <v>1</v>
          </cell>
          <cell r="BB387">
            <v>1</v>
          </cell>
          <cell r="BC387">
            <v>1</v>
          </cell>
          <cell r="BD387">
            <v>1</v>
          </cell>
          <cell r="BE387">
            <v>1</v>
          </cell>
          <cell r="BF387">
            <v>1</v>
          </cell>
          <cell r="BG387">
            <v>1</v>
          </cell>
          <cell r="BH387">
            <v>1</v>
          </cell>
          <cell r="BI387">
            <v>1</v>
          </cell>
          <cell r="BJ387">
            <v>1</v>
          </cell>
          <cell r="BK387">
            <v>1</v>
          </cell>
          <cell r="BL387">
            <v>1</v>
          </cell>
          <cell r="BM387">
            <v>1</v>
          </cell>
          <cell r="BN387">
            <v>1</v>
          </cell>
          <cell r="BO387">
            <v>1</v>
          </cell>
          <cell r="BP387">
            <v>1</v>
          </cell>
          <cell r="BQ387">
            <v>1</v>
          </cell>
          <cell r="BR387">
            <v>1</v>
          </cell>
          <cell r="BS387">
            <v>1</v>
          </cell>
        </row>
        <row r="388">
          <cell r="K388">
            <v>1</v>
          </cell>
          <cell r="L388">
            <v>1</v>
          </cell>
          <cell r="M388">
            <v>1</v>
          </cell>
          <cell r="N388">
            <v>1</v>
          </cell>
          <cell r="O388">
            <v>1</v>
          </cell>
          <cell r="P388">
            <v>1</v>
          </cell>
          <cell r="Q388">
            <v>1</v>
          </cell>
          <cell r="R388">
            <v>1</v>
          </cell>
          <cell r="S388">
            <v>1</v>
          </cell>
          <cell r="T388">
            <v>1</v>
          </cell>
          <cell r="U388">
            <v>1</v>
          </cell>
          <cell r="V388">
            <v>1</v>
          </cell>
          <cell r="W388">
            <v>1</v>
          </cell>
          <cell r="X388">
            <v>1</v>
          </cell>
          <cell r="Y388">
            <v>1</v>
          </cell>
          <cell r="Z388">
            <v>1</v>
          </cell>
          <cell r="AA388">
            <v>1</v>
          </cell>
          <cell r="AB388">
            <v>1</v>
          </cell>
          <cell r="AC388">
            <v>1</v>
          </cell>
          <cell r="AD388">
            <v>1</v>
          </cell>
          <cell r="AP388">
            <v>3</v>
          </cell>
          <cell r="AQ388">
            <v>8</v>
          </cell>
          <cell r="AR388">
            <v>1</v>
          </cell>
          <cell r="AZ388">
            <v>1</v>
          </cell>
          <cell r="BA388">
            <v>1</v>
          </cell>
          <cell r="BB388">
            <v>1</v>
          </cell>
          <cell r="BC388">
            <v>1</v>
          </cell>
          <cell r="BD388">
            <v>1</v>
          </cell>
          <cell r="BE388">
            <v>1</v>
          </cell>
          <cell r="BF388">
            <v>1</v>
          </cell>
          <cell r="BG388">
            <v>1</v>
          </cell>
          <cell r="BH388">
            <v>1</v>
          </cell>
          <cell r="BI388">
            <v>1</v>
          </cell>
          <cell r="BJ388">
            <v>1</v>
          </cell>
          <cell r="BK388">
            <v>1</v>
          </cell>
          <cell r="BL388">
            <v>1</v>
          </cell>
          <cell r="BM388">
            <v>1</v>
          </cell>
          <cell r="BN388">
            <v>1</v>
          </cell>
          <cell r="BO388">
            <v>1</v>
          </cell>
          <cell r="BP388">
            <v>1</v>
          </cell>
          <cell r="BQ388">
            <v>1</v>
          </cell>
          <cell r="BR388">
            <v>1</v>
          </cell>
          <cell r="BS388">
            <v>1</v>
          </cell>
        </row>
        <row r="389">
          <cell r="K389">
            <v>1</v>
          </cell>
          <cell r="L389">
            <v>1</v>
          </cell>
          <cell r="M389">
            <v>1</v>
          </cell>
          <cell r="N389">
            <v>1</v>
          </cell>
          <cell r="O389">
            <v>1</v>
          </cell>
          <cell r="P389">
            <v>1</v>
          </cell>
          <cell r="Q389">
            <v>1</v>
          </cell>
          <cell r="R389">
            <v>1</v>
          </cell>
          <cell r="S389">
            <v>1</v>
          </cell>
          <cell r="T389">
            <v>1</v>
          </cell>
          <cell r="U389">
            <v>1</v>
          </cell>
          <cell r="V389">
            <v>1</v>
          </cell>
          <cell r="W389">
            <v>1</v>
          </cell>
          <cell r="X389">
            <v>1</v>
          </cell>
          <cell r="Y389">
            <v>1</v>
          </cell>
          <cell r="Z389">
            <v>1</v>
          </cell>
          <cell r="AA389">
            <v>1</v>
          </cell>
          <cell r="AB389">
            <v>1</v>
          </cell>
          <cell r="AC389">
            <v>1</v>
          </cell>
          <cell r="AD389">
            <v>1</v>
          </cell>
          <cell r="AP389">
            <v>3</v>
          </cell>
          <cell r="AQ389">
            <v>8</v>
          </cell>
          <cell r="AR389">
            <v>2</v>
          </cell>
          <cell r="AZ389">
            <v>1</v>
          </cell>
          <cell r="BA389">
            <v>1</v>
          </cell>
          <cell r="BB389">
            <v>1</v>
          </cell>
          <cell r="BC389">
            <v>1</v>
          </cell>
          <cell r="BD389">
            <v>1</v>
          </cell>
          <cell r="BE389">
            <v>1</v>
          </cell>
          <cell r="BF389">
            <v>1</v>
          </cell>
          <cell r="BG389">
            <v>1</v>
          </cell>
          <cell r="BH389">
            <v>1</v>
          </cell>
          <cell r="BI389">
            <v>1</v>
          </cell>
          <cell r="BJ389">
            <v>1</v>
          </cell>
          <cell r="BK389">
            <v>1</v>
          </cell>
          <cell r="BL389">
            <v>1</v>
          </cell>
          <cell r="BM389">
            <v>1</v>
          </cell>
          <cell r="BN389">
            <v>1</v>
          </cell>
          <cell r="BO389">
            <v>1</v>
          </cell>
          <cell r="BP389">
            <v>1</v>
          </cell>
          <cell r="BQ389">
            <v>1</v>
          </cell>
          <cell r="BR389">
            <v>1</v>
          </cell>
          <cell r="BS389">
            <v>1</v>
          </cell>
        </row>
        <row r="390">
          <cell r="K390">
            <v>1</v>
          </cell>
          <cell r="L390">
            <v>1</v>
          </cell>
          <cell r="M390">
            <v>1</v>
          </cell>
          <cell r="N390">
            <v>1</v>
          </cell>
          <cell r="O390">
            <v>1</v>
          </cell>
          <cell r="P390">
            <v>1</v>
          </cell>
          <cell r="Q390">
            <v>1</v>
          </cell>
          <cell r="R390">
            <v>1</v>
          </cell>
          <cell r="S390">
            <v>1</v>
          </cell>
          <cell r="T390">
            <v>1</v>
          </cell>
          <cell r="U390">
            <v>1</v>
          </cell>
          <cell r="V390">
            <v>1</v>
          </cell>
          <cell r="W390">
            <v>1</v>
          </cell>
          <cell r="X390">
            <v>1</v>
          </cell>
          <cell r="Y390">
            <v>1</v>
          </cell>
          <cell r="Z390">
            <v>1</v>
          </cell>
          <cell r="AA390">
            <v>1</v>
          </cell>
          <cell r="AB390">
            <v>1</v>
          </cell>
          <cell r="AC390">
            <v>1</v>
          </cell>
          <cell r="AD390">
            <v>1</v>
          </cell>
          <cell r="AP390">
            <v>3</v>
          </cell>
          <cell r="AQ390">
            <v>8</v>
          </cell>
          <cell r="AR390">
            <v>3</v>
          </cell>
          <cell r="AZ390">
            <v>1</v>
          </cell>
          <cell r="BA390">
            <v>1</v>
          </cell>
          <cell r="BB390">
            <v>1</v>
          </cell>
          <cell r="BC390">
            <v>1</v>
          </cell>
          <cell r="BD390">
            <v>1</v>
          </cell>
          <cell r="BE390">
            <v>1</v>
          </cell>
          <cell r="BF390">
            <v>1</v>
          </cell>
          <cell r="BG390">
            <v>1</v>
          </cell>
          <cell r="BH390">
            <v>1</v>
          </cell>
          <cell r="BI390">
            <v>1</v>
          </cell>
          <cell r="BJ390">
            <v>1</v>
          </cell>
          <cell r="BK390">
            <v>1</v>
          </cell>
          <cell r="BL390">
            <v>1</v>
          </cell>
          <cell r="BM390">
            <v>1</v>
          </cell>
          <cell r="BN390">
            <v>1</v>
          </cell>
          <cell r="BO390">
            <v>1</v>
          </cell>
          <cell r="BP390">
            <v>1</v>
          </cell>
          <cell r="BQ390">
            <v>1</v>
          </cell>
          <cell r="BR390">
            <v>1</v>
          </cell>
          <cell r="BS390">
            <v>1</v>
          </cell>
        </row>
        <row r="391">
          <cell r="K391">
            <v>1</v>
          </cell>
          <cell r="L391">
            <v>1</v>
          </cell>
          <cell r="M391">
            <v>1</v>
          </cell>
          <cell r="N391">
            <v>1</v>
          </cell>
          <cell r="O391">
            <v>1</v>
          </cell>
          <cell r="P391">
            <v>1</v>
          </cell>
          <cell r="Q391">
            <v>1</v>
          </cell>
          <cell r="R391">
            <v>1</v>
          </cell>
          <cell r="S391">
            <v>1</v>
          </cell>
          <cell r="T391">
            <v>1</v>
          </cell>
          <cell r="U391">
            <v>1</v>
          </cell>
          <cell r="V391">
            <v>1</v>
          </cell>
          <cell r="W391">
            <v>1</v>
          </cell>
          <cell r="X391">
            <v>1</v>
          </cell>
          <cell r="Y391">
            <v>1</v>
          </cell>
          <cell r="Z391">
            <v>1</v>
          </cell>
          <cell r="AA391">
            <v>1</v>
          </cell>
          <cell r="AB391">
            <v>1</v>
          </cell>
          <cell r="AC391">
            <v>1</v>
          </cell>
          <cell r="AD391">
            <v>1</v>
          </cell>
          <cell r="AP391">
            <v>3</v>
          </cell>
          <cell r="AQ391">
            <v>8</v>
          </cell>
          <cell r="AR391">
            <v>4</v>
          </cell>
          <cell r="AZ391">
            <v>1</v>
          </cell>
          <cell r="BA391">
            <v>1</v>
          </cell>
          <cell r="BB391">
            <v>1</v>
          </cell>
          <cell r="BC391">
            <v>1</v>
          </cell>
          <cell r="BD391">
            <v>1</v>
          </cell>
          <cell r="BE391">
            <v>1</v>
          </cell>
          <cell r="BF391">
            <v>1</v>
          </cell>
          <cell r="BG391">
            <v>1</v>
          </cell>
          <cell r="BH391">
            <v>1</v>
          </cell>
          <cell r="BI391">
            <v>1</v>
          </cell>
          <cell r="BJ391">
            <v>1</v>
          </cell>
          <cell r="BK391">
            <v>1</v>
          </cell>
          <cell r="BL391">
            <v>1</v>
          </cell>
          <cell r="BM391">
            <v>1</v>
          </cell>
          <cell r="BN391">
            <v>1</v>
          </cell>
          <cell r="BO391">
            <v>1</v>
          </cell>
          <cell r="BP391">
            <v>1</v>
          </cell>
          <cell r="BQ391">
            <v>1</v>
          </cell>
          <cell r="BR391">
            <v>1</v>
          </cell>
          <cell r="BS391">
            <v>1</v>
          </cell>
        </row>
        <row r="392">
          <cell r="K392">
            <v>1</v>
          </cell>
          <cell r="L392">
            <v>1</v>
          </cell>
          <cell r="M392">
            <v>1</v>
          </cell>
          <cell r="N392">
            <v>1</v>
          </cell>
          <cell r="O392">
            <v>1</v>
          </cell>
          <cell r="P392">
            <v>1</v>
          </cell>
          <cell r="Q392">
            <v>1</v>
          </cell>
          <cell r="R392">
            <v>1</v>
          </cell>
          <cell r="S392">
            <v>1</v>
          </cell>
          <cell r="T392">
            <v>1</v>
          </cell>
          <cell r="U392">
            <v>1</v>
          </cell>
          <cell r="V392">
            <v>1</v>
          </cell>
          <cell r="W392">
            <v>1</v>
          </cell>
          <cell r="X392">
            <v>1</v>
          </cell>
          <cell r="Y392">
            <v>1</v>
          </cell>
          <cell r="Z392">
            <v>1</v>
          </cell>
          <cell r="AA392">
            <v>1</v>
          </cell>
          <cell r="AB392">
            <v>1</v>
          </cell>
          <cell r="AC392">
            <v>1</v>
          </cell>
          <cell r="AD392">
            <v>1</v>
          </cell>
          <cell r="AP392">
            <v>3</v>
          </cell>
          <cell r="AQ392">
            <v>8</v>
          </cell>
          <cell r="AR392">
            <v>5</v>
          </cell>
          <cell r="AZ392">
            <v>1</v>
          </cell>
          <cell r="BA392">
            <v>1</v>
          </cell>
          <cell r="BB392">
            <v>1</v>
          </cell>
          <cell r="BC392">
            <v>1</v>
          </cell>
          <cell r="BD392">
            <v>1</v>
          </cell>
          <cell r="BE392">
            <v>1</v>
          </cell>
          <cell r="BF392">
            <v>1</v>
          </cell>
          <cell r="BG392">
            <v>1</v>
          </cell>
          <cell r="BH392">
            <v>1</v>
          </cell>
          <cell r="BI392">
            <v>1</v>
          </cell>
          <cell r="BJ392">
            <v>1</v>
          </cell>
          <cell r="BK392">
            <v>1</v>
          </cell>
          <cell r="BL392">
            <v>1</v>
          </cell>
          <cell r="BM392">
            <v>1</v>
          </cell>
          <cell r="BN392">
            <v>1</v>
          </cell>
          <cell r="BO392">
            <v>1</v>
          </cell>
          <cell r="BP392">
            <v>1</v>
          </cell>
          <cell r="BQ392">
            <v>1</v>
          </cell>
          <cell r="BR392">
            <v>1</v>
          </cell>
          <cell r="BS392">
            <v>1</v>
          </cell>
        </row>
        <row r="393">
          <cell r="K393">
            <v>1</v>
          </cell>
          <cell r="L393">
            <v>1</v>
          </cell>
          <cell r="M393">
            <v>1</v>
          </cell>
          <cell r="N393">
            <v>1</v>
          </cell>
          <cell r="O393">
            <v>1</v>
          </cell>
          <cell r="P393">
            <v>1</v>
          </cell>
          <cell r="Q393">
            <v>1</v>
          </cell>
          <cell r="R393">
            <v>1</v>
          </cell>
          <cell r="S393">
            <v>1</v>
          </cell>
          <cell r="T393">
            <v>1</v>
          </cell>
          <cell r="U393">
            <v>1</v>
          </cell>
          <cell r="V393">
            <v>1</v>
          </cell>
          <cell r="W393">
            <v>1</v>
          </cell>
          <cell r="X393">
            <v>1</v>
          </cell>
          <cell r="Y393">
            <v>1</v>
          </cell>
          <cell r="Z393">
            <v>1</v>
          </cell>
          <cell r="AA393">
            <v>1</v>
          </cell>
          <cell r="AB393">
            <v>1</v>
          </cell>
          <cell r="AC393">
            <v>1</v>
          </cell>
          <cell r="AD393">
            <v>1</v>
          </cell>
          <cell r="AP393">
            <v>3</v>
          </cell>
          <cell r="AQ393">
            <v>8</v>
          </cell>
          <cell r="AR393">
            <v>6</v>
          </cell>
          <cell r="AZ393">
            <v>1</v>
          </cell>
          <cell r="BA393">
            <v>1</v>
          </cell>
          <cell r="BB393">
            <v>1</v>
          </cell>
          <cell r="BC393">
            <v>1</v>
          </cell>
          <cell r="BD393">
            <v>1</v>
          </cell>
          <cell r="BE393">
            <v>1</v>
          </cell>
          <cell r="BF393">
            <v>1</v>
          </cell>
          <cell r="BG393">
            <v>1</v>
          </cell>
          <cell r="BH393">
            <v>1</v>
          </cell>
          <cell r="BI393">
            <v>1</v>
          </cell>
          <cell r="BJ393">
            <v>1</v>
          </cell>
          <cell r="BK393">
            <v>1</v>
          </cell>
          <cell r="BL393">
            <v>1</v>
          </cell>
          <cell r="BM393">
            <v>1</v>
          </cell>
          <cell r="BN393">
            <v>1</v>
          </cell>
          <cell r="BO393">
            <v>1</v>
          </cell>
          <cell r="BP393">
            <v>1</v>
          </cell>
          <cell r="BQ393">
            <v>1</v>
          </cell>
          <cell r="BR393">
            <v>1</v>
          </cell>
          <cell r="BS393">
            <v>1</v>
          </cell>
        </row>
        <row r="394">
          <cell r="K394">
            <v>1</v>
          </cell>
          <cell r="L394">
            <v>1</v>
          </cell>
          <cell r="M394">
            <v>1</v>
          </cell>
          <cell r="N394">
            <v>1</v>
          </cell>
          <cell r="O394">
            <v>1</v>
          </cell>
          <cell r="P394">
            <v>1</v>
          </cell>
          <cell r="Q394">
            <v>1</v>
          </cell>
          <cell r="R394">
            <v>1</v>
          </cell>
          <cell r="S394">
            <v>1</v>
          </cell>
          <cell r="T394">
            <v>1</v>
          </cell>
          <cell r="U394">
            <v>1</v>
          </cell>
          <cell r="V394">
            <v>1</v>
          </cell>
          <cell r="W394">
            <v>1</v>
          </cell>
          <cell r="X394">
            <v>1</v>
          </cell>
          <cell r="Y394">
            <v>1</v>
          </cell>
          <cell r="Z394">
            <v>1</v>
          </cell>
          <cell r="AA394">
            <v>1</v>
          </cell>
          <cell r="AB394">
            <v>1</v>
          </cell>
          <cell r="AC394">
            <v>1</v>
          </cell>
          <cell r="AD394">
            <v>1</v>
          </cell>
          <cell r="AP394">
            <v>3</v>
          </cell>
          <cell r="AQ394">
            <v>8</v>
          </cell>
          <cell r="AR394">
            <v>7</v>
          </cell>
          <cell r="AZ394">
            <v>1</v>
          </cell>
          <cell r="BA394">
            <v>1</v>
          </cell>
          <cell r="BB394">
            <v>1</v>
          </cell>
          <cell r="BC394">
            <v>1</v>
          </cell>
          <cell r="BD394">
            <v>1</v>
          </cell>
          <cell r="BE394">
            <v>1</v>
          </cell>
          <cell r="BF394">
            <v>1</v>
          </cell>
          <cell r="BG394">
            <v>1</v>
          </cell>
          <cell r="BH394">
            <v>1</v>
          </cell>
          <cell r="BI394">
            <v>1</v>
          </cell>
          <cell r="BJ394">
            <v>1</v>
          </cell>
          <cell r="BK394">
            <v>1</v>
          </cell>
          <cell r="BL394">
            <v>1</v>
          </cell>
          <cell r="BM394">
            <v>1</v>
          </cell>
          <cell r="BN394">
            <v>1</v>
          </cell>
          <cell r="BO394">
            <v>1</v>
          </cell>
          <cell r="BP394">
            <v>1</v>
          </cell>
          <cell r="BQ394">
            <v>1</v>
          </cell>
          <cell r="BR394">
            <v>1</v>
          </cell>
          <cell r="BS394">
            <v>1</v>
          </cell>
        </row>
        <row r="395">
          <cell r="K395">
            <v>1</v>
          </cell>
          <cell r="L395">
            <v>1</v>
          </cell>
          <cell r="M395">
            <v>1</v>
          </cell>
          <cell r="N395">
            <v>1</v>
          </cell>
          <cell r="O395">
            <v>1</v>
          </cell>
          <cell r="P395">
            <v>1</v>
          </cell>
          <cell r="Q395">
            <v>1</v>
          </cell>
          <cell r="R395">
            <v>1</v>
          </cell>
          <cell r="S395">
            <v>1</v>
          </cell>
          <cell r="T395">
            <v>1</v>
          </cell>
          <cell r="U395">
            <v>1</v>
          </cell>
          <cell r="V395">
            <v>1</v>
          </cell>
          <cell r="W395">
            <v>1</v>
          </cell>
          <cell r="X395">
            <v>1</v>
          </cell>
          <cell r="Y395">
            <v>1</v>
          </cell>
          <cell r="Z395">
            <v>1</v>
          </cell>
          <cell r="AA395">
            <v>1</v>
          </cell>
          <cell r="AB395">
            <v>1</v>
          </cell>
          <cell r="AC395">
            <v>1</v>
          </cell>
          <cell r="AD395">
            <v>1</v>
          </cell>
          <cell r="AP395">
            <v>3</v>
          </cell>
          <cell r="AQ395">
            <v>8</v>
          </cell>
          <cell r="AR395">
            <v>8</v>
          </cell>
          <cell r="AZ395">
            <v>1</v>
          </cell>
          <cell r="BA395">
            <v>1</v>
          </cell>
          <cell r="BB395">
            <v>1</v>
          </cell>
          <cell r="BC395">
            <v>1</v>
          </cell>
          <cell r="BD395">
            <v>1</v>
          </cell>
          <cell r="BE395">
            <v>1</v>
          </cell>
          <cell r="BF395">
            <v>1</v>
          </cell>
          <cell r="BG395">
            <v>1</v>
          </cell>
          <cell r="BH395">
            <v>1</v>
          </cell>
          <cell r="BI395">
            <v>1</v>
          </cell>
          <cell r="BJ395">
            <v>1</v>
          </cell>
          <cell r="BK395">
            <v>1</v>
          </cell>
          <cell r="BL395">
            <v>1</v>
          </cell>
          <cell r="BM395">
            <v>1</v>
          </cell>
          <cell r="BN395">
            <v>1</v>
          </cell>
          <cell r="BO395">
            <v>1</v>
          </cell>
          <cell r="BP395">
            <v>1</v>
          </cell>
          <cell r="BQ395">
            <v>1</v>
          </cell>
          <cell r="BR395">
            <v>1</v>
          </cell>
          <cell r="BS395">
            <v>1</v>
          </cell>
        </row>
        <row r="396">
          <cell r="K396">
            <v>1</v>
          </cell>
          <cell r="L396">
            <v>1</v>
          </cell>
          <cell r="M396">
            <v>1</v>
          </cell>
          <cell r="N396">
            <v>1</v>
          </cell>
          <cell r="O396">
            <v>1</v>
          </cell>
          <cell r="P396">
            <v>1</v>
          </cell>
          <cell r="Q396">
            <v>1</v>
          </cell>
          <cell r="R396">
            <v>1</v>
          </cell>
          <cell r="S396">
            <v>1</v>
          </cell>
          <cell r="T396">
            <v>1</v>
          </cell>
          <cell r="U396">
            <v>1</v>
          </cell>
          <cell r="V396">
            <v>1</v>
          </cell>
          <cell r="W396">
            <v>1</v>
          </cell>
          <cell r="X396">
            <v>1</v>
          </cell>
          <cell r="Y396">
            <v>1</v>
          </cell>
          <cell r="Z396">
            <v>1</v>
          </cell>
          <cell r="AA396">
            <v>1</v>
          </cell>
          <cell r="AB396">
            <v>1</v>
          </cell>
          <cell r="AC396">
            <v>1</v>
          </cell>
          <cell r="AD396">
            <v>1</v>
          </cell>
          <cell r="AP396">
            <v>3</v>
          </cell>
          <cell r="AQ396">
            <v>8</v>
          </cell>
          <cell r="AR396">
            <v>9</v>
          </cell>
          <cell r="AZ396">
            <v>1</v>
          </cell>
          <cell r="BA396">
            <v>1</v>
          </cell>
          <cell r="BB396">
            <v>1</v>
          </cell>
          <cell r="BC396">
            <v>1</v>
          </cell>
          <cell r="BD396">
            <v>1</v>
          </cell>
          <cell r="BE396">
            <v>1</v>
          </cell>
          <cell r="BF396">
            <v>1</v>
          </cell>
          <cell r="BG396">
            <v>1</v>
          </cell>
          <cell r="BH396">
            <v>1</v>
          </cell>
          <cell r="BI396">
            <v>1</v>
          </cell>
          <cell r="BJ396">
            <v>1</v>
          </cell>
          <cell r="BK396">
            <v>1</v>
          </cell>
          <cell r="BL396">
            <v>1</v>
          </cell>
          <cell r="BM396">
            <v>1</v>
          </cell>
          <cell r="BN396">
            <v>1</v>
          </cell>
          <cell r="BO396">
            <v>1</v>
          </cell>
          <cell r="BP396">
            <v>1</v>
          </cell>
          <cell r="BQ396">
            <v>1</v>
          </cell>
          <cell r="BR396">
            <v>1</v>
          </cell>
          <cell r="BS396">
            <v>1</v>
          </cell>
        </row>
        <row r="397">
          <cell r="K397">
            <v>1</v>
          </cell>
          <cell r="L397">
            <v>1</v>
          </cell>
          <cell r="M397">
            <v>1</v>
          </cell>
          <cell r="N397">
            <v>1</v>
          </cell>
          <cell r="O397">
            <v>1</v>
          </cell>
          <cell r="P397">
            <v>1</v>
          </cell>
          <cell r="Q397">
            <v>1</v>
          </cell>
          <cell r="R397">
            <v>1</v>
          </cell>
          <cell r="S397">
            <v>1</v>
          </cell>
          <cell r="T397">
            <v>1</v>
          </cell>
          <cell r="U397">
            <v>1</v>
          </cell>
          <cell r="V397">
            <v>1</v>
          </cell>
          <cell r="W397">
            <v>1</v>
          </cell>
          <cell r="X397">
            <v>1</v>
          </cell>
          <cell r="Y397">
            <v>1</v>
          </cell>
          <cell r="Z397">
            <v>1</v>
          </cell>
          <cell r="AA397">
            <v>1</v>
          </cell>
          <cell r="AB397">
            <v>1</v>
          </cell>
          <cell r="AC397">
            <v>1</v>
          </cell>
          <cell r="AD397">
            <v>1</v>
          </cell>
          <cell r="AP397">
            <v>3</v>
          </cell>
          <cell r="AQ397">
            <v>8</v>
          </cell>
          <cell r="AR397">
            <v>10</v>
          </cell>
          <cell r="AZ397">
            <v>1</v>
          </cell>
          <cell r="BA397">
            <v>1</v>
          </cell>
          <cell r="BB397">
            <v>1</v>
          </cell>
          <cell r="BC397">
            <v>1</v>
          </cell>
          <cell r="BD397">
            <v>1</v>
          </cell>
          <cell r="BE397">
            <v>1</v>
          </cell>
          <cell r="BF397">
            <v>1</v>
          </cell>
          <cell r="BG397">
            <v>1</v>
          </cell>
          <cell r="BH397">
            <v>1</v>
          </cell>
          <cell r="BI397">
            <v>1</v>
          </cell>
          <cell r="BJ397">
            <v>1</v>
          </cell>
          <cell r="BK397">
            <v>1</v>
          </cell>
          <cell r="BL397">
            <v>1</v>
          </cell>
          <cell r="BM397">
            <v>1</v>
          </cell>
          <cell r="BN397">
            <v>1</v>
          </cell>
          <cell r="BO397">
            <v>1</v>
          </cell>
          <cell r="BP397">
            <v>1</v>
          </cell>
          <cell r="BQ397">
            <v>1</v>
          </cell>
          <cell r="BR397">
            <v>1</v>
          </cell>
          <cell r="BS397">
            <v>1</v>
          </cell>
        </row>
        <row r="398">
          <cell r="K398">
            <v>1</v>
          </cell>
          <cell r="L398">
            <v>1</v>
          </cell>
          <cell r="M398">
            <v>1</v>
          </cell>
          <cell r="N398">
            <v>1</v>
          </cell>
          <cell r="O398">
            <v>1</v>
          </cell>
          <cell r="P398">
            <v>1</v>
          </cell>
          <cell r="Q398">
            <v>1</v>
          </cell>
          <cell r="R398">
            <v>1</v>
          </cell>
          <cell r="S398">
            <v>1</v>
          </cell>
          <cell r="T398">
            <v>1</v>
          </cell>
          <cell r="U398">
            <v>1</v>
          </cell>
          <cell r="V398">
            <v>1</v>
          </cell>
          <cell r="W398">
            <v>1</v>
          </cell>
          <cell r="X398">
            <v>1</v>
          </cell>
          <cell r="Y398">
            <v>1</v>
          </cell>
          <cell r="Z398">
            <v>1</v>
          </cell>
          <cell r="AA398">
            <v>1</v>
          </cell>
          <cell r="AB398">
            <v>1</v>
          </cell>
          <cell r="AC398">
            <v>1</v>
          </cell>
          <cell r="AD398">
            <v>1</v>
          </cell>
          <cell r="AP398">
            <v>3</v>
          </cell>
          <cell r="AQ398">
            <v>9</v>
          </cell>
          <cell r="AR398">
            <v>1</v>
          </cell>
          <cell r="AZ398">
            <v>1</v>
          </cell>
          <cell r="BA398">
            <v>1</v>
          </cell>
          <cell r="BB398">
            <v>1</v>
          </cell>
          <cell r="BC398">
            <v>1</v>
          </cell>
          <cell r="BD398">
            <v>1</v>
          </cell>
          <cell r="BE398">
            <v>1</v>
          </cell>
          <cell r="BF398">
            <v>1</v>
          </cell>
          <cell r="BG398">
            <v>1</v>
          </cell>
          <cell r="BH398">
            <v>1</v>
          </cell>
          <cell r="BI398">
            <v>1</v>
          </cell>
          <cell r="BJ398">
            <v>1</v>
          </cell>
          <cell r="BK398">
            <v>1</v>
          </cell>
          <cell r="BL398">
            <v>1</v>
          </cell>
          <cell r="BM398">
            <v>1</v>
          </cell>
          <cell r="BN398">
            <v>1</v>
          </cell>
          <cell r="BO398">
            <v>1</v>
          </cell>
          <cell r="BP398">
            <v>1</v>
          </cell>
          <cell r="BQ398">
            <v>1</v>
          </cell>
          <cell r="BR398">
            <v>1</v>
          </cell>
          <cell r="BS398">
            <v>1</v>
          </cell>
        </row>
        <row r="399">
          <cell r="K399">
            <v>1</v>
          </cell>
          <cell r="L399">
            <v>1</v>
          </cell>
          <cell r="M399">
            <v>1</v>
          </cell>
          <cell r="N399">
            <v>1</v>
          </cell>
          <cell r="O399">
            <v>1</v>
          </cell>
          <cell r="P399">
            <v>1</v>
          </cell>
          <cell r="Q399">
            <v>1</v>
          </cell>
          <cell r="R399">
            <v>1</v>
          </cell>
          <cell r="S399">
            <v>1</v>
          </cell>
          <cell r="T399">
            <v>1</v>
          </cell>
          <cell r="U399">
            <v>1</v>
          </cell>
          <cell r="V399">
            <v>1</v>
          </cell>
          <cell r="W399">
            <v>1</v>
          </cell>
          <cell r="X399">
            <v>1</v>
          </cell>
          <cell r="Y399">
            <v>1</v>
          </cell>
          <cell r="Z399">
            <v>1</v>
          </cell>
          <cell r="AA399">
            <v>1</v>
          </cell>
          <cell r="AB399">
            <v>1</v>
          </cell>
          <cell r="AC399">
            <v>1</v>
          </cell>
          <cell r="AD399">
            <v>1</v>
          </cell>
          <cell r="AP399">
            <v>3</v>
          </cell>
          <cell r="AQ399">
            <v>9</v>
          </cell>
          <cell r="AR399">
            <v>2</v>
          </cell>
          <cell r="AZ399">
            <v>1</v>
          </cell>
          <cell r="BA399">
            <v>1</v>
          </cell>
          <cell r="BB399">
            <v>1</v>
          </cell>
          <cell r="BC399">
            <v>1</v>
          </cell>
          <cell r="BD399">
            <v>1</v>
          </cell>
          <cell r="BE399">
            <v>1</v>
          </cell>
          <cell r="BF399">
            <v>1</v>
          </cell>
          <cell r="BG399">
            <v>1</v>
          </cell>
          <cell r="BH399">
            <v>1</v>
          </cell>
          <cell r="BI399">
            <v>1</v>
          </cell>
          <cell r="BJ399">
            <v>1</v>
          </cell>
          <cell r="BK399">
            <v>1</v>
          </cell>
          <cell r="BL399">
            <v>1</v>
          </cell>
          <cell r="BM399">
            <v>1</v>
          </cell>
          <cell r="BN399">
            <v>1</v>
          </cell>
          <cell r="BO399">
            <v>1</v>
          </cell>
          <cell r="BP399">
            <v>1</v>
          </cell>
          <cell r="BQ399">
            <v>1</v>
          </cell>
          <cell r="BR399">
            <v>1</v>
          </cell>
          <cell r="BS399">
            <v>1</v>
          </cell>
        </row>
        <row r="400">
          <cell r="K400">
            <v>1</v>
          </cell>
          <cell r="L400">
            <v>1</v>
          </cell>
          <cell r="M400">
            <v>1</v>
          </cell>
          <cell r="N400">
            <v>1</v>
          </cell>
          <cell r="O400">
            <v>1</v>
          </cell>
          <cell r="P400">
            <v>1</v>
          </cell>
          <cell r="Q400">
            <v>1</v>
          </cell>
          <cell r="R400">
            <v>1</v>
          </cell>
          <cell r="S400">
            <v>1</v>
          </cell>
          <cell r="T400">
            <v>1</v>
          </cell>
          <cell r="U400">
            <v>1</v>
          </cell>
          <cell r="V400">
            <v>1</v>
          </cell>
          <cell r="W400">
            <v>1</v>
          </cell>
          <cell r="X400">
            <v>1</v>
          </cell>
          <cell r="Y400">
            <v>1</v>
          </cell>
          <cell r="Z400">
            <v>1</v>
          </cell>
          <cell r="AA400">
            <v>1</v>
          </cell>
          <cell r="AB400">
            <v>1</v>
          </cell>
          <cell r="AC400">
            <v>1</v>
          </cell>
          <cell r="AD400">
            <v>1</v>
          </cell>
          <cell r="AP400">
            <v>3</v>
          </cell>
          <cell r="AQ400">
            <v>9</v>
          </cell>
          <cell r="AR400">
            <v>3</v>
          </cell>
          <cell r="AZ400">
            <v>1</v>
          </cell>
          <cell r="BA400">
            <v>1</v>
          </cell>
          <cell r="BB400">
            <v>1</v>
          </cell>
          <cell r="BC400">
            <v>1</v>
          </cell>
          <cell r="BD400">
            <v>1</v>
          </cell>
          <cell r="BE400">
            <v>1</v>
          </cell>
          <cell r="BF400">
            <v>1</v>
          </cell>
          <cell r="BG400">
            <v>1</v>
          </cell>
          <cell r="BH400">
            <v>1</v>
          </cell>
          <cell r="BI400">
            <v>1</v>
          </cell>
          <cell r="BJ400">
            <v>1</v>
          </cell>
          <cell r="BK400">
            <v>1</v>
          </cell>
          <cell r="BL400">
            <v>1</v>
          </cell>
          <cell r="BM400">
            <v>1</v>
          </cell>
          <cell r="BN400">
            <v>1</v>
          </cell>
          <cell r="BO400">
            <v>1</v>
          </cell>
          <cell r="BP400">
            <v>1</v>
          </cell>
          <cell r="BQ400">
            <v>1</v>
          </cell>
          <cell r="BR400">
            <v>1</v>
          </cell>
          <cell r="BS400">
            <v>1</v>
          </cell>
        </row>
        <row r="401">
          <cell r="K401">
            <v>1</v>
          </cell>
          <cell r="L401">
            <v>1</v>
          </cell>
          <cell r="M401">
            <v>1</v>
          </cell>
          <cell r="N401">
            <v>1</v>
          </cell>
          <cell r="O401">
            <v>1</v>
          </cell>
          <cell r="P401">
            <v>1</v>
          </cell>
          <cell r="Q401">
            <v>1</v>
          </cell>
          <cell r="R401">
            <v>1</v>
          </cell>
          <cell r="S401">
            <v>1</v>
          </cell>
          <cell r="T401">
            <v>1</v>
          </cell>
          <cell r="U401">
            <v>1</v>
          </cell>
          <cell r="V401">
            <v>1</v>
          </cell>
          <cell r="W401">
            <v>1</v>
          </cell>
          <cell r="X401">
            <v>1</v>
          </cell>
          <cell r="Y401">
            <v>1</v>
          </cell>
          <cell r="Z401">
            <v>1</v>
          </cell>
          <cell r="AA401">
            <v>1</v>
          </cell>
          <cell r="AB401">
            <v>1</v>
          </cell>
          <cell r="AC401">
            <v>1</v>
          </cell>
          <cell r="AD401">
            <v>1</v>
          </cell>
          <cell r="AP401">
            <v>3</v>
          </cell>
          <cell r="AQ401">
            <v>9</v>
          </cell>
          <cell r="AR401">
            <v>4</v>
          </cell>
          <cell r="AZ401">
            <v>1</v>
          </cell>
          <cell r="BA401">
            <v>1</v>
          </cell>
          <cell r="BB401">
            <v>1</v>
          </cell>
          <cell r="BC401">
            <v>1</v>
          </cell>
          <cell r="BD401">
            <v>1</v>
          </cell>
          <cell r="BE401">
            <v>1</v>
          </cell>
          <cell r="BF401">
            <v>1</v>
          </cell>
          <cell r="BG401">
            <v>1</v>
          </cell>
          <cell r="BH401">
            <v>1</v>
          </cell>
          <cell r="BI401">
            <v>1</v>
          </cell>
          <cell r="BJ401">
            <v>1</v>
          </cell>
          <cell r="BK401">
            <v>1</v>
          </cell>
          <cell r="BL401">
            <v>1</v>
          </cell>
          <cell r="BM401">
            <v>1</v>
          </cell>
          <cell r="BN401">
            <v>1</v>
          </cell>
          <cell r="BO401">
            <v>1</v>
          </cell>
          <cell r="BP401">
            <v>1</v>
          </cell>
          <cell r="BQ401">
            <v>1</v>
          </cell>
          <cell r="BR401">
            <v>1</v>
          </cell>
          <cell r="BS401">
            <v>1</v>
          </cell>
        </row>
        <row r="402">
          <cell r="K402">
            <v>1</v>
          </cell>
          <cell r="L402">
            <v>1</v>
          </cell>
          <cell r="M402">
            <v>1</v>
          </cell>
          <cell r="N402">
            <v>1</v>
          </cell>
          <cell r="O402">
            <v>1</v>
          </cell>
          <cell r="P402">
            <v>1</v>
          </cell>
          <cell r="Q402">
            <v>1</v>
          </cell>
          <cell r="R402">
            <v>1</v>
          </cell>
          <cell r="S402">
            <v>1</v>
          </cell>
          <cell r="T402">
            <v>1</v>
          </cell>
          <cell r="U402">
            <v>1</v>
          </cell>
          <cell r="V402">
            <v>1</v>
          </cell>
          <cell r="W402">
            <v>1</v>
          </cell>
          <cell r="X402">
            <v>1</v>
          </cell>
          <cell r="Y402">
            <v>1</v>
          </cell>
          <cell r="Z402">
            <v>1</v>
          </cell>
          <cell r="AA402">
            <v>1</v>
          </cell>
          <cell r="AB402">
            <v>1</v>
          </cell>
          <cell r="AC402">
            <v>1</v>
          </cell>
          <cell r="AD402">
            <v>1</v>
          </cell>
          <cell r="AP402">
            <v>3</v>
          </cell>
          <cell r="AQ402">
            <v>9</v>
          </cell>
          <cell r="AR402">
            <v>5</v>
          </cell>
          <cell r="AZ402">
            <v>1</v>
          </cell>
          <cell r="BA402">
            <v>1</v>
          </cell>
          <cell r="BB402">
            <v>1</v>
          </cell>
          <cell r="BC402">
            <v>1</v>
          </cell>
          <cell r="BD402">
            <v>1</v>
          </cell>
          <cell r="BE402">
            <v>1</v>
          </cell>
          <cell r="BF402">
            <v>1</v>
          </cell>
          <cell r="BG402">
            <v>1</v>
          </cell>
          <cell r="BH402">
            <v>1</v>
          </cell>
          <cell r="BI402">
            <v>1</v>
          </cell>
          <cell r="BJ402">
            <v>1</v>
          </cell>
          <cell r="BK402">
            <v>1</v>
          </cell>
          <cell r="BL402">
            <v>1</v>
          </cell>
          <cell r="BM402">
            <v>1</v>
          </cell>
          <cell r="BN402">
            <v>1</v>
          </cell>
          <cell r="BO402">
            <v>1</v>
          </cell>
          <cell r="BP402">
            <v>1</v>
          </cell>
          <cell r="BQ402">
            <v>1</v>
          </cell>
          <cell r="BR402">
            <v>1</v>
          </cell>
          <cell r="BS402">
            <v>1</v>
          </cell>
        </row>
        <row r="403">
          <cell r="K403">
            <v>1</v>
          </cell>
          <cell r="L403">
            <v>1</v>
          </cell>
          <cell r="M403">
            <v>1</v>
          </cell>
          <cell r="N403">
            <v>1</v>
          </cell>
          <cell r="O403">
            <v>1</v>
          </cell>
          <cell r="P403">
            <v>1</v>
          </cell>
          <cell r="Q403">
            <v>1</v>
          </cell>
          <cell r="R403">
            <v>1</v>
          </cell>
          <cell r="S403">
            <v>1</v>
          </cell>
          <cell r="T403">
            <v>1</v>
          </cell>
          <cell r="U403">
            <v>1</v>
          </cell>
          <cell r="V403">
            <v>1</v>
          </cell>
          <cell r="W403">
            <v>1</v>
          </cell>
          <cell r="X403">
            <v>1</v>
          </cell>
          <cell r="Y403">
            <v>1</v>
          </cell>
          <cell r="Z403">
            <v>1</v>
          </cell>
          <cell r="AA403">
            <v>1</v>
          </cell>
          <cell r="AB403">
            <v>1</v>
          </cell>
          <cell r="AC403">
            <v>1</v>
          </cell>
          <cell r="AD403">
            <v>1</v>
          </cell>
          <cell r="AP403">
            <v>3</v>
          </cell>
          <cell r="AQ403">
            <v>9</v>
          </cell>
          <cell r="AR403">
            <v>6</v>
          </cell>
          <cell r="AZ403">
            <v>1</v>
          </cell>
          <cell r="BA403">
            <v>1</v>
          </cell>
          <cell r="BB403">
            <v>1</v>
          </cell>
          <cell r="BC403">
            <v>1</v>
          </cell>
          <cell r="BD403">
            <v>1</v>
          </cell>
          <cell r="BE403">
            <v>1</v>
          </cell>
          <cell r="BF403">
            <v>1</v>
          </cell>
          <cell r="BG403">
            <v>1</v>
          </cell>
          <cell r="BH403">
            <v>1</v>
          </cell>
          <cell r="BI403">
            <v>1</v>
          </cell>
          <cell r="BJ403">
            <v>1</v>
          </cell>
          <cell r="BK403">
            <v>1</v>
          </cell>
          <cell r="BL403">
            <v>1</v>
          </cell>
          <cell r="BM403">
            <v>1</v>
          </cell>
          <cell r="BN403">
            <v>1</v>
          </cell>
          <cell r="BO403">
            <v>1</v>
          </cell>
          <cell r="BP403">
            <v>1</v>
          </cell>
          <cell r="BQ403">
            <v>1</v>
          </cell>
          <cell r="BR403">
            <v>1</v>
          </cell>
          <cell r="BS403">
            <v>1</v>
          </cell>
        </row>
        <row r="404">
          <cell r="K404">
            <v>1</v>
          </cell>
          <cell r="L404">
            <v>1</v>
          </cell>
          <cell r="M404">
            <v>1</v>
          </cell>
          <cell r="N404">
            <v>1</v>
          </cell>
          <cell r="O404">
            <v>1</v>
          </cell>
          <cell r="P404">
            <v>1</v>
          </cell>
          <cell r="Q404">
            <v>1</v>
          </cell>
          <cell r="R404">
            <v>1</v>
          </cell>
          <cell r="S404">
            <v>1</v>
          </cell>
          <cell r="T404">
            <v>1</v>
          </cell>
          <cell r="U404">
            <v>1</v>
          </cell>
          <cell r="V404">
            <v>1</v>
          </cell>
          <cell r="W404">
            <v>1</v>
          </cell>
          <cell r="X404">
            <v>1</v>
          </cell>
          <cell r="Y404">
            <v>1</v>
          </cell>
          <cell r="Z404">
            <v>1</v>
          </cell>
          <cell r="AA404">
            <v>1</v>
          </cell>
          <cell r="AB404">
            <v>1</v>
          </cell>
          <cell r="AC404">
            <v>1</v>
          </cell>
          <cell r="AD404">
            <v>1</v>
          </cell>
          <cell r="AP404">
            <v>3</v>
          </cell>
          <cell r="AQ404">
            <v>9</v>
          </cell>
          <cell r="AR404">
            <v>7</v>
          </cell>
          <cell r="AZ404">
            <v>1</v>
          </cell>
          <cell r="BA404">
            <v>1</v>
          </cell>
          <cell r="BB404">
            <v>1</v>
          </cell>
          <cell r="BC404">
            <v>1</v>
          </cell>
          <cell r="BD404">
            <v>1</v>
          </cell>
          <cell r="BE404">
            <v>1</v>
          </cell>
          <cell r="BF404">
            <v>1</v>
          </cell>
          <cell r="BG404">
            <v>1</v>
          </cell>
          <cell r="BH404">
            <v>1</v>
          </cell>
          <cell r="BI404">
            <v>1</v>
          </cell>
          <cell r="BJ404">
            <v>1</v>
          </cell>
          <cell r="BK404">
            <v>1</v>
          </cell>
          <cell r="BL404">
            <v>1</v>
          </cell>
          <cell r="BM404">
            <v>1</v>
          </cell>
          <cell r="BN404">
            <v>1</v>
          </cell>
          <cell r="BO404">
            <v>1</v>
          </cell>
          <cell r="BP404">
            <v>1</v>
          </cell>
          <cell r="BQ404">
            <v>1</v>
          </cell>
          <cell r="BR404">
            <v>1</v>
          </cell>
          <cell r="BS404">
            <v>1</v>
          </cell>
        </row>
        <row r="405">
          <cell r="K405">
            <v>1</v>
          </cell>
          <cell r="L405">
            <v>1</v>
          </cell>
          <cell r="M405">
            <v>1</v>
          </cell>
          <cell r="N405">
            <v>1</v>
          </cell>
          <cell r="O405">
            <v>1</v>
          </cell>
          <cell r="P405">
            <v>1</v>
          </cell>
          <cell r="Q405">
            <v>1</v>
          </cell>
          <cell r="R405">
            <v>1</v>
          </cell>
          <cell r="S405">
            <v>1</v>
          </cell>
          <cell r="T405">
            <v>1</v>
          </cell>
          <cell r="U405">
            <v>1</v>
          </cell>
          <cell r="V405">
            <v>1</v>
          </cell>
          <cell r="W405">
            <v>1</v>
          </cell>
          <cell r="X405">
            <v>1</v>
          </cell>
          <cell r="Y405">
            <v>1</v>
          </cell>
          <cell r="Z405">
            <v>1</v>
          </cell>
          <cell r="AA405">
            <v>1</v>
          </cell>
          <cell r="AB405">
            <v>1</v>
          </cell>
          <cell r="AC405">
            <v>1</v>
          </cell>
          <cell r="AD405">
            <v>1</v>
          </cell>
          <cell r="AP405">
            <v>3</v>
          </cell>
          <cell r="AQ405">
            <v>9</v>
          </cell>
          <cell r="AR405">
            <v>8</v>
          </cell>
          <cell r="AZ405">
            <v>1</v>
          </cell>
          <cell r="BA405">
            <v>1</v>
          </cell>
          <cell r="BB405">
            <v>1</v>
          </cell>
          <cell r="BC405">
            <v>1</v>
          </cell>
          <cell r="BD405">
            <v>1</v>
          </cell>
          <cell r="BE405">
            <v>1</v>
          </cell>
          <cell r="BF405">
            <v>1</v>
          </cell>
          <cell r="BG405">
            <v>1</v>
          </cell>
          <cell r="BH405">
            <v>1</v>
          </cell>
          <cell r="BI405">
            <v>1</v>
          </cell>
          <cell r="BJ405">
            <v>1</v>
          </cell>
          <cell r="BK405">
            <v>1</v>
          </cell>
          <cell r="BL405">
            <v>1</v>
          </cell>
          <cell r="BM405">
            <v>1</v>
          </cell>
          <cell r="BN405">
            <v>1</v>
          </cell>
          <cell r="BO405">
            <v>1</v>
          </cell>
          <cell r="BP405">
            <v>1</v>
          </cell>
          <cell r="BQ405">
            <v>1</v>
          </cell>
          <cell r="BR405">
            <v>1</v>
          </cell>
          <cell r="BS405">
            <v>1</v>
          </cell>
        </row>
        <row r="406">
          <cell r="K406">
            <v>1</v>
          </cell>
          <cell r="L406">
            <v>1</v>
          </cell>
          <cell r="M406">
            <v>1</v>
          </cell>
          <cell r="N406">
            <v>1</v>
          </cell>
          <cell r="O406">
            <v>1</v>
          </cell>
          <cell r="P406">
            <v>1</v>
          </cell>
          <cell r="Q406">
            <v>1</v>
          </cell>
          <cell r="R406">
            <v>1</v>
          </cell>
          <cell r="S406">
            <v>1</v>
          </cell>
          <cell r="T406">
            <v>1</v>
          </cell>
          <cell r="U406">
            <v>1</v>
          </cell>
          <cell r="V406">
            <v>1</v>
          </cell>
          <cell r="W406">
            <v>1</v>
          </cell>
          <cell r="X406">
            <v>1</v>
          </cell>
          <cell r="Y406">
            <v>1</v>
          </cell>
          <cell r="Z406">
            <v>1</v>
          </cell>
          <cell r="AA406">
            <v>1</v>
          </cell>
          <cell r="AB406">
            <v>1</v>
          </cell>
          <cell r="AC406">
            <v>1</v>
          </cell>
          <cell r="AD406">
            <v>1</v>
          </cell>
          <cell r="AP406">
            <v>3</v>
          </cell>
          <cell r="AQ406">
            <v>9</v>
          </cell>
          <cell r="AR406">
            <v>9</v>
          </cell>
          <cell r="AZ406">
            <v>1</v>
          </cell>
          <cell r="BA406">
            <v>1</v>
          </cell>
          <cell r="BB406">
            <v>1</v>
          </cell>
          <cell r="BC406">
            <v>1</v>
          </cell>
          <cell r="BD406">
            <v>1</v>
          </cell>
          <cell r="BE406">
            <v>1</v>
          </cell>
          <cell r="BF406">
            <v>1</v>
          </cell>
          <cell r="BG406">
            <v>1</v>
          </cell>
          <cell r="BH406">
            <v>1</v>
          </cell>
          <cell r="BI406">
            <v>1</v>
          </cell>
          <cell r="BJ406">
            <v>1</v>
          </cell>
          <cell r="BK406">
            <v>1</v>
          </cell>
          <cell r="BL406">
            <v>1</v>
          </cell>
          <cell r="BM406">
            <v>1</v>
          </cell>
          <cell r="BN406">
            <v>1</v>
          </cell>
          <cell r="BO406">
            <v>1</v>
          </cell>
          <cell r="BP406">
            <v>1</v>
          </cell>
          <cell r="BQ406">
            <v>1</v>
          </cell>
          <cell r="BR406">
            <v>1</v>
          </cell>
          <cell r="BS406">
            <v>1</v>
          </cell>
        </row>
        <row r="407">
          <cell r="K407">
            <v>1</v>
          </cell>
          <cell r="L407">
            <v>1</v>
          </cell>
          <cell r="M407">
            <v>1</v>
          </cell>
          <cell r="N407">
            <v>1</v>
          </cell>
          <cell r="O407">
            <v>1</v>
          </cell>
          <cell r="P407">
            <v>1</v>
          </cell>
          <cell r="Q407">
            <v>1</v>
          </cell>
          <cell r="R407">
            <v>1</v>
          </cell>
          <cell r="S407">
            <v>1</v>
          </cell>
          <cell r="T407">
            <v>1</v>
          </cell>
          <cell r="U407">
            <v>1</v>
          </cell>
          <cell r="V407">
            <v>1</v>
          </cell>
          <cell r="W407">
            <v>1</v>
          </cell>
          <cell r="X407">
            <v>1</v>
          </cell>
          <cell r="Y407">
            <v>1</v>
          </cell>
          <cell r="Z407">
            <v>1</v>
          </cell>
          <cell r="AA407">
            <v>1</v>
          </cell>
          <cell r="AB407">
            <v>1</v>
          </cell>
          <cell r="AC407">
            <v>1</v>
          </cell>
          <cell r="AD407">
            <v>1</v>
          </cell>
          <cell r="AP407">
            <v>3</v>
          </cell>
          <cell r="AQ407">
            <v>9</v>
          </cell>
          <cell r="AR407">
            <v>10</v>
          </cell>
          <cell r="AZ407">
            <v>1</v>
          </cell>
          <cell r="BA407">
            <v>1</v>
          </cell>
          <cell r="BB407">
            <v>1</v>
          </cell>
          <cell r="BC407">
            <v>1</v>
          </cell>
          <cell r="BD407">
            <v>1</v>
          </cell>
          <cell r="BE407">
            <v>1</v>
          </cell>
          <cell r="BF407">
            <v>1</v>
          </cell>
          <cell r="BG407">
            <v>1</v>
          </cell>
          <cell r="BH407">
            <v>1</v>
          </cell>
          <cell r="BI407">
            <v>1</v>
          </cell>
          <cell r="BJ407">
            <v>1</v>
          </cell>
          <cell r="BK407">
            <v>1</v>
          </cell>
          <cell r="BL407">
            <v>1</v>
          </cell>
          <cell r="BM407">
            <v>1</v>
          </cell>
          <cell r="BN407">
            <v>1</v>
          </cell>
          <cell r="BO407">
            <v>1</v>
          </cell>
          <cell r="BP407">
            <v>1</v>
          </cell>
          <cell r="BQ407">
            <v>1</v>
          </cell>
          <cell r="BR407">
            <v>1</v>
          </cell>
          <cell r="BS407">
            <v>1</v>
          </cell>
        </row>
        <row r="408">
          <cell r="K408">
            <v>1</v>
          </cell>
          <cell r="L408">
            <v>1</v>
          </cell>
          <cell r="M408">
            <v>1</v>
          </cell>
          <cell r="N408">
            <v>1</v>
          </cell>
          <cell r="O408">
            <v>1</v>
          </cell>
          <cell r="P408">
            <v>1</v>
          </cell>
          <cell r="Q408">
            <v>1</v>
          </cell>
          <cell r="R408">
            <v>1</v>
          </cell>
          <cell r="S408">
            <v>1</v>
          </cell>
          <cell r="T408">
            <v>1</v>
          </cell>
          <cell r="U408">
            <v>1</v>
          </cell>
          <cell r="V408">
            <v>1</v>
          </cell>
          <cell r="W408">
            <v>1</v>
          </cell>
          <cell r="X408">
            <v>1</v>
          </cell>
          <cell r="Y408">
            <v>1</v>
          </cell>
          <cell r="Z408">
            <v>1</v>
          </cell>
          <cell r="AA408">
            <v>1</v>
          </cell>
          <cell r="AB408">
            <v>1</v>
          </cell>
          <cell r="AC408">
            <v>1</v>
          </cell>
          <cell r="AD408">
            <v>1</v>
          </cell>
          <cell r="AP408">
            <v>3</v>
          </cell>
          <cell r="AQ408">
            <v>10</v>
          </cell>
          <cell r="AR408">
            <v>1</v>
          </cell>
          <cell r="AZ408">
            <v>1</v>
          </cell>
          <cell r="BA408">
            <v>1</v>
          </cell>
          <cell r="BB408">
            <v>1</v>
          </cell>
          <cell r="BC408">
            <v>1</v>
          </cell>
          <cell r="BD408">
            <v>1</v>
          </cell>
          <cell r="BE408">
            <v>1</v>
          </cell>
          <cell r="BF408">
            <v>1</v>
          </cell>
          <cell r="BG408">
            <v>1</v>
          </cell>
          <cell r="BH408">
            <v>1</v>
          </cell>
          <cell r="BI408">
            <v>1</v>
          </cell>
          <cell r="BJ408">
            <v>1</v>
          </cell>
          <cell r="BK408">
            <v>1</v>
          </cell>
          <cell r="BL408">
            <v>1</v>
          </cell>
          <cell r="BM408">
            <v>1</v>
          </cell>
          <cell r="BN408">
            <v>1</v>
          </cell>
          <cell r="BO408">
            <v>1</v>
          </cell>
          <cell r="BP408">
            <v>1</v>
          </cell>
          <cell r="BQ408">
            <v>1</v>
          </cell>
          <cell r="BR408">
            <v>1</v>
          </cell>
          <cell r="BS408">
            <v>1</v>
          </cell>
        </row>
        <row r="409">
          <cell r="K409">
            <v>1</v>
          </cell>
          <cell r="L409">
            <v>1</v>
          </cell>
          <cell r="M409">
            <v>1</v>
          </cell>
          <cell r="N409">
            <v>1</v>
          </cell>
          <cell r="O409">
            <v>1</v>
          </cell>
          <cell r="P409">
            <v>1</v>
          </cell>
          <cell r="Q409">
            <v>1</v>
          </cell>
          <cell r="R409">
            <v>1</v>
          </cell>
          <cell r="S409">
            <v>1</v>
          </cell>
          <cell r="T409">
            <v>1</v>
          </cell>
          <cell r="U409">
            <v>1</v>
          </cell>
          <cell r="V409">
            <v>1</v>
          </cell>
          <cell r="W409">
            <v>1</v>
          </cell>
          <cell r="X409">
            <v>1</v>
          </cell>
          <cell r="Y409">
            <v>1</v>
          </cell>
          <cell r="Z409">
            <v>1</v>
          </cell>
          <cell r="AA409">
            <v>1</v>
          </cell>
          <cell r="AB409">
            <v>1</v>
          </cell>
          <cell r="AC409">
            <v>1</v>
          </cell>
          <cell r="AD409">
            <v>1</v>
          </cell>
          <cell r="AP409">
            <v>3</v>
          </cell>
          <cell r="AQ409">
            <v>10</v>
          </cell>
          <cell r="AR409">
            <v>2</v>
          </cell>
          <cell r="AZ409">
            <v>1</v>
          </cell>
          <cell r="BA409">
            <v>1</v>
          </cell>
          <cell r="BB409">
            <v>1</v>
          </cell>
          <cell r="BC409">
            <v>1</v>
          </cell>
          <cell r="BD409">
            <v>1</v>
          </cell>
          <cell r="BE409">
            <v>1</v>
          </cell>
          <cell r="BF409">
            <v>1</v>
          </cell>
          <cell r="BG409">
            <v>1</v>
          </cell>
          <cell r="BH409">
            <v>1</v>
          </cell>
          <cell r="BI409">
            <v>1</v>
          </cell>
          <cell r="BJ409">
            <v>1</v>
          </cell>
          <cell r="BK409">
            <v>1</v>
          </cell>
          <cell r="BL409">
            <v>1</v>
          </cell>
          <cell r="BM409">
            <v>1</v>
          </cell>
          <cell r="BN409">
            <v>1</v>
          </cell>
          <cell r="BO409">
            <v>1</v>
          </cell>
          <cell r="BP409">
            <v>1</v>
          </cell>
          <cell r="BQ409">
            <v>1</v>
          </cell>
          <cell r="BR409">
            <v>1</v>
          </cell>
          <cell r="BS409">
            <v>1</v>
          </cell>
        </row>
        <row r="410">
          <cell r="K410">
            <v>1</v>
          </cell>
          <cell r="L410">
            <v>1</v>
          </cell>
          <cell r="M410">
            <v>1</v>
          </cell>
          <cell r="N410">
            <v>1</v>
          </cell>
          <cell r="O410">
            <v>1</v>
          </cell>
          <cell r="P410">
            <v>1</v>
          </cell>
          <cell r="Q410">
            <v>1</v>
          </cell>
          <cell r="R410">
            <v>1</v>
          </cell>
          <cell r="S410">
            <v>1</v>
          </cell>
          <cell r="T410">
            <v>1</v>
          </cell>
          <cell r="U410">
            <v>1</v>
          </cell>
          <cell r="V410">
            <v>1</v>
          </cell>
          <cell r="W410">
            <v>1</v>
          </cell>
          <cell r="X410">
            <v>1</v>
          </cell>
          <cell r="Y410">
            <v>1</v>
          </cell>
          <cell r="Z410">
            <v>1</v>
          </cell>
          <cell r="AA410">
            <v>1</v>
          </cell>
          <cell r="AB410">
            <v>1</v>
          </cell>
          <cell r="AC410">
            <v>1</v>
          </cell>
          <cell r="AD410">
            <v>1</v>
          </cell>
          <cell r="AP410">
            <v>3</v>
          </cell>
          <cell r="AQ410">
            <v>10</v>
          </cell>
          <cell r="AR410">
            <v>3</v>
          </cell>
          <cell r="AZ410">
            <v>1</v>
          </cell>
          <cell r="BA410">
            <v>1</v>
          </cell>
          <cell r="BB410">
            <v>1</v>
          </cell>
          <cell r="BC410">
            <v>1</v>
          </cell>
          <cell r="BD410">
            <v>1</v>
          </cell>
          <cell r="BE410">
            <v>1</v>
          </cell>
          <cell r="BF410">
            <v>1</v>
          </cell>
          <cell r="BG410">
            <v>1</v>
          </cell>
          <cell r="BH410">
            <v>1</v>
          </cell>
          <cell r="BI410">
            <v>1</v>
          </cell>
          <cell r="BJ410">
            <v>1</v>
          </cell>
          <cell r="BK410">
            <v>1</v>
          </cell>
          <cell r="BL410">
            <v>1</v>
          </cell>
          <cell r="BM410">
            <v>1</v>
          </cell>
          <cell r="BN410">
            <v>1</v>
          </cell>
          <cell r="BO410">
            <v>1</v>
          </cell>
          <cell r="BP410">
            <v>1</v>
          </cell>
          <cell r="BQ410">
            <v>1</v>
          </cell>
          <cell r="BR410">
            <v>1</v>
          </cell>
          <cell r="BS410">
            <v>1</v>
          </cell>
        </row>
        <row r="411">
          <cell r="K411">
            <v>1</v>
          </cell>
          <cell r="L411">
            <v>1</v>
          </cell>
          <cell r="M411">
            <v>1</v>
          </cell>
          <cell r="N411">
            <v>1</v>
          </cell>
          <cell r="O411">
            <v>1</v>
          </cell>
          <cell r="P411">
            <v>1</v>
          </cell>
          <cell r="Q411">
            <v>1</v>
          </cell>
          <cell r="R411">
            <v>1</v>
          </cell>
          <cell r="S411">
            <v>1</v>
          </cell>
          <cell r="T411">
            <v>1</v>
          </cell>
          <cell r="U411">
            <v>1</v>
          </cell>
          <cell r="V411">
            <v>1</v>
          </cell>
          <cell r="W411">
            <v>1</v>
          </cell>
          <cell r="X411">
            <v>1</v>
          </cell>
          <cell r="Y411">
            <v>1</v>
          </cell>
          <cell r="Z411">
            <v>1</v>
          </cell>
          <cell r="AA411">
            <v>1</v>
          </cell>
          <cell r="AB411">
            <v>1</v>
          </cell>
          <cell r="AC411">
            <v>1</v>
          </cell>
          <cell r="AD411">
            <v>1</v>
          </cell>
          <cell r="AP411">
            <v>3</v>
          </cell>
          <cell r="AQ411">
            <v>10</v>
          </cell>
          <cell r="AR411">
            <v>4</v>
          </cell>
          <cell r="AZ411">
            <v>1</v>
          </cell>
          <cell r="BA411">
            <v>1</v>
          </cell>
          <cell r="BB411">
            <v>1</v>
          </cell>
          <cell r="BC411">
            <v>1</v>
          </cell>
          <cell r="BD411">
            <v>1</v>
          </cell>
          <cell r="BE411">
            <v>1</v>
          </cell>
          <cell r="BF411">
            <v>1</v>
          </cell>
          <cell r="BG411">
            <v>1</v>
          </cell>
          <cell r="BH411">
            <v>1</v>
          </cell>
          <cell r="BI411">
            <v>1</v>
          </cell>
          <cell r="BJ411">
            <v>1</v>
          </cell>
          <cell r="BK411">
            <v>1</v>
          </cell>
          <cell r="BL411">
            <v>1</v>
          </cell>
          <cell r="BM411">
            <v>1</v>
          </cell>
          <cell r="BN411">
            <v>1</v>
          </cell>
          <cell r="BO411">
            <v>1</v>
          </cell>
          <cell r="BP411">
            <v>1</v>
          </cell>
          <cell r="BQ411">
            <v>1</v>
          </cell>
          <cell r="BR411">
            <v>1</v>
          </cell>
          <cell r="BS411">
            <v>1</v>
          </cell>
        </row>
        <row r="412">
          <cell r="K412">
            <v>1</v>
          </cell>
          <cell r="L412">
            <v>1</v>
          </cell>
          <cell r="M412">
            <v>1</v>
          </cell>
          <cell r="N412">
            <v>1</v>
          </cell>
          <cell r="O412">
            <v>1</v>
          </cell>
          <cell r="P412">
            <v>1</v>
          </cell>
          <cell r="Q412">
            <v>1</v>
          </cell>
          <cell r="R412">
            <v>1</v>
          </cell>
          <cell r="S412">
            <v>1</v>
          </cell>
          <cell r="T412">
            <v>1</v>
          </cell>
          <cell r="U412">
            <v>1</v>
          </cell>
          <cell r="V412">
            <v>1</v>
          </cell>
          <cell r="W412">
            <v>1</v>
          </cell>
          <cell r="X412">
            <v>1</v>
          </cell>
          <cell r="Y412">
            <v>1</v>
          </cell>
          <cell r="Z412">
            <v>1</v>
          </cell>
          <cell r="AA412">
            <v>1</v>
          </cell>
          <cell r="AB412">
            <v>1</v>
          </cell>
          <cell r="AC412">
            <v>1</v>
          </cell>
          <cell r="AD412">
            <v>1</v>
          </cell>
          <cell r="AP412">
            <v>3</v>
          </cell>
          <cell r="AQ412">
            <v>10</v>
          </cell>
          <cell r="AR412">
            <v>5</v>
          </cell>
          <cell r="AZ412">
            <v>1</v>
          </cell>
          <cell r="BA412">
            <v>1</v>
          </cell>
          <cell r="BB412">
            <v>1</v>
          </cell>
          <cell r="BC412">
            <v>1</v>
          </cell>
          <cell r="BD412">
            <v>1</v>
          </cell>
          <cell r="BE412">
            <v>1</v>
          </cell>
          <cell r="BF412">
            <v>1</v>
          </cell>
          <cell r="BG412">
            <v>1</v>
          </cell>
          <cell r="BH412">
            <v>1</v>
          </cell>
          <cell r="BI412">
            <v>1</v>
          </cell>
          <cell r="BJ412">
            <v>1</v>
          </cell>
          <cell r="BK412">
            <v>1</v>
          </cell>
          <cell r="BL412">
            <v>1</v>
          </cell>
          <cell r="BM412">
            <v>1</v>
          </cell>
          <cell r="BN412">
            <v>1</v>
          </cell>
          <cell r="BO412">
            <v>1</v>
          </cell>
          <cell r="BP412">
            <v>1</v>
          </cell>
          <cell r="BQ412">
            <v>1</v>
          </cell>
          <cell r="BR412">
            <v>1</v>
          </cell>
          <cell r="BS412">
            <v>1</v>
          </cell>
        </row>
        <row r="413">
          <cell r="K413">
            <v>1</v>
          </cell>
          <cell r="L413">
            <v>1</v>
          </cell>
          <cell r="M413">
            <v>1</v>
          </cell>
          <cell r="N413">
            <v>1</v>
          </cell>
          <cell r="O413">
            <v>1</v>
          </cell>
          <cell r="P413">
            <v>1</v>
          </cell>
          <cell r="Q413">
            <v>1</v>
          </cell>
          <cell r="R413">
            <v>1</v>
          </cell>
          <cell r="S413">
            <v>1</v>
          </cell>
          <cell r="T413">
            <v>1</v>
          </cell>
          <cell r="U413">
            <v>1</v>
          </cell>
          <cell r="V413">
            <v>1</v>
          </cell>
          <cell r="W413">
            <v>1</v>
          </cell>
          <cell r="X413">
            <v>1</v>
          </cell>
          <cell r="Y413">
            <v>1</v>
          </cell>
          <cell r="Z413">
            <v>1</v>
          </cell>
          <cell r="AA413">
            <v>1</v>
          </cell>
          <cell r="AB413">
            <v>1</v>
          </cell>
          <cell r="AC413">
            <v>1</v>
          </cell>
          <cell r="AD413">
            <v>1</v>
          </cell>
          <cell r="AP413">
            <v>3</v>
          </cell>
          <cell r="AQ413">
            <v>10</v>
          </cell>
          <cell r="AR413">
            <v>6</v>
          </cell>
          <cell r="AZ413">
            <v>1</v>
          </cell>
          <cell r="BA413">
            <v>1</v>
          </cell>
          <cell r="BB413">
            <v>1</v>
          </cell>
          <cell r="BC413">
            <v>1</v>
          </cell>
          <cell r="BD413">
            <v>1</v>
          </cell>
          <cell r="BE413">
            <v>1</v>
          </cell>
          <cell r="BF413">
            <v>1</v>
          </cell>
          <cell r="BG413">
            <v>1</v>
          </cell>
          <cell r="BH413">
            <v>1</v>
          </cell>
          <cell r="BI413">
            <v>1</v>
          </cell>
          <cell r="BJ413">
            <v>1</v>
          </cell>
          <cell r="BK413">
            <v>1</v>
          </cell>
          <cell r="BL413">
            <v>1</v>
          </cell>
          <cell r="BM413">
            <v>1</v>
          </cell>
          <cell r="BN413">
            <v>1</v>
          </cell>
          <cell r="BO413">
            <v>1</v>
          </cell>
          <cell r="BP413">
            <v>1</v>
          </cell>
          <cell r="BQ413">
            <v>1</v>
          </cell>
          <cell r="BR413">
            <v>1</v>
          </cell>
          <cell r="BS413">
            <v>1</v>
          </cell>
        </row>
        <row r="414">
          <cell r="K414">
            <v>1</v>
          </cell>
          <cell r="L414">
            <v>1</v>
          </cell>
          <cell r="M414">
            <v>1</v>
          </cell>
          <cell r="N414">
            <v>1</v>
          </cell>
          <cell r="O414">
            <v>1</v>
          </cell>
          <cell r="P414">
            <v>1</v>
          </cell>
          <cell r="Q414">
            <v>1</v>
          </cell>
          <cell r="R414">
            <v>1</v>
          </cell>
          <cell r="S414">
            <v>1</v>
          </cell>
          <cell r="T414">
            <v>1</v>
          </cell>
          <cell r="U414">
            <v>1</v>
          </cell>
          <cell r="V414">
            <v>1</v>
          </cell>
          <cell r="W414">
            <v>1</v>
          </cell>
          <cell r="X414">
            <v>1</v>
          </cell>
          <cell r="Y414">
            <v>1</v>
          </cell>
          <cell r="Z414">
            <v>1</v>
          </cell>
          <cell r="AA414">
            <v>1</v>
          </cell>
          <cell r="AB414">
            <v>1</v>
          </cell>
          <cell r="AC414">
            <v>1</v>
          </cell>
          <cell r="AD414">
            <v>1</v>
          </cell>
          <cell r="AP414">
            <v>3</v>
          </cell>
          <cell r="AQ414">
            <v>10</v>
          </cell>
          <cell r="AR414">
            <v>7</v>
          </cell>
          <cell r="AZ414">
            <v>1</v>
          </cell>
          <cell r="BA414">
            <v>1</v>
          </cell>
          <cell r="BB414">
            <v>1</v>
          </cell>
          <cell r="BC414">
            <v>1</v>
          </cell>
          <cell r="BD414">
            <v>1</v>
          </cell>
          <cell r="BE414">
            <v>1</v>
          </cell>
          <cell r="BF414">
            <v>1</v>
          </cell>
          <cell r="BG414">
            <v>1</v>
          </cell>
          <cell r="BH414">
            <v>1</v>
          </cell>
          <cell r="BI414">
            <v>1</v>
          </cell>
          <cell r="BJ414">
            <v>1</v>
          </cell>
          <cell r="BK414">
            <v>1</v>
          </cell>
          <cell r="BL414">
            <v>1</v>
          </cell>
          <cell r="BM414">
            <v>1</v>
          </cell>
          <cell r="BN414">
            <v>1</v>
          </cell>
          <cell r="BO414">
            <v>1</v>
          </cell>
          <cell r="BP414">
            <v>1</v>
          </cell>
          <cell r="BQ414">
            <v>1</v>
          </cell>
          <cell r="BR414">
            <v>1</v>
          </cell>
          <cell r="BS414">
            <v>1</v>
          </cell>
        </row>
        <row r="415">
          <cell r="K415">
            <v>1</v>
          </cell>
          <cell r="L415">
            <v>1</v>
          </cell>
          <cell r="M415">
            <v>1</v>
          </cell>
          <cell r="N415">
            <v>1</v>
          </cell>
          <cell r="O415">
            <v>1</v>
          </cell>
          <cell r="P415">
            <v>1</v>
          </cell>
          <cell r="Q415">
            <v>1</v>
          </cell>
          <cell r="R415">
            <v>1</v>
          </cell>
          <cell r="S415">
            <v>1</v>
          </cell>
          <cell r="T415">
            <v>1</v>
          </cell>
          <cell r="U415">
            <v>1</v>
          </cell>
          <cell r="V415">
            <v>1</v>
          </cell>
          <cell r="W415">
            <v>1</v>
          </cell>
          <cell r="X415">
            <v>1</v>
          </cell>
          <cell r="Y415">
            <v>1</v>
          </cell>
          <cell r="Z415">
            <v>1</v>
          </cell>
          <cell r="AA415">
            <v>1</v>
          </cell>
          <cell r="AB415">
            <v>1</v>
          </cell>
          <cell r="AC415">
            <v>1</v>
          </cell>
          <cell r="AD415">
            <v>1</v>
          </cell>
          <cell r="AP415">
            <v>3</v>
          </cell>
          <cell r="AQ415">
            <v>10</v>
          </cell>
          <cell r="AR415">
            <v>8</v>
          </cell>
          <cell r="AZ415">
            <v>1</v>
          </cell>
          <cell r="BA415">
            <v>1</v>
          </cell>
          <cell r="BB415">
            <v>1</v>
          </cell>
          <cell r="BC415">
            <v>1</v>
          </cell>
          <cell r="BD415">
            <v>1</v>
          </cell>
          <cell r="BE415">
            <v>1</v>
          </cell>
          <cell r="BF415">
            <v>1</v>
          </cell>
          <cell r="BG415">
            <v>1</v>
          </cell>
          <cell r="BH415">
            <v>1</v>
          </cell>
          <cell r="BI415">
            <v>1</v>
          </cell>
          <cell r="BJ415">
            <v>1</v>
          </cell>
          <cell r="BK415">
            <v>1</v>
          </cell>
          <cell r="BL415">
            <v>1</v>
          </cell>
          <cell r="BM415">
            <v>1</v>
          </cell>
          <cell r="BN415">
            <v>1</v>
          </cell>
          <cell r="BO415">
            <v>1</v>
          </cell>
          <cell r="BP415">
            <v>1</v>
          </cell>
          <cell r="BQ415">
            <v>1</v>
          </cell>
          <cell r="BR415">
            <v>1</v>
          </cell>
          <cell r="BS415">
            <v>1</v>
          </cell>
        </row>
        <row r="416">
          <cell r="K416">
            <v>1</v>
          </cell>
          <cell r="L416">
            <v>1</v>
          </cell>
          <cell r="M416">
            <v>1</v>
          </cell>
          <cell r="N416">
            <v>1</v>
          </cell>
          <cell r="O416">
            <v>1</v>
          </cell>
          <cell r="P416">
            <v>1</v>
          </cell>
          <cell r="Q416">
            <v>1</v>
          </cell>
          <cell r="R416">
            <v>1</v>
          </cell>
          <cell r="S416">
            <v>1</v>
          </cell>
          <cell r="T416">
            <v>1</v>
          </cell>
          <cell r="U416">
            <v>1</v>
          </cell>
          <cell r="V416">
            <v>1</v>
          </cell>
          <cell r="W416">
            <v>1</v>
          </cell>
          <cell r="X416">
            <v>1</v>
          </cell>
          <cell r="Y416">
            <v>1</v>
          </cell>
          <cell r="Z416">
            <v>1</v>
          </cell>
          <cell r="AA416">
            <v>1</v>
          </cell>
          <cell r="AB416">
            <v>1</v>
          </cell>
          <cell r="AC416">
            <v>1</v>
          </cell>
          <cell r="AD416">
            <v>1</v>
          </cell>
          <cell r="AP416">
            <v>3</v>
          </cell>
          <cell r="AQ416">
            <v>10</v>
          </cell>
          <cell r="AR416">
            <v>9</v>
          </cell>
          <cell r="AZ416">
            <v>1</v>
          </cell>
          <cell r="BA416">
            <v>1</v>
          </cell>
          <cell r="BB416">
            <v>1</v>
          </cell>
          <cell r="BC416">
            <v>1</v>
          </cell>
          <cell r="BD416">
            <v>1</v>
          </cell>
          <cell r="BE416">
            <v>1</v>
          </cell>
          <cell r="BF416">
            <v>1</v>
          </cell>
          <cell r="BG416">
            <v>1</v>
          </cell>
          <cell r="BH416">
            <v>1</v>
          </cell>
          <cell r="BI416">
            <v>1</v>
          </cell>
          <cell r="BJ416">
            <v>1</v>
          </cell>
          <cell r="BK416">
            <v>1</v>
          </cell>
          <cell r="BL416">
            <v>1</v>
          </cell>
          <cell r="BM416">
            <v>1</v>
          </cell>
          <cell r="BN416">
            <v>1</v>
          </cell>
          <cell r="BO416">
            <v>1</v>
          </cell>
          <cell r="BP416">
            <v>1</v>
          </cell>
          <cell r="BQ416">
            <v>1</v>
          </cell>
          <cell r="BR416">
            <v>1</v>
          </cell>
          <cell r="BS416">
            <v>1</v>
          </cell>
        </row>
        <row r="417">
          <cell r="K417">
            <v>1</v>
          </cell>
          <cell r="L417">
            <v>1</v>
          </cell>
          <cell r="M417">
            <v>1</v>
          </cell>
          <cell r="N417">
            <v>1</v>
          </cell>
          <cell r="O417">
            <v>1</v>
          </cell>
          <cell r="P417">
            <v>1</v>
          </cell>
          <cell r="Q417">
            <v>1</v>
          </cell>
          <cell r="R417">
            <v>1</v>
          </cell>
          <cell r="S417">
            <v>1</v>
          </cell>
          <cell r="T417">
            <v>1</v>
          </cell>
          <cell r="U417">
            <v>1</v>
          </cell>
          <cell r="V417">
            <v>1</v>
          </cell>
          <cell r="W417">
            <v>1</v>
          </cell>
          <cell r="X417">
            <v>1</v>
          </cell>
          <cell r="Y417">
            <v>1</v>
          </cell>
          <cell r="Z417">
            <v>1</v>
          </cell>
          <cell r="AA417">
            <v>1</v>
          </cell>
          <cell r="AB417">
            <v>1</v>
          </cell>
          <cell r="AC417">
            <v>1</v>
          </cell>
          <cell r="AD417">
            <v>1</v>
          </cell>
          <cell r="AP417">
            <v>3</v>
          </cell>
          <cell r="AQ417">
            <v>10</v>
          </cell>
          <cell r="AR417">
            <v>10</v>
          </cell>
          <cell r="AZ417">
            <v>1</v>
          </cell>
          <cell r="BA417">
            <v>1</v>
          </cell>
          <cell r="BB417">
            <v>1</v>
          </cell>
          <cell r="BC417">
            <v>1</v>
          </cell>
          <cell r="BD417">
            <v>1</v>
          </cell>
          <cell r="BE417">
            <v>1</v>
          </cell>
          <cell r="BF417">
            <v>1</v>
          </cell>
          <cell r="BG417">
            <v>1</v>
          </cell>
          <cell r="BH417">
            <v>1</v>
          </cell>
          <cell r="BI417">
            <v>1</v>
          </cell>
          <cell r="BJ417">
            <v>1</v>
          </cell>
          <cell r="BK417">
            <v>1</v>
          </cell>
          <cell r="BL417">
            <v>1</v>
          </cell>
          <cell r="BM417">
            <v>1</v>
          </cell>
          <cell r="BN417">
            <v>1</v>
          </cell>
          <cell r="BO417">
            <v>1</v>
          </cell>
          <cell r="BP417">
            <v>1</v>
          </cell>
          <cell r="BQ417">
            <v>1</v>
          </cell>
          <cell r="BR417">
            <v>1</v>
          </cell>
          <cell r="BS417">
            <v>1</v>
          </cell>
        </row>
        <row r="418">
          <cell r="K418">
            <v>1</v>
          </cell>
          <cell r="L418">
            <v>1</v>
          </cell>
          <cell r="M418">
            <v>1</v>
          </cell>
          <cell r="N418">
            <v>1</v>
          </cell>
          <cell r="O418">
            <v>1</v>
          </cell>
          <cell r="P418">
            <v>1</v>
          </cell>
          <cell r="Q418">
            <v>1</v>
          </cell>
          <cell r="R418">
            <v>1</v>
          </cell>
          <cell r="S418">
            <v>1</v>
          </cell>
          <cell r="T418">
            <v>1</v>
          </cell>
          <cell r="U418">
            <v>1</v>
          </cell>
          <cell r="V418">
            <v>1</v>
          </cell>
          <cell r="W418">
            <v>1</v>
          </cell>
          <cell r="X418">
            <v>1</v>
          </cell>
          <cell r="Y418">
            <v>1</v>
          </cell>
          <cell r="Z418">
            <v>1</v>
          </cell>
          <cell r="AA418">
            <v>1</v>
          </cell>
          <cell r="AB418">
            <v>1</v>
          </cell>
          <cell r="AC418">
            <v>1</v>
          </cell>
          <cell r="AD418">
            <v>1</v>
          </cell>
          <cell r="AP418">
            <v>3</v>
          </cell>
          <cell r="AQ418">
            <v>11</v>
          </cell>
          <cell r="AR418">
            <v>1</v>
          </cell>
          <cell r="AZ418">
            <v>1</v>
          </cell>
          <cell r="BA418">
            <v>1</v>
          </cell>
          <cell r="BB418">
            <v>1</v>
          </cell>
          <cell r="BC418">
            <v>1</v>
          </cell>
          <cell r="BD418">
            <v>1</v>
          </cell>
          <cell r="BE418">
            <v>1</v>
          </cell>
          <cell r="BF418">
            <v>1</v>
          </cell>
          <cell r="BG418">
            <v>1</v>
          </cell>
          <cell r="BH418">
            <v>1</v>
          </cell>
          <cell r="BI418">
            <v>1</v>
          </cell>
          <cell r="BJ418">
            <v>1</v>
          </cell>
          <cell r="BK418">
            <v>1</v>
          </cell>
          <cell r="BL418">
            <v>1</v>
          </cell>
          <cell r="BM418">
            <v>1</v>
          </cell>
          <cell r="BN418">
            <v>1</v>
          </cell>
          <cell r="BO418">
            <v>1</v>
          </cell>
          <cell r="BP418">
            <v>1</v>
          </cell>
          <cell r="BQ418">
            <v>1</v>
          </cell>
          <cell r="BR418">
            <v>1</v>
          </cell>
          <cell r="BS418">
            <v>1</v>
          </cell>
        </row>
        <row r="419">
          <cell r="K419">
            <v>1</v>
          </cell>
          <cell r="L419">
            <v>1</v>
          </cell>
          <cell r="M419">
            <v>1</v>
          </cell>
          <cell r="N419">
            <v>1</v>
          </cell>
          <cell r="O419">
            <v>1</v>
          </cell>
          <cell r="P419">
            <v>1</v>
          </cell>
          <cell r="Q419">
            <v>1</v>
          </cell>
          <cell r="R419">
            <v>1</v>
          </cell>
          <cell r="S419">
            <v>1</v>
          </cell>
          <cell r="T419">
            <v>1</v>
          </cell>
          <cell r="U419">
            <v>1</v>
          </cell>
          <cell r="V419">
            <v>1</v>
          </cell>
          <cell r="W419">
            <v>1</v>
          </cell>
          <cell r="X419">
            <v>1</v>
          </cell>
          <cell r="Y419">
            <v>1</v>
          </cell>
          <cell r="Z419">
            <v>1</v>
          </cell>
          <cell r="AA419">
            <v>1</v>
          </cell>
          <cell r="AB419">
            <v>1</v>
          </cell>
          <cell r="AC419">
            <v>1</v>
          </cell>
          <cell r="AD419">
            <v>1</v>
          </cell>
          <cell r="AP419">
            <v>3</v>
          </cell>
          <cell r="AQ419">
            <v>11</v>
          </cell>
          <cell r="AR419">
            <v>2</v>
          </cell>
          <cell r="AZ419">
            <v>1</v>
          </cell>
          <cell r="BA419">
            <v>1</v>
          </cell>
          <cell r="BB419">
            <v>1</v>
          </cell>
          <cell r="BC419">
            <v>1</v>
          </cell>
          <cell r="BD419">
            <v>1</v>
          </cell>
          <cell r="BE419">
            <v>1</v>
          </cell>
          <cell r="BF419">
            <v>1</v>
          </cell>
          <cell r="BG419">
            <v>1</v>
          </cell>
          <cell r="BH419">
            <v>1</v>
          </cell>
          <cell r="BI419">
            <v>1</v>
          </cell>
          <cell r="BJ419">
            <v>1</v>
          </cell>
          <cell r="BK419">
            <v>1</v>
          </cell>
          <cell r="BL419">
            <v>1</v>
          </cell>
          <cell r="BM419">
            <v>1</v>
          </cell>
          <cell r="BN419">
            <v>1</v>
          </cell>
          <cell r="BO419">
            <v>1</v>
          </cell>
          <cell r="BP419">
            <v>1</v>
          </cell>
          <cell r="BQ419">
            <v>1</v>
          </cell>
          <cell r="BR419">
            <v>1</v>
          </cell>
          <cell r="BS419">
            <v>1</v>
          </cell>
        </row>
        <row r="420">
          <cell r="K420">
            <v>1</v>
          </cell>
          <cell r="L420">
            <v>1</v>
          </cell>
          <cell r="M420">
            <v>1</v>
          </cell>
          <cell r="N420">
            <v>1</v>
          </cell>
          <cell r="O420">
            <v>1</v>
          </cell>
          <cell r="P420">
            <v>1</v>
          </cell>
          <cell r="Q420">
            <v>1</v>
          </cell>
          <cell r="R420">
            <v>1</v>
          </cell>
          <cell r="S420">
            <v>1</v>
          </cell>
          <cell r="T420">
            <v>1</v>
          </cell>
          <cell r="U420">
            <v>1</v>
          </cell>
          <cell r="V420">
            <v>1</v>
          </cell>
          <cell r="W420">
            <v>1</v>
          </cell>
          <cell r="X420">
            <v>1</v>
          </cell>
          <cell r="Y420">
            <v>1</v>
          </cell>
          <cell r="Z420">
            <v>1</v>
          </cell>
          <cell r="AA420">
            <v>1</v>
          </cell>
          <cell r="AB420">
            <v>1</v>
          </cell>
          <cell r="AC420">
            <v>1</v>
          </cell>
          <cell r="AD420">
            <v>1</v>
          </cell>
          <cell r="AP420">
            <v>3</v>
          </cell>
          <cell r="AQ420">
            <v>11</v>
          </cell>
          <cell r="AR420">
            <v>3</v>
          </cell>
          <cell r="AZ420">
            <v>1</v>
          </cell>
          <cell r="BA420">
            <v>1</v>
          </cell>
          <cell r="BB420">
            <v>1</v>
          </cell>
          <cell r="BC420">
            <v>1</v>
          </cell>
          <cell r="BD420">
            <v>1</v>
          </cell>
          <cell r="BE420">
            <v>1</v>
          </cell>
          <cell r="BF420">
            <v>1</v>
          </cell>
          <cell r="BG420">
            <v>1</v>
          </cell>
          <cell r="BH420">
            <v>1</v>
          </cell>
          <cell r="BI420">
            <v>1</v>
          </cell>
          <cell r="BJ420">
            <v>1</v>
          </cell>
          <cell r="BK420">
            <v>1</v>
          </cell>
          <cell r="BL420">
            <v>1</v>
          </cell>
          <cell r="BM420">
            <v>1</v>
          </cell>
          <cell r="BN420">
            <v>1</v>
          </cell>
          <cell r="BO420">
            <v>1</v>
          </cell>
          <cell r="BP420">
            <v>1</v>
          </cell>
          <cell r="BQ420">
            <v>1</v>
          </cell>
          <cell r="BR420">
            <v>1</v>
          </cell>
          <cell r="BS420">
            <v>1</v>
          </cell>
        </row>
        <row r="421">
          <cell r="K421">
            <v>1</v>
          </cell>
          <cell r="L421">
            <v>1</v>
          </cell>
          <cell r="M421">
            <v>1</v>
          </cell>
          <cell r="N421">
            <v>1</v>
          </cell>
          <cell r="O421">
            <v>1</v>
          </cell>
          <cell r="P421">
            <v>1</v>
          </cell>
          <cell r="Q421">
            <v>1</v>
          </cell>
          <cell r="R421">
            <v>1</v>
          </cell>
          <cell r="S421">
            <v>1</v>
          </cell>
          <cell r="T421">
            <v>1</v>
          </cell>
          <cell r="U421">
            <v>1</v>
          </cell>
          <cell r="V421">
            <v>1</v>
          </cell>
          <cell r="W421">
            <v>1</v>
          </cell>
          <cell r="X421">
            <v>1</v>
          </cell>
          <cell r="Y421">
            <v>1</v>
          </cell>
          <cell r="Z421">
            <v>1</v>
          </cell>
          <cell r="AA421">
            <v>1</v>
          </cell>
          <cell r="AB421">
            <v>1</v>
          </cell>
          <cell r="AC421">
            <v>1</v>
          </cell>
          <cell r="AD421">
            <v>1</v>
          </cell>
          <cell r="AP421">
            <v>3</v>
          </cell>
          <cell r="AQ421">
            <v>11</v>
          </cell>
          <cell r="AR421">
            <v>4</v>
          </cell>
          <cell r="AZ421">
            <v>1</v>
          </cell>
          <cell r="BA421">
            <v>1</v>
          </cell>
          <cell r="BB421">
            <v>1</v>
          </cell>
          <cell r="BC421">
            <v>1</v>
          </cell>
          <cell r="BD421">
            <v>1</v>
          </cell>
          <cell r="BE421">
            <v>1</v>
          </cell>
          <cell r="BF421">
            <v>1</v>
          </cell>
          <cell r="BG421">
            <v>1</v>
          </cell>
          <cell r="BH421">
            <v>1</v>
          </cell>
          <cell r="BI421">
            <v>1</v>
          </cell>
          <cell r="BJ421">
            <v>1</v>
          </cell>
          <cell r="BK421">
            <v>1</v>
          </cell>
          <cell r="BL421">
            <v>1</v>
          </cell>
          <cell r="BM421">
            <v>1</v>
          </cell>
          <cell r="BN421">
            <v>1</v>
          </cell>
          <cell r="BO421">
            <v>1</v>
          </cell>
          <cell r="BP421">
            <v>1</v>
          </cell>
          <cell r="BQ421">
            <v>1</v>
          </cell>
          <cell r="BR421">
            <v>1</v>
          </cell>
          <cell r="BS421">
            <v>1</v>
          </cell>
        </row>
        <row r="422">
          <cell r="K422">
            <v>1</v>
          </cell>
          <cell r="L422">
            <v>1</v>
          </cell>
          <cell r="M422">
            <v>1</v>
          </cell>
          <cell r="N422">
            <v>1</v>
          </cell>
          <cell r="O422">
            <v>1</v>
          </cell>
          <cell r="P422">
            <v>1</v>
          </cell>
          <cell r="Q422">
            <v>1</v>
          </cell>
          <cell r="R422">
            <v>1</v>
          </cell>
          <cell r="S422">
            <v>1</v>
          </cell>
          <cell r="T422">
            <v>1</v>
          </cell>
          <cell r="U422">
            <v>1</v>
          </cell>
          <cell r="V422">
            <v>1</v>
          </cell>
          <cell r="W422">
            <v>1</v>
          </cell>
          <cell r="X422">
            <v>1</v>
          </cell>
          <cell r="Y422">
            <v>1</v>
          </cell>
          <cell r="Z422">
            <v>1</v>
          </cell>
          <cell r="AA422">
            <v>1</v>
          </cell>
          <cell r="AB422">
            <v>1</v>
          </cell>
          <cell r="AC422">
            <v>1</v>
          </cell>
          <cell r="AD422">
            <v>1</v>
          </cell>
          <cell r="AP422">
            <v>3</v>
          </cell>
          <cell r="AQ422">
            <v>11</v>
          </cell>
          <cell r="AR422">
            <v>5</v>
          </cell>
          <cell r="AZ422">
            <v>1</v>
          </cell>
          <cell r="BA422">
            <v>1</v>
          </cell>
          <cell r="BB422">
            <v>1</v>
          </cell>
          <cell r="BC422">
            <v>1</v>
          </cell>
          <cell r="BD422">
            <v>1</v>
          </cell>
          <cell r="BE422">
            <v>1</v>
          </cell>
          <cell r="BF422">
            <v>1</v>
          </cell>
          <cell r="BG422">
            <v>1</v>
          </cell>
          <cell r="BH422">
            <v>1</v>
          </cell>
          <cell r="BI422">
            <v>1</v>
          </cell>
          <cell r="BJ422">
            <v>1</v>
          </cell>
          <cell r="BK422">
            <v>1</v>
          </cell>
          <cell r="BL422">
            <v>1</v>
          </cell>
          <cell r="BM422">
            <v>1</v>
          </cell>
          <cell r="BN422">
            <v>1</v>
          </cell>
          <cell r="BO422">
            <v>1</v>
          </cell>
          <cell r="BP422">
            <v>1</v>
          </cell>
          <cell r="BQ422">
            <v>1</v>
          </cell>
          <cell r="BR422">
            <v>1</v>
          </cell>
          <cell r="BS422">
            <v>1</v>
          </cell>
        </row>
        <row r="423">
          <cell r="K423">
            <v>1</v>
          </cell>
          <cell r="L423">
            <v>1</v>
          </cell>
          <cell r="M423">
            <v>1</v>
          </cell>
          <cell r="N423">
            <v>1</v>
          </cell>
          <cell r="O423">
            <v>1</v>
          </cell>
          <cell r="P423">
            <v>1</v>
          </cell>
          <cell r="Q423">
            <v>1</v>
          </cell>
          <cell r="R423">
            <v>1</v>
          </cell>
          <cell r="S423">
            <v>1</v>
          </cell>
          <cell r="T423">
            <v>1</v>
          </cell>
          <cell r="U423">
            <v>1</v>
          </cell>
          <cell r="V423">
            <v>1</v>
          </cell>
          <cell r="W423">
            <v>1</v>
          </cell>
          <cell r="X423">
            <v>1</v>
          </cell>
          <cell r="Y423">
            <v>1</v>
          </cell>
          <cell r="Z423">
            <v>0.9</v>
          </cell>
          <cell r="AA423">
            <v>0.7</v>
          </cell>
          <cell r="AB423">
            <v>0.7</v>
          </cell>
          <cell r="AC423">
            <v>0.7</v>
          </cell>
          <cell r="AD423">
            <v>0.7</v>
          </cell>
          <cell r="AP423">
            <v>3</v>
          </cell>
          <cell r="AQ423">
            <v>11</v>
          </cell>
          <cell r="AR423">
            <v>6</v>
          </cell>
          <cell r="AZ423">
            <v>1</v>
          </cell>
          <cell r="BA423">
            <v>1</v>
          </cell>
          <cell r="BB423">
            <v>1</v>
          </cell>
          <cell r="BC423">
            <v>1</v>
          </cell>
          <cell r="BD423">
            <v>1</v>
          </cell>
          <cell r="BE423">
            <v>1</v>
          </cell>
          <cell r="BF423">
            <v>1</v>
          </cell>
          <cell r="BG423">
            <v>1</v>
          </cell>
          <cell r="BH423">
            <v>1</v>
          </cell>
          <cell r="BI423">
            <v>1</v>
          </cell>
          <cell r="BJ423">
            <v>1</v>
          </cell>
          <cell r="BK423">
            <v>1</v>
          </cell>
          <cell r="BL423">
            <v>1</v>
          </cell>
          <cell r="BM423">
            <v>1</v>
          </cell>
          <cell r="BN423">
            <v>1</v>
          </cell>
          <cell r="BO423">
            <v>1</v>
          </cell>
          <cell r="BP423">
            <v>1</v>
          </cell>
          <cell r="BQ423">
            <v>1</v>
          </cell>
          <cell r="BR423">
            <v>1</v>
          </cell>
          <cell r="BS423">
            <v>1</v>
          </cell>
        </row>
        <row r="424">
          <cell r="K424">
            <v>1</v>
          </cell>
          <cell r="L424">
            <v>1</v>
          </cell>
          <cell r="M424">
            <v>1</v>
          </cell>
          <cell r="N424">
            <v>1</v>
          </cell>
          <cell r="O424">
            <v>1</v>
          </cell>
          <cell r="P424">
            <v>1</v>
          </cell>
          <cell r="Q424">
            <v>1</v>
          </cell>
          <cell r="R424">
            <v>1</v>
          </cell>
          <cell r="S424">
            <v>1</v>
          </cell>
          <cell r="T424">
            <v>1</v>
          </cell>
          <cell r="U424">
            <v>1</v>
          </cell>
          <cell r="V424">
            <v>1</v>
          </cell>
          <cell r="W424">
            <v>1</v>
          </cell>
          <cell r="X424">
            <v>1</v>
          </cell>
          <cell r="Y424">
            <v>1</v>
          </cell>
          <cell r="Z424">
            <v>0.9</v>
          </cell>
          <cell r="AA424">
            <v>0.7</v>
          </cell>
          <cell r="AB424">
            <v>0.7</v>
          </cell>
          <cell r="AC424">
            <v>0.7</v>
          </cell>
          <cell r="AD424">
            <v>0.7</v>
          </cell>
          <cell r="AP424">
            <v>3</v>
          </cell>
          <cell r="AQ424">
            <v>11</v>
          </cell>
          <cell r="AR424">
            <v>7</v>
          </cell>
          <cell r="AZ424">
            <v>1</v>
          </cell>
          <cell r="BA424">
            <v>1</v>
          </cell>
          <cell r="BB424">
            <v>1</v>
          </cell>
          <cell r="BC424">
            <v>1</v>
          </cell>
          <cell r="BD424">
            <v>1</v>
          </cell>
          <cell r="BE424">
            <v>1</v>
          </cell>
          <cell r="BF424">
            <v>1</v>
          </cell>
          <cell r="BG424">
            <v>1</v>
          </cell>
          <cell r="BH424">
            <v>1</v>
          </cell>
          <cell r="BI424">
            <v>1</v>
          </cell>
          <cell r="BJ424">
            <v>1</v>
          </cell>
          <cell r="BK424">
            <v>1</v>
          </cell>
          <cell r="BL424">
            <v>1</v>
          </cell>
          <cell r="BM424">
            <v>1</v>
          </cell>
          <cell r="BN424">
            <v>1</v>
          </cell>
          <cell r="BO424">
            <v>1</v>
          </cell>
          <cell r="BP424">
            <v>1</v>
          </cell>
          <cell r="BQ424">
            <v>1</v>
          </cell>
          <cell r="BR424">
            <v>1</v>
          </cell>
          <cell r="BS424">
            <v>1</v>
          </cell>
        </row>
        <row r="425">
          <cell r="K425">
            <v>1</v>
          </cell>
          <cell r="L425">
            <v>1</v>
          </cell>
          <cell r="M425">
            <v>1</v>
          </cell>
          <cell r="N425">
            <v>1</v>
          </cell>
          <cell r="O425">
            <v>1</v>
          </cell>
          <cell r="P425">
            <v>1</v>
          </cell>
          <cell r="Q425">
            <v>1</v>
          </cell>
          <cell r="R425">
            <v>1</v>
          </cell>
          <cell r="S425">
            <v>1</v>
          </cell>
          <cell r="T425">
            <v>1</v>
          </cell>
          <cell r="U425">
            <v>1</v>
          </cell>
          <cell r="V425">
            <v>1</v>
          </cell>
          <cell r="W425">
            <v>1</v>
          </cell>
          <cell r="X425">
            <v>1</v>
          </cell>
          <cell r="Y425">
            <v>1</v>
          </cell>
          <cell r="Z425">
            <v>0.9</v>
          </cell>
          <cell r="AA425">
            <v>0.7</v>
          </cell>
          <cell r="AB425">
            <v>0.7</v>
          </cell>
          <cell r="AC425">
            <v>0.7</v>
          </cell>
          <cell r="AD425">
            <v>0.7</v>
          </cell>
          <cell r="AP425">
            <v>3</v>
          </cell>
          <cell r="AQ425">
            <v>11</v>
          </cell>
          <cell r="AR425">
            <v>8</v>
          </cell>
          <cell r="AZ425">
            <v>1</v>
          </cell>
          <cell r="BA425">
            <v>1</v>
          </cell>
          <cell r="BB425">
            <v>1</v>
          </cell>
          <cell r="BC425">
            <v>1</v>
          </cell>
          <cell r="BD425">
            <v>1</v>
          </cell>
          <cell r="BE425">
            <v>1</v>
          </cell>
          <cell r="BF425">
            <v>1</v>
          </cell>
          <cell r="BG425">
            <v>1</v>
          </cell>
          <cell r="BH425">
            <v>1</v>
          </cell>
          <cell r="BI425">
            <v>1</v>
          </cell>
          <cell r="BJ425">
            <v>1</v>
          </cell>
          <cell r="BK425">
            <v>1</v>
          </cell>
          <cell r="BL425">
            <v>1</v>
          </cell>
          <cell r="BM425">
            <v>1</v>
          </cell>
          <cell r="BN425">
            <v>1</v>
          </cell>
          <cell r="BO425">
            <v>1</v>
          </cell>
          <cell r="BP425">
            <v>1</v>
          </cell>
          <cell r="BQ425">
            <v>1</v>
          </cell>
          <cell r="BR425">
            <v>1</v>
          </cell>
          <cell r="BS425">
            <v>1</v>
          </cell>
        </row>
        <row r="426">
          <cell r="K426">
            <v>1</v>
          </cell>
          <cell r="L426">
            <v>1</v>
          </cell>
          <cell r="M426">
            <v>1</v>
          </cell>
          <cell r="N426">
            <v>1</v>
          </cell>
          <cell r="O426">
            <v>1</v>
          </cell>
          <cell r="P426">
            <v>1</v>
          </cell>
          <cell r="Q426">
            <v>1</v>
          </cell>
          <cell r="R426">
            <v>1</v>
          </cell>
          <cell r="S426">
            <v>1</v>
          </cell>
          <cell r="T426">
            <v>1</v>
          </cell>
          <cell r="U426">
            <v>1</v>
          </cell>
          <cell r="V426">
            <v>1</v>
          </cell>
          <cell r="W426">
            <v>1</v>
          </cell>
          <cell r="X426">
            <v>1</v>
          </cell>
          <cell r="Y426">
            <v>1</v>
          </cell>
          <cell r="Z426">
            <v>0.9</v>
          </cell>
          <cell r="AA426">
            <v>0.7</v>
          </cell>
          <cell r="AB426">
            <v>0.7</v>
          </cell>
          <cell r="AC426">
            <v>0.7</v>
          </cell>
          <cell r="AD426">
            <v>0.7</v>
          </cell>
          <cell r="AP426">
            <v>3</v>
          </cell>
          <cell r="AQ426">
            <v>11</v>
          </cell>
          <cell r="AR426">
            <v>9</v>
          </cell>
          <cell r="AZ426">
            <v>1</v>
          </cell>
          <cell r="BA426">
            <v>1</v>
          </cell>
          <cell r="BB426">
            <v>1</v>
          </cell>
          <cell r="BC426">
            <v>1</v>
          </cell>
          <cell r="BD426">
            <v>1</v>
          </cell>
          <cell r="BE426">
            <v>1</v>
          </cell>
          <cell r="BF426">
            <v>1</v>
          </cell>
          <cell r="BG426">
            <v>1</v>
          </cell>
          <cell r="BH426">
            <v>1</v>
          </cell>
          <cell r="BI426">
            <v>1</v>
          </cell>
          <cell r="BJ426">
            <v>1</v>
          </cell>
          <cell r="BK426">
            <v>1</v>
          </cell>
          <cell r="BL426">
            <v>1</v>
          </cell>
          <cell r="BM426">
            <v>1</v>
          </cell>
          <cell r="BN426">
            <v>1</v>
          </cell>
          <cell r="BO426">
            <v>1</v>
          </cell>
          <cell r="BP426">
            <v>1</v>
          </cell>
          <cell r="BQ426">
            <v>1</v>
          </cell>
          <cell r="BR426">
            <v>1</v>
          </cell>
          <cell r="BS426">
            <v>1</v>
          </cell>
        </row>
        <row r="427">
          <cell r="K427">
            <v>1</v>
          </cell>
          <cell r="L427">
            <v>1</v>
          </cell>
          <cell r="M427">
            <v>1</v>
          </cell>
          <cell r="N427">
            <v>1</v>
          </cell>
          <cell r="O427">
            <v>1</v>
          </cell>
          <cell r="P427">
            <v>1</v>
          </cell>
          <cell r="Q427">
            <v>1</v>
          </cell>
          <cell r="R427">
            <v>1</v>
          </cell>
          <cell r="S427">
            <v>1</v>
          </cell>
          <cell r="T427">
            <v>1</v>
          </cell>
          <cell r="U427">
            <v>1</v>
          </cell>
          <cell r="V427">
            <v>1</v>
          </cell>
          <cell r="W427">
            <v>1</v>
          </cell>
          <cell r="X427">
            <v>1</v>
          </cell>
          <cell r="Y427">
            <v>1</v>
          </cell>
          <cell r="Z427">
            <v>0.9</v>
          </cell>
          <cell r="AA427">
            <v>0.7</v>
          </cell>
          <cell r="AB427">
            <v>0.7</v>
          </cell>
          <cell r="AC427">
            <v>0.7</v>
          </cell>
          <cell r="AD427">
            <v>0.7</v>
          </cell>
          <cell r="AP427">
            <v>3</v>
          </cell>
          <cell r="AQ427">
            <v>11</v>
          </cell>
          <cell r="AR427">
            <v>10</v>
          </cell>
          <cell r="AZ427">
            <v>1</v>
          </cell>
          <cell r="BA427">
            <v>1</v>
          </cell>
          <cell r="BB427">
            <v>1</v>
          </cell>
          <cell r="BC427">
            <v>1</v>
          </cell>
          <cell r="BD427">
            <v>1</v>
          </cell>
          <cell r="BE427">
            <v>1</v>
          </cell>
          <cell r="BF427">
            <v>1</v>
          </cell>
          <cell r="BG427">
            <v>1</v>
          </cell>
          <cell r="BH427">
            <v>1</v>
          </cell>
          <cell r="BI427">
            <v>1</v>
          </cell>
          <cell r="BJ427">
            <v>1</v>
          </cell>
          <cell r="BK427">
            <v>1</v>
          </cell>
          <cell r="BL427">
            <v>1</v>
          </cell>
          <cell r="BM427">
            <v>1</v>
          </cell>
          <cell r="BN427">
            <v>1</v>
          </cell>
          <cell r="BO427">
            <v>1</v>
          </cell>
          <cell r="BP427">
            <v>1</v>
          </cell>
          <cell r="BQ427">
            <v>1</v>
          </cell>
          <cell r="BR427">
            <v>1</v>
          </cell>
          <cell r="BS427">
            <v>1</v>
          </cell>
        </row>
        <row r="428">
          <cell r="K428">
            <v>1</v>
          </cell>
          <cell r="L428">
            <v>1</v>
          </cell>
          <cell r="M428">
            <v>1</v>
          </cell>
          <cell r="N428">
            <v>1</v>
          </cell>
          <cell r="O428">
            <v>1</v>
          </cell>
          <cell r="P428">
            <v>1</v>
          </cell>
          <cell r="Q428">
            <v>1</v>
          </cell>
          <cell r="R428">
            <v>1</v>
          </cell>
          <cell r="S428">
            <v>1</v>
          </cell>
          <cell r="T428">
            <v>1</v>
          </cell>
          <cell r="U428">
            <v>1</v>
          </cell>
          <cell r="V428">
            <v>1</v>
          </cell>
          <cell r="W428">
            <v>1</v>
          </cell>
          <cell r="X428">
            <v>1</v>
          </cell>
          <cell r="Y428">
            <v>1</v>
          </cell>
          <cell r="Z428">
            <v>0.9</v>
          </cell>
          <cell r="AA428">
            <v>0.7</v>
          </cell>
          <cell r="AB428">
            <v>0.7</v>
          </cell>
          <cell r="AC428">
            <v>0.7</v>
          </cell>
          <cell r="AD428">
            <v>0.7</v>
          </cell>
          <cell r="AP428">
            <v>3</v>
          </cell>
          <cell r="AQ428">
            <v>12</v>
          </cell>
          <cell r="AR428">
            <v>1</v>
          </cell>
          <cell r="AZ428">
            <v>1</v>
          </cell>
          <cell r="BA428">
            <v>1</v>
          </cell>
          <cell r="BB428">
            <v>1</v>
          </cell>
          <cell r="BC428">
            <v>1</v>
          </cell>
          <cell r="BD428">
            <v>1</v>
          </cell>
          <cell r="BE428">
            <v>1</v>
          </cell>
          <cell r="BF428">
            <v>1</v>
          </cell>
          <cell r="BG428">
            <v>1</v>
          </cell>
          <cell r="BH428">
            <v>1</v>
          </cell>
          <cell r="BI428">
            <v>1</v>
          </cell>
          <cell r="BJ428">
            <v>1</v>
          </cell>
          <cell r="BK428">
            <v>1</v>
          </cell>
          <cell r="BL428">
            <v>1</v>
          </cell>
          <cell r="BM428">
            <v>1</v>
          </cell>
          <cell r="BN428">
            <v>1</v>
          </cell>
          <cell r="BO428">
            <v>1</v>
          </cell>
          <cell r="BP428">
            <v>1</v>
          </cell>
          <cell r="BQ428">
            <v>1</v>
          </cell>
          <cell r="BR428">
            <v>1</v>
          </cell>
          <cell r="BS428">
            <v>1</v>
          </cell>
        </row>
        <row r="429">
          <cell r="K429">
            <v>1</v>
          </cell>
          <cell r="L429">
            <v>1</v>
          </cell>
          <cell r="M429">
            <v>1</v>
          </cell>
          <cell r="N429">
            <v>1</v>
          </cell>
          <cell r="O429">
            <v>1</v>
          </cell>
          <cell r="P429">
            <v>1</v>
          </cell>
          <cell r="Q429">
            <v>1</v>
          </cell>
          <cell r="R429">
            <v>1</v>
          </cell>
          <cell r="S429">
            <v>1</v>
          </cell>
          <cell r="T429">
            <v>1</v>
          </cell>
          <cell r="U429">
            <v>1</v>
          </cell>
          <cell r="V429">
            <v>1</v>
          </cell>
          <cell r="W429">
            <v>1</v>
          </cell>
          <cell r="X429">
            <v>1</v>
          </cell>
          <cell r="Y429">
            <v>1</v>
          </cell>
          <cell r="Z429">
            <v>0.9</v>
          </cell>
          <cell r="AA429">
            <v>0.7</v>
          </cell>
          <cell r="AB429">
            <v>0.7</v>
          </cell>
          <cell r="AC429">
            <v>0.7</v>
          </cell>
          <cell r="AD429">
            <v>0.7</v>
          </cell>
          <cell r="AP429">
            <v>3</v>
          </cell>
          <cell r="AQ429">
            <v>12</v>
          </cell>
          <cell r="AR429">
            <v>2</v>
          </cell>
          <cell r="AZ429">
            <v>1</v>
          </cell>
          <cell r="BA429">
            <v>1</v>
          </cell>
          <cell r="BB429">
            <v>1</v>
          </cell>
          <cell r="BC429">
            <v>1</v>
          </cell>
          <cell r="BD429">
            <v>1</v>
          </cell>
          <cell r="BE429">
            <v>1</v>
          </cell>
          <cell r="BF429">
            <v>1</v>
          </cell>
          <cell r="BG429">
            <v>1</v>
          </cell>
          <cell r="BH429">
            <v>1</v>
          </cell>
          <cell r="BI429">
            <v>1</v>
          </cell>
          <cell r="BJ429">
            <v>1</v>
          </cell>
          <cell r="BK429">
            <v>1</v>
          </cell>
          <cell r="BL429">
            <v>1</v>
          </cell>
          <cell r="BM429">
            <v>1</v>
          </cell>
          <cell r="BN429">
            <v>1</v>
          </cell>
          <cell r="BO429">
            <v>1</v>
          </cell>
          <cell r="BP429">
            <v>1</v>
          </cell>
          <cell r="BQ429">
            <v>1</v>
          </cell>
          <cell r="BR429">
            <v>1</v>
          </cell>
          <cell r="BS429">
            <v>1</v>
          </cell>
        </row>
        <row r="430">
          <cell r="K430">
            <v>1</v>
          </cell>
          <cell r="L430">
            <v>1</v>
          </cell>
          <cell r="M430">
            <v>1</v>
          </cell>
          <cell r="N430">
            <v>1</v>
          </cell>
          <cell r="O430">
            <v>1</v>
          </cell>
          <cell r="P430">
            <v>1</v>
          </cell>
          <cell r="Q430">
            <v>1</v>
          </cell>
          <cell r="R430">
            <v>1</v>
          </cell>
          <cell r="S430">
            <v>1</v>
          </cell>
          <cell r="T430">
            <v>1</v>
          </cell>
          <cell r="U430">
            <v>1</v>
          </cell>
          <cell r="V430">
            <v>1</v>
          </cell>
          <cell r="W430">
            <v>1</v>
          </cell>
          <cell r="X430">
            <v>1</v>
          </cell>
          <cell r="Y430">
            <v>1</v>
          </cell>
          <cell r="Z430">
            <v>0.9</v>
          </cell>
          <cell r="AA430">
            <v>0.7</v>
          </cell>
          <cell r="AB430">
            <v>0.7</v>
          </cell>
          <cell r="AC430">
            <v>0.7</v>
          </cell>
          <cell r="AD430">
            <v>0.7</v>
          </cell>
          <cell r="AP430">
            <v>3</v>
          </cell>
          <cell r="AQ430">
            <v>12</v>
          </cell>
          <cell r="AR430">
            <v>3</v>
          </cell>
          <cell r="AZ430">
            <v>1</v>
          </cell>
          <cell r="BA430">
            <v>1</v>
          </cell>
          <cell r="BB430">
            <v>1</v>
          </cell>
          <cell r="BC430">
            <v>1</v>
          </cell>
          <cell r="BD430">
            <v>1</v>
          </cell>
          <cell r="BE430">
            <v>1</v>
          </cell>
          <cell r="BF430">
            <v>1</v>
          </cell>
          <cell r="BG430">
            <v>1</v>
          </cell>
          <cell r="BH430">
            <v>1</v>
          </cell>
          <cell r="BI430">
            <v>1</v>
          </cell>
          <cell r="BJ430">
            <v>1</v>
          </cell>
          <cell r="BK430">
            <v>1</v>
          </cell>
          <cell r="BL430">
            <v>1</v>
          </cell>
          <cell r="BM430">
            <v>1</v>
          </cell>
          <cell r="BN430">
            <v>1</v>
          </cell>
          <cell r="BO430">
            <v>1</v>
          </cell>
          <cell r="BP430">
            <v>1</v>
          </cell>
          <cell r="BQ430">
            <v>1</v>
          </cell>
          <cell r="BR430">
            <v>1</v>
          </cell>
          <cell r="BS430">
            <v>1</v>
          </cell>
        </row>
        <row r="431">
          <cell r="K431">
            <v>1</v>
          </cell>
          <cell r="L431">
            <v>1</v>
          </cell>
          <cell r="M431">
            <v>1</v>
          </cell>
          <cell r="N431">
            <v>1</v>
          </cell>
          <cell r="O431">
            <v>1</v>
          </cell>
          <cell r="P431">
            <v>1</v>
          </cell>
          <cell r="Q431">
            <v>1</v>
          </cell>
          <cell r="R431">
            <v>1</v>
          </cell>
          <cell r="S431">
            <v>1</v>
          </cell>
          <cell r="T431">
            <v>1</v>
          </cell>
          <cell r="U431">
            <v>1</v>
          </cell>
          <cell r="V431">
            <v>1</v>
          </cell>
          <cell r="W431">
            <v>1</v>
          </cell>
          <cell r="X431">
            <v>1</v>
          </cell>
          <cell r="Y431">
            <v>1</v>
          </cell>
          <cell r="Z431">
            <v>0.9</v>
          </cell>
          <cell r="AA431">
            <v>0.7</v>
          </cell>
          <cell r="AB431">
            <v>0.7</v>
          </cell>
          <cell r="AC431">
            <v>0.7</v>
          </cell>
          <cell r="AD431">
            <v>0.7</v>
          </cell>
          <cell r="AP431">
            <v>3</v>
          </cell>
          <cell r="AQ431">
            <v>12</v>
          </cell>
          <cell r="AR431">
            <v>4</v>
          </cell>
          <cell r="AZ431">
            <v>1</v>
          </cell>
          <cell r="BA431">
            <v>1</v>
          </cell>
          <cell r="BB431">
            <v>1</v>
          </cell>
          <cell r="BC431">
            <v>1</v>
          </cell>
          <cell r="BD431">
            <v>1</v>
          </cell>
          <cell r="BE431">
            <v>1</v>
          </cell>
          <cell r="BF431">
            <v>1</v>
          </cell>
          <cell r="BG431">
            <v>1</v>
          </cell>
          <cell r="BH431">
            <v>1</v>
          </cell>
          <cell r="BI431">
            <v>1</v>
          </cell>
          <cell r="BJ431">
            <v>1</v>
          </cell>
          <cell r="BK431">
            <v>1</v>
          </cell>
          <cell r="BL431">
            <v>1</v>
          </cell>
          <cell r="BM431">
            <v>1</v>
          </cell>
          <cell r="BN431">
            <v>1</v>
          </cell>
          <cell r="BO431">
            <v>1</v>
          </cell>
          <cell r="BP431">
            <v>1</v>
          </cell>
          <cell r="BQ431">
            <v>1</v>
          </cell>
          <cell r="BR431">
            <v>1</v>
          </cell>
          <cell r="BS431">
            <v>1</v>
          </cell>
        </row>
        <row r="432">
          <cell r="K432">
            <v>1</v>
          </cell>
          <cell r="L432">
            <v>1</v>
          </cell>
          <cell r="M432">
            <v>1</v>
          </cell>
          <cell r="N432">
            <v>1</v>
          </cell>
          <cell r="O432">
            <v>1</v>
          </cell>
          <cell r="P432">
            <v>1</v>
          </cell>
          <cell r="Q432">
            <v>1</v>
          </cell>
          <cell r="R432">
            <v>1</v>
          </cell>
          <cell r="S432">
            <v>1</v>
          </cell>
          <cell r="T432">
            <v>1</v>
          </cell>
          <cell r="U432">
            <v>1</v>
          </cell>
          <cell r="V432">
            <v>1</v>
          </cell>
          <cell r="W432">
            <v>1</v>
          </cell>
          <cell r="X432">
            <v>1</v>
          </cell>
          <cell r="Y432">
            <v>1</v>
          </cell>
          <cell r="Z432">
            <v>1</v>
          </cell>
          <cell r="AA432">
            <v>1</v>
          </cell>
          <cell r="AB432">
            <v>1</v>
          </cell>
          <cell r="AC432">
            <v>1</v>
          </cell>
          <cell r="AD432">
            <v>1</v>
          </cell>
          <cell r="AP432">
            <v>3</v>
          </cell>
          <cell r="AQ432">
            <v>12</v>
          </cell>
          <cell r="AR432">
            <v>5</v>
          </cell>
          <cell r="AZ432">
            <v>1</v>
          </cell>
          <cell r="BA432">
            <v>1</v>
          </cell>
          <cell r="BB432">
            <v>1</v>
          </cell>
          <cell r="BC432">
            <v>1</v>
          </cell>
          <cell r="BD432">
            <v>1</v>
          </cell>
          <cell r="BE432">
            <v>1</v>
          </cell>
          <cell r="BF432">
            <v>1</v>
          </cell>
          <cell r="BG432">
            <v>1</v>
          </cell>
          <cell r="BH432">
            <v>1</v>
          </cell>
          <cell r="BI432">
            <v>1</v>
          </cell>
          <cell r="BJ432">
            <v>1</v>
          </cell>
          <cell r="BK432">
            <v>1</v>
          </cell>
          <cell r="BL432">
            <v>1</v>
          </cell>
          <cell r="BM432">
            <v>1</v>
          </cell>
          <cell r="BN432">
            <v>1</v>
          </cell>
          <cell r="BO432">
            <v>1</v>
          </cell>
          <cell r="BP432">
            <v>1</v>
          </cell>
          <cell r="BQ432">
            <v>1</v>
          </cell>
          <cell r="BR432">
            <v>1</v>
          </cell>
          <cell r="BS432">
            <v>1</v>
          </cell>
        </row>
        <row r="433">
          <cell r="K433">
            <v>1</v>
          </cell>
          <cell r="L433">
            <v>1</v>
          </cell>
          <cell r="M433">
            <v>1</v>
          </cell>
          <cell r="N433">
            <v>1</v>
          </cell>
          <cell r="O433">
            <v>1</v>
          </cell>
          <cell r="P433">
            <v>1</v>
          </cell>
          <cell r="Q433">
            <v>1</v>
          </cell>
          <cell r="R433">
            <v>1</v>
          </cell>
          <cell r="S433">
            <v>1</v>
          </cell>
          <cell r="T433">
            <v>1</v>
          </cell>
          <cell r="U433">
            <v>1</v>
          </cell>
          <cell r="V433">
            <v>1</v>
          </cell>
          <cell r="W433">
            <v>1</v>
          </cell>
          <cell r="X433">
            <v>1</v>
          </cell>
          <cell r="Y433">
            <v>1</v>
          </cell>
          <cell r="Z433">
            <v>1</v>
          </cell>
          <cell r="AA433">
            <v>1</v>
          </cell>
          <cell r="AB433">
            <v>1</v>
          </cell>
          <cell r="AC433">
            <v>1</v>
          </cell>
          <cell r="AD433">
            <v>1</v>
          </cell>
          <cell r="AP433">
            <v>3</v>
          </cell>
          <cell r="AQ433">
            <v>12</v>
          </cell>
          <cell r="AR433">
            <v>6</v>
          </cell>
          <cell r="AZ433">
            <v>1</v>
          </cell>
          <cell r="BA433">
            <v>1</v>
          </cell>
          <cell r="BB433">
            <v>1</v>
          </cell>
          <cell r="BC433">
            <v>1</v>
          </cell>
          <cell r="BD433">
            <v>1</v>
          </cell>
          <cell r="BE433">
            <v>1</v>
          </cell>
          <cell r="BF433">
            <v>1</v>
          </cell>
          <cell r="BG433">
            <v>1</v>
          </cell>
          <cell r="BH433">
            <v>1</v>
          </cell>
          <cell r="BI433">
            <v>1</v>
          </cell>
          <cell r="BJ433">
            <v>1</v>
          </cell>
          <cell r="BK433">
            <v>1</v>
          </cell>
          <cell r="BL433">
            <v>1</v>
          </cell>
          <cell r="BM433">
            <v>1</v>
          </cell>
          <cell r="BN433">
            <v>1</v>
          </cell>
          <cell r="BO433">
            <v>1</v>
          </cell>
          <cell r="BP433">
            <v>1</v>
          </cell>
          <cell r="BQ433">
            <v>1</v>
          </cell>
          <cell r="BR433">
            <v>1</v>
          </cell>
          <cell r="BS433">
            <v>1</v>
          </cell>
        </row>
        <row r="434">
          <cell r="K434">
            <v>1</v>
          </cell>
          <cell r="L434">
            <v>1</v>
          </cell>
          <cell r="M434">
            <v>1</v>
          </cell>
          <cell r="N434">
            <v>1</v>
          </cell>
          <cell r="O434">
            <v>1</v>
          </cell>
          <cell r="P434">
            <v>1</v>
          </cell>
          <cell r="Q434">
            <v>1</v>
          </cell>
          <cell r="R434">
            <v>1</v>
          </cell>
          <cell r="S434">
            <v>1</v>
          </cell>
          <cell r="T434">
            <v>1</v>
          </cell>
          <cell r="U434">
            <v>1</v>
          </cell>
          <cell r="V434">
            <v>1</v>
          </cell>
          <cell r="W434">
            <v>1</v>
          </cell>
          <cell r="X434">
            <v>1</v>
          </cell>
          <cell r="Y434">
            <v>1</v>
          </cell>
          <cell r="Z434">
            <v>1</v>
          </cell>
          <cell r="AA434">
            <v>1</v>
          </cell>
          <cell r="AB434">
            <v>1</v>
          </cell>
          <cell r="AC434">
            <v>1</v>
          </cell>
          <cell r="AD434">
            <v>1</v>
          </cell>
          <cell r="AP434">
            <v>3</v>
          </cell>
          <cell r="AQ434">
            <v>12</v>
          </cell>
          <cell r="AR434">
            <v>7</v>
          </cell>
          <cell r="AZ434">
            <v>1</v>
          </cell>
          <cell r="BA434">
            <v>1</v>
          </cell>
          <cell r="BB434">
            <v>1</v>
          </cell>
          <cell r="BC434">
            <v>1</v>
          </cell>
          <cell r="BD434">
            <v>1</v>
          </cell>
          <cell r="BE434">
            <v>1</v>
          </cell>
          <cell r="BF434">
            <v>1</v>
          </cell>
          <cell r="BG434">
            <v>1</v>
          </cell>
          <cell r="BH434">
            <v>1</v>
          </cell>
          <cell r="BI434">
            <v>1</v>
          </cell>
          <cell r="BJ434">
            <v>1</v>
          </cell>
          <cell r="BK434">
            <v>1</v>
          </cell>
          <cell r="BL434">
            <v>1</v>
          </cell>
          <cell r="BM434">
            <v>1</v>
          </cell>
          <cell r="BN434">
            <v>1</v>
          </cell>
          <cell r="BO434">
            <v>1</v>
          </cell>
          <cell r="BP434">
            <v>1</v>
          </cell>
          <cell r="BQ434">
            <v>1</v>
          </cell>
          <cell r="BR434">
            <v>1</v>
          </cell>
          <cell r="BS434">
            <v>1</v>
          </cell>
        </row>
        <row r="435">
          <cell r="K435">
            <v>1</v>
          </cell>
          <cell r="L435">
            <v>1</v>
          </cell>
          <cell r="M435">
            <v>1</v>
          </cell>
          <cell r="N435">
            <v>1</v>
          </cell>
          <cell r="O435">
            <v>1</v>
          </cell>
          <cell r="P435">
            <v>1</v>
          </cell>
          <cell r="Q435">
            <v>1</v>
          </cell>
          <cell r="R435">
            <v>1</v>
          </cell>
          <cell r="S435">
            <v>1</v>
          </cell>
          <cell r="T435">
            <v>1</v>
          </cell>
          <cell r="U435">
            <v>1</v>
          </cell>
          <cell r="V435">
            <v>1</v>
          </cell>
          <cell r="W435">
            <v>1</v>
          </cell>
          <cell r="X435">
            <v>1</v>
          </cell>
          <cell r="Y435">
            <v>1</v>
          </cell>
          <cell r="Z435">
            <v>1</v>
          </cell>
          <cell r="AA435">
            <v>1</v>
          </cell>
          <cell r="AB435">
            <v>1</v>
          </cell>
          <cell r="AC435">
            <v>1</v>
          </cell>
          <cell r="AD435">
            <v>1</v>
          </cell>
          <cell r="AP435">
            <v>3</v>
          </cell>
          <cell r="AQ435">
            <v>12</v>
          </cell>
          <cell r="AR435">
            <v>8</v>
          </cell>
          <cell r="AZ435">
            <v>1</v>
          </cell>
          <cell r="BA435">
            <v>1</v>
          </cell>
          <cell r="BB435">
            <v>1</v>
          </cell>
          <cell r="BC435">
            <v>1</v>
          </cell>
          <cell r="BD435">
            <v>1</v>
          </cell>
          <cell r="BE435">
            <v>1</v>
          </cell>
          <cell r="BF435">
            <v>1</v>
          </cell>
          <cell r="BG435">
            <v>1</v>
          </cell>
          <cell r="BH435">
            <v>1</v>
          </cell>
          <cell r="BI435">
            <v>1</v>
          </cell>
          <cell r="BJ435">
            <v>1</v>
          </cell>
          <cell r="BK435">
            <v>1</v>
          </cell>
          <cell r="BL435">
            <v>1</v>
          </cell>
          <cell r="BM435">
            <v>1</v>
          </cell>
          <cell r="BN435">
            <v>1</v>
          </cell>
          <cell r="BO435">
            <v>1</v>
          </cell>
          <cell r="BP435">
            <v>1</v>
          </cell>
          <cell r="BQ435">
            <v>1</v>
          </cell>
          <cell r="BR435">
            <v>1</v>
          </cell>
          <cell r="BS435">
            <v>1</v>
          </cell>
        </row>
        <row r="436">
          <cell r="K436">
            <v>1</v>
          </cell>
          <cell r="L436">
            <v>1</v>
          </cell>
          <cell r="M436">
            <v>1</v>
          </cell>
          <cell r="N436">
            <v>1</v>
          </cell>
          <cell r="O436">
            <v>1</v>
          </cell>
          <cell r="P436">
            <v>1</v>
          </cell>
          <cell r="Q436">
            <v>1</v>
          </cell>
          <cell r="R436">
            <v>1</v>
          </cell>
          <cell r="S436">
            <v>1</v>
          </cell>
          <cell r="T436">
            <v>1</v>
          </cell>
          <cell r="U436">
            <v>1</v>
          </cell>
          <cell r="V436">
            <v>1</v>
          </cell>
          <cell r="W436">
            <v>1</v>
          </cell>
          <cell r="X436">
            <v>1</v>
          </cell>
          <cell r="Y436">
            <v>1</v>
          </cell>
          <cell r="Z436">
            <v>1</v>
          </cell>
          <cell r="AA436">
            <v>1</v>
          </cell>
          <cell r="AB436">
            <v>1</v>
          </cell>
          <cell r="AC436">
            <v>1</v>
          </cell>
          <cell r="AD436">
            <v>1</v>
          </cell>
          <cell r="AP436">
            <v>3</v>
          </cell>
          <cell r="AQ436">
            <v>12</v>
          </cell>
          <cell r="AR436">
            <v>9</v>
          </cell>
          <cell r="AZ436">
            <v>1</v>
          </cell>
          <cell r="BA436">
            <v>1</v>
          </cell>
          <cell r="BB436">
            <v>1</v>
          </cell>
          <cell r="BC436">
            <v>1</v>
          </cell>
          <cell r="BD436">
            <v>1</v>
          </cell>
          <cell r="BE436">
            <v>1</v>
          </cell>
          <cell r="BF436">
            <v>1</v>
          </cell>
          <cell r="BG436">
            <v>1</v>
          </cell>
          <cell r="BH436">
            <v>1</v>
          </cell>
          <cell r="BI436">
            <v>1</v>
          </cell>
          <cell r="BJ436">
            <v>1</v>
          </cell>
          <cell r="BK436">
            <v>1</v>
          </cell>
          <cell r="BL436">
            <v>1</v>
          </cell>
          <cell r="BM436">
            <v>1</v>
          </cell>
          <cell r="BN436">
            <v>1</v>
          </cell>
          <cell r="BO436">
            <v>1</v>
          </cell>
          <cell r="BP436">
            <v>1</v>
          </cell>
          <cell r="BQ436">
            <v>1</v>
          </cell>
          <cell r="BR436">
            <v>1</v>
          </cell>
          <cell r="BS436">
            <v>1</v>
          </cell>
        </row>
        <row r="437">
          <cell r="K437">
            <v>1</v>
          </cell>
          <cell r="L437">
            <v>1</v>
          </cell>
          <cell r="M437">
            <v>1</v>
          </cell>
          <cell r="N437">
            <v>1</v>
          </cell>
          <cell r="O437">
            <v>1</v>
          </cell>
          <cell r="P437">
            <v>1</v>
          </cell>
          <cell r="Q437">
            <v>1</v>
          </cell>
          <cell r="R437">
            <v>1</v>
          </cell>
          <cell r="S437">
            <v>1</v>
          </cell>
          <cell r="T437">
            <v>1</v>
          </cell>
          <cell r="U437">
            <v>1</v>
          </cell>
          <cell r="V437">
            <v>1</v>
          </cell>
          <cell r="W437">
            <v>1</v>
          </cell>
          <cell r="X437">
            <v>1</v>
          </cell>
          <cell r="Y437">
            <v>1</v>
          </cell>
          <cell r="Z437">
            <v>1</v>
          </cell>
          <cell r="AA437">
            <v>1</v>
          </cell>
          <cell r="AB437">
            <v>1</v>
          </cell>
          <cell r="AC437">
            <v>1</v>
          </cell>
          <cell r="AD437">
            <v>1</v>
          </cell>
          <cell r="AP437">
            <v>3</v>
          </cell>
          <cell r="AQ437">
            <v>12</v>
          </cell>
          <cell r="AR437">
            <v>10</v>
          </cell>
          <cell r="AZ437">
            <v>1</v>
          </cell>
          <cell r="BA437">
            <v>1</v>
          </cell>
          <cell r="BB437">
            <v>1</v>
          </cell>
          <cell r="BC437">
            <v>1</v>
          </cell>
          <cell r="BD437">
            <v>1</v>
          </cell>
          <cell r="BE437">
            <v>1</v>
          </cell>
          <cell r="BF437">
            <v>1</v>
          </cell>
          <cell r="BG437">
            <v>1</v>
          </cell>
          <cell r="BH437">
            <v>1</v>
          </cell>
          <cell r="BI437">
            <v>1</v>
          </cell>
          <cell r="BJ437">
            <v>1</v>
          </cell>
          <cell r="BK437">
            <v>1</v>
          </cell>
          <cell r="BL437">
            <v>1</v>
          </cell>
          <cell r="BM437">
            <v>1</v>
          </cell>
          <cell r="BN437">
            <v>1</v>
          </cell>
          <cell r="BO437">
            <v>1</v>
          </cell>
          <cell r="BP437">
            <v>1</v>
          </cell>
          <cell r="BQ437">
            <v>1</v>
          </cell>
          <cell r="BR437">
            <v>1</v>
          </cell>
          <cell r="BS437">
            <v>1</v>
          </cell>
        </row>
        <row r="438">
          <cell r="K438">
            <v>1</v>
          </cell>
          <cell r="L438">
            <v>1</v>
          </cell>
          <cell r="M438">
            <v>1</v>
          </cell>
          <cell r="N438">
            <v>1</v>
          </cell>
          <cell r="O438">
            <v>1</v>
          </cell>
          <cell r="P438">
            <v>1</v>
          </cell>
          <cell r="Q438">
            <v>1</v>
          </cell>
          <cell r="R438">
            <v>1</v>
          </cell>
          <cell r="S438">
            <v>1</v>
          </cell>
          <cell r="T438">
            <v>1</v>
          </cell>
          <cell r="U438">
            <v>1</v>
          </cell>
          <cell r="V438">
            <v>1</v>
          </cell>
          <cell r="W438">
            <v>1</v>
          </cell>
          <cell r="X438">
            <v>1</v>
          </cell>
          <cell r="Y438">
            <v>1</v>
          </cell>
          <cell r="Z438">
            <v>1</v>
          </cell>
          <cell r="AA438">
            <v>1</v>
          </cell>
          <cell r="AB438">
            <v>1</v>
          </cell>
          <cell r="AC438">
            <v>1</v>
          </cell>
          <cell r="AD438">
            <v>1</v>
          </cell>
          <cell r="AP438">
            <v>3</v>
          </cell>
          <cell r="AQ438">
            <v>13</v>
          </cell>
          <cell r="AR438">
            <v>1</v>
          </cell>
          <cell r="AZ438">
            <v>1</v>
          </cell>
          <cell r="BA438">
            <v>1</v>
          </cell>
          <cell r="BB438">
            <v>1</v>
          </cell>
          <cell r="BC438">
            <v>1</v>
          </cell>
          <cell r="BD438">
            <v>1</v>
          </cell>
          <cell r="BE438">
            <v>1</v>
          </cell>
          <cell r="BF438">
            <v>1</v>
          </cell>
          <cell r="BG438">
            <v>1</v>
          </cell>
          <cell r="BH438">
            <v>1</v>
          </cell>
          <cell r="BI438">
            <v>1</v>
          </cell>
          <cell r="BJ438">
            <v>1</v>
          </cell>
          <cell r="BK438">
            <v>1</v>
          </cell>
          <cell r="BL438">
            <v>1</v>
          </cell>
          <cell r="BM438">
            <v>1</v>
          </cell>
          <cell r="BN438">
            <v>1</v>
          </cell>
          <cell r="BO438">
            <v>1</v>
          </cell>
          <cell r="BP438">
            <v>1</v>
          </cell>
          <cell r="BQ438">
            <v>1</v>
          </cell>
          <cell r="BR438">
            <v>1</v>
          </cell>
          <cell r="BS438">
            <v>1</v>
          </cell>
        </row>
        <row r="439">
          <cell r="K439">
            <v>1</v>
          </cell>
          <cell r="L439">
            <v>1</v>
          </cell>
          <cell r="M439">
            <v>1</v>
          </cell>
          <cell r="N439">
            <v>1</v>
          </cell>
          <cell r="O439">
            <v>1</v>
          </cell>
          <cell r="P439">
            <v>1</v>
          </cell>
          <cell r="Q439">
            <v>1</v>
          </cell>
          <cell r="R439">
            <v>1</v>
          </cell>
          <cell r="S439">
            <v>1</v>
          </cell>
          <cell r="T439">
            <v>1</v>
          </cell>
          <cell r="U439">
            <v>1</v>
          </cell>
          <cell r="V439">
            <v>1</v>
          </cell>
          <cell r="W439">
            <v>1</v>
          </cell>
          <cell r="X439">
            <v>1</v>
          </cell>
          <cell r="Y439">
            <v>1</v>
          </cell>
          <cell r="Z439">
            <v>1</v>
          </cell>
          <cell r="AA439">
            <v>1</v>
          </cell>
          <cell r="AB439">
            <v>1</v>
          </cell>
          <cell r="AC439">
            <v>1</v>
          </cell>
          <cell r="AD439">
            <v>1</v>
          </cell>
          <cell r="AP439">
            <v>3</v>
          </cell>
          <cell r="AQ439">
            <v>13</v>
          </cell>
          <cell r="AR439">
            <v>2</v>
          </cell>
          <cell r="AZ439">
            <v>1</v>
          </cell>
          <cell r="BA439">
            <v>1</v>
          </cell>
          <cell r="BB439">
            <v>1</v>
          </cell>
          <cell r="BC439">
            <v>1</v>
          </cell>
          <cell r="BD439">
            <v>1</v>
          </cell>
          <cell r="BE439">
            <v>1</v>
          </cell>
          <cell r="BF439">
            <v>1</v>
          </cell>
          <cell r="BG439">
            <v>1</v>
          </cell>
          <cell r="BH439">
            <v>1</v>
          </cell>
          <cell r="BI439">
            <v>1</v>
          </cell>
          <cell r="BJ439">
            <v>1</v>
          </cell>
          <cell r="BK439">
            <v>1</v>
          </cell>
          <cell r="BL439">
            <v>1</v>
          </cell>
          <cell r="BM439">
            <v>1</v>
          </cell>
          <cell r="BN439">
            <v>1</v>
          </cell>
          <cell r="BO439">
            <v>1</v>
          </cell>
          <cell r="BP439">
            <v>1</v>
          </cell>
          <cell r="BQ439">
            <v>1</v>
          </cell>
          <cell r="BR439">
            <v>1</v>
          </cell>
          <cell r="BS439">
            <v>1</v>
          </cell>
        </row>
        <row r="440">
          <cell r="K440">
            <v>1</v>
          </cell>
          <cell r="L440">
            <v>1</v>
          </cell>
          <cell r="M440">
            <v>1</v>
          </cell>
          <cell r="N440">
            <v>1</v>
          </cell>
          <cell r="O440">
            <v>1</v>
          </cell>
          <cell r="P440">
            <v>1</v>
          </cell>
          <cell r="Q440">
            <v>1</v>
          </cell>
          <cell r="R440">
            <v>1</v>
          </cell>
          <cell r="S440">
            <v>1</v>
          </cell>
          <cell r="T440">
            <v>1</v>
          </cell>
          <cell r="U440">
            <v>1</v>
          </cell>
          <cell r="V440">
            <v>1</v>
          </cell>
          <cell r="W440">
            <v>1</v>
          </cell>
          <cell r="X440">
            <v>1</v>
          </cell>
          <cell r="Y440">
            <v>1</v>
          </cell>
          <cell r="Z440">
            <v>1</v>
          </cell>
          <cell r="AA440">
            <v>1</v>
          </cell>
          <cell r="AB440">
            <v>1</v>
          </cell>
          <cell r="AC440">
            <v>1</v>
          </cell>
          <cell r="AD440">
            <v>1</v>
          </cell>
          <cell r="AP440">
            <v>3</v>
          </cell>
          <cell r="AQ440">
            <v>13</v>
          </cell>
          <cell r="AR440">
            <v>3</v>
          </cell>
          <cell r="AZ440">
            <v>1</v>
          </cell>
          <cell r="BA440">
            <v>1</v>
          </cell>
          <cell r="BB440">
            <v>1</v>
          </cell>
          <cell r="BC440">
            <v>1</v>
          </cell>
          <cell r="BD440">
            <v>1</v>
          </cell>
          <cell r="BE440">
            <v>1</v>
          </cell>
          <cell r="BF440">
            <v>1</v>
          </cell>
          <cell r="BG440">
            <v>1</v>
          </cell>
          <cell r="BH440">
            <v>1</v>
          </cell>
          <cell r="BI440">
            <v>1</v>
          </cell>
          <cell r="BJ440">
            <v>1</v>
          </cell>
          <cell r="BK440">
            <v>1</v>
          </cell>
          <cell r="BL440">
            <v>1</v>
          </cell>
          <cell r="BM440">
            <v>1</v>
          </cell>
          <cell r="BN440">
            <v>1</v>
          </cell>
          <cell r="BO440">
            <v>1</v>
          </cell>
          <cell r="BP440">
            <v>1</v>
          </cell>
          <cell r="BQ440">
            <v>1</v>
          </cell>
          <cell r="BR440">
            <v>1</v>
          </cell>
          <cell r="BS440">
            <v>1</v>
          </cell>
        </row>
        <row r="441">
          <cell r="K441">
            <v>1</v>
          </cell>
          <cell r="L441">
            <v>1</v>
          </cell>
          <cell r="M441">
            <v>1</v>
          </cell>
          <cell r="N441">
            <v>1</v>
          </cell>
          <cell r="O441">
            <v>1</v>
          </cell>
          <cell r="P441">
            <v>1</v>
          </cell>
          <cell r="Q441">
            <v>1</v>
          </cell>
          <cell r="R441">
            <v>1</v>
          </cell>
          <cell r="S441">
            <v>1</v>
          </cell>
          <cell r="T441">
            <v>1</v>
          </cell>
          <cell r="U441">
            <v>1</v>
          </cell>
          <cell r="V441">
            <v>1</v>
          </cell>
          <cell r="W441">
            <v>1</v>
          </cell>
          <cell r="X441">
            <v>1</v>
          </cell>
          <cell r="Y441">
            <v>1</v>
          </cell>
          <cell r="Z441">
            <v>1</v>
          </cell>
          <cell r="AA441">
            <v>1</v>
          </cell>
          <cell r="AB441">
            <v>1</v>
          </cell>
          <cell r="AC441">
            <v>1</v>
          </cell>
          <cell r="AD441">
            <v>1</v>
          </cell>
          <cell r="AP441">
            <v>3</v>
          </cell>
          <cell r="AQ441">
            <v>13</v>
          </cell>
          <cell r="AR441">
            <v>4</v>
          </cell>
          <cell r="AZ441">
            <v>1</v>
          </cell>
          <cell r="BA441">
            <v>1</v>
          </cell>
          <cell r="BB441">
            <v>1</v>
          </cell>
          <cell r="BC441">
            <v>1</v>
          </cell>
          <cell r="BD441">
            <v>1</v>
          </cell>
          <cell r="BE441">
            <v>1</v>
          </cell>
          <cell r="BF441">
            <v>1</v>
          </cell>
          <cell r="BG441">
            <v>1</v>
          </cell>
          <cell r="BH441">
            <v>1</v>
          </cell>
          <cell r="BI441">
            <v>1</v>
          </cell>
          <cell r="BJ441">
            <v>1</v>
          </cell>
          <cell r="BK441">
            <v>1</v>
          </cell>
          <cell r="BL441">
            <v>1</v>
          </cell>
          <cell r="BM441">
            <v>1</v>
          </cell>
          <cell r="BN441">
            <v>1</v>
          </cell>
          <cell r="BO441">
            <v>1</v>
          </cell>
          <cell r="BP441">
            <v>1</v>
          </cell>
          <cell r="BQ441">
            <v>1</v>
          </cell>
          <cell r="BR441">
            <v>1</v>
          </cell>
          <cell r="BS441">
            <v>1</v>
          </cell>
        </row>
        <row r="442">
          <cell r="K442">
            <v>1</v>
          </cell>
          <cell r="L442">
            <v>1</v>
          </cell>
          <cell r="M442">
            <v>1</v>
          </cell>
          <cell r="N442">
            <v>1</v>
          </cell>
          <cell r="O442">
            <v>1</v>
          </cell>
          <cell r="P442">
            <v>1</v>
          </cell>
          <cell r="Q442">
            <v>1</v>
          </cell>
          <cell r="R442">
            <v>1</v>
          </cell>
          <cell r="S442">
            <v>1</v>
          </cell>
          <cell r="T442">
            <v>1</v>
          </cell>
          <cell r="U442">
            <v>1</v>
          </cell>
          <cell r="V442">
            <v>1</v>
          </cell>
          <cell r="W442">
            <v>1</v>
          </cell>
          <cell r="X442">
            <v>1</v>
          </cell>
          <cell r="Y442">
            <v>1</v>
          </cell>
          <cell r="Z442">
            <v>1</v>
          </cell>
          <cell r="AA442">
            <v>1</v>
          </cell>
          <cell r="AB442">
            <v>1</v>
          </cell>
          <cell r="AC442">
            <v>1</v>
          </cell>
          <cell r="AD442">
            <v>1</v>
          </cell>
          <cell r="AP442">
            <v>3</v>
          </cell>
          <cell r="AQ442">
            <v>13</v>
          </cell>
          <cell r="AR442">
            <v>5</v>
          </cell>
          <cell r="AZ442">
            <v>1</v>
          </cell>
          <cell r="BA442">
            <v>1</v>
          </cell>
          <cell r="BB442">
            <v>1</v>
          </cell>
          <cell r="BC442">
            <v>1</v>
          </cell>
          <cell r="BD442">
            <v>1</v>
          </cell>
          <cell r="BE442">
            <v>1</v>
          </cell>
          <cell r="BF442">
            <v>1</v>
          </cell>
          <cell r="BG442">
            <v>1</v>
          </cell>
          <cell r="BH442">
            <v>1</v>
          </cell>
          <cell r="BI442">
            <v>1</v>
          </cell>
          <cell r="BJ442">
            <v>1</v>
          </cell>
          <cell r="BK442">
            <v>1</v>
          </cell>
          <cell r="BL442">
            <v>1</v>
          </cell>
          <cell r="BM442">
            <v>1</v>
          </cell>
          <cell r="BN442">
            <v>1</v>
          </cell>
          <cell r="BO442">
            <v>1</v>
          </cell>
          <cell r="BP442">
            <v>1</v>
          </cell>
          <cell r="BQ442">
            <v>1</v>
          </cell>
          <cell r="BR442">
            <v>1</v>
          </cell>
          <cell r="BS442">
            <v>1</v>
          </cell>
        </row>
        <row r="443">
          <cell r="K443">
            <v>1</v>
          </cell>
          <cell r="L443">
            <v>1</v>
          </cell>
          <cell r="M443">
            <v>1</v>
          </cell>
          <cell r="N443">
            <v>1</v>
          </cell>
          <cell r="O443">
            <v>1</v>
          </cell>
          <cell r="P443">
            <v>1</v>
          </cell>
          <cell r="Q443">
            <v>1</v>
          </cell>
          <cell r="R443">
            <v>1</v>
          </cell>
          <cell r="S443">
            <v>1</v>
          </cell>
          <cell r="T443">
            <v>1</v>
          </cell>
          <cell r="U443">
            <v>1</v>
          </cell>
          <cell r="V443">
            <v>1</v>
          </cell>
          <cell r="W443">
            <v>1</v>
          </cell>
          <cell r="X443">
            <v>1</v>
          </cell>
          <cell r="Y443">
            <v>1</v>
          </cell>
          <cell r="Z443">
            <v>1</v>
          </cell>
          <cell r="AA443">
            <v>1</v>
          </cell>
          <cell r="AB443">
            <v>1</v>
          </cell>
          <cell r="AC443">
            <v>1</v>
          </cell>
          <cell r="AD443">
            <v>1</v>
          </cell>
          <cell r="AP443">
            <v>3</v>
          </cell>
          <cell r="AQ443">
            <v>13</v>
          </cell>
          <cell r="AR443">
            <v>6</v>
          </cell>
          <cell r="AZ443">
            <v>1</v>
          </cell>
          <cell r="BA443">
            <v>1</v>
          </cell>
          <cell r="BB443">
            <v>1</v>
          </cell>
          <cell r="BC443">
            <v>1</v>
          </cell>
          <cell r="BD443">
            <v>1</v>
          </cell>
          <cell r="BE443">
            <v>1</v>
          </cell>
          <cell r="BF443">
            <v>1</v>
          </cell>
          <cell r="BG443">
            <v>1</v>
          </cell>
          <cell r="BH443">
            <v>1</v>
          </cell>
          <cell r="BI443">
            <v>1</v>
          </cell>
          <cell r="BJ443">
            <v>1</v>
          </cell>
          <cell r="BK443">
            <v>1</v>
          </cell>
          <cell r="BL443">
            <v>1</v>
          </cell>
          <cell r="BM443">
            <v>1</v>
          </cell>
          <cell r="BN443">
            <v>1</v>
          </cell>
          <cell r="BO443">
            <v>1</v>
          </cell>
          <cell r="BP443">
            <v>1</v>
          </cell>
          <cell r="BQ443">
            <v>1</v>
          </cell>
          <cell r="BR443">
            <v>1</v>
          </cell>
          <cell r="BS443">
            <v>1</v>
          </cell>
        </row>
        <row r="444">
          <cell r="K444">
            <v>1</v>
          </cell>
          <cell r="L444">
            <v>1</v>
          </cell>
          <cell r="M444">
            <v>1</v>
          </cell>
          <cell r="N444">
            <v>1</v>
          </cell>
          <cell r="O444">
            <v>1</v>
          </cell>
          <cell r="P444">
            <v>1</v>
          </cell>
          <cell r="Q444">
            <v>1</v>
          </cell>
          <cell r="R444">
            <v>1</v>
          </cell>
          <cell r="S444">
            <v>1</v>
          </cell>
          <cell r="T444">
            <v>1</v>
          </cell>
          <cell r="U444">
            <v>1</v>
          </cell>
          <cell r="V444">
            <v>1</v>
          </cell>
          <cell r="W444">
            <v>1</v>
          </cell>
          <cell r="X444">
            <v>1</v>
          </cell>
          <cell r="Y444">
            <v>1</v>
          </cell>
          <cell r="Z444">
            <v>1</v>
          </cell>
          <cell r="AA444">
            <v>1</v>
          </cell>
          <cell r="AB444">
            <v>1</v>
          </cell>
          <cell r="AC444">
            <v>1</v>
          </cell>
          <cell r="AD444">
            <v>1</v>
          </cell>
          <cell r="AP444">
            <v>3</v>
          </cell>
          <cell r="AQ444">
            <v>13</v>
          </cell>
          <cell r="AR444">
            <v>7</v>
          </cell>
          <cell r="AZ444">
            <v>1</v>
          </cell>
          <cell r="BA444">
            <v>1</v>
          </cell>
          <cell r="BB444">
            <v>1</v>
          </cell>
          <cell r="BC444">
            <v>1</v>
          </cell>
          <cell r="BD444">
            <v>1</v>
          </cell>
          <cell r="BE444">
            <v>1</v>
          </cell>
          <cell r="BF444">
            <v>1</v>
          </cell>
          <cell r="BG444">
            <v>1</v>
          </cell>
          <cell r="BH444">
            <v>1</v>
          </cell>
          <cell r="BI444">
            <v>1</v>
          </cell>
          <cell r="BJ444">
            <v>1</v>
          </cell>
          <cell r="BK444">
            <v>1</v>
          </cell>
          <cell r="BL444">
            <v>1</v>
          </cell>
          <cell r="BM444">
            <v>1</v>
          </cell>
          <cell r="BN444">
            <v>1</v>
          </cell>
          <cell r="BO444">
            <v>1</v>
          </cell>
          <cell r="BP444">
            <v>1</v>
          </cell>
          <cell r="BQ444">
            <v>1</v>
          </cell>
          <cell r="BR444">
            <v>1</v>
          </cell>
          <cell r="BS444">
            <v>1</v>
          </cell>
        </row>
        <row r="445">
          <cell r="K445">
            <v>1</v>
          </cell>
          <cell r="L445">
            <v>1</v>
          </cell>
          <cell r="M445">
            <v>1</v>
          </cell>
          <cell r="N445">
            <v>1</v>
          </cell>
          <cell r="O445">
            <v>1</v>
          </cell>
          <cell r="P445">
            <v>1</v>
          </cell>
          <cell r="Q445">
            <v>1</v>
          </cell>
          <cell r="R445">
            <v>1</v>
          </cell>
          <cell r="S445">
            <v>1</v>
          </cell>
          <cell r="T445">
            <v>1</v>
          </cell>
          <cell r="U445">
            <v>1</v>
          </cell>
          <cell r="V445">
            <v>1</v>
          </cell>
          <cell r="W445">
            <v>1</v>
          </cell>
          <cell r="X445">
            <v>1</v>
          </cell>
          <cell r="Y445">
            <v>1</v>
          </cell>
          <cell r="Z445">
            <v>1</v>
          </cell>
          <cell r="AA445">
            <v>1</v>
          </cell>
          <cell r="AB445">
            <v>1</v>
          </cell>
          <cell r="AC445">
            <v>1</v>
          </cell>
          <cell r="AD445">
            <v>1</v>
          </cell>
          <cell r="AP445">
            <v>3</v>
          </cell>
          <cell r="AQ445">
            <v>13</v>
          </cell>
          <cell r="AR445">
            <v>8</v>
          </cell>
          <cell r="AZ445">
            <v>1</v>
          </cell>
          <cell r="BA445">
            <v>1</v>
          </cell>
          <cell r="BB445">
            <v>1</v>
          </cell>
          <cell r="BC445">
            <v>1</v>
          </cell>
          <cell r="BD445">
            <v>1</v>
          </cell>
          <cell r="BE445">
            <v>1</v>
          </cell>
          <cell r="BF445">
            <v>1</v>
          </cell>
          <cell r="BG445">
            <v>1</v>
          </cell>
          <cell r="BH445">
            <v>1</v>
          </cell>
          <cell r="BI445">
            <v>1</v>
          </cell>
          <cell r="BJ445">
            <v>1</v>
          </cell>
          <cell r="BK445">
            <v>1</v>
          </cell>
          <cell r="BL445">
            <v>1</v>
          </cell>
          <cell r="BM445">
            <v>1</v>
          </cell>
          <cell r="BN445">
            <v>1</v>
          </cell>
          <cell r="BO445">
            <v>1</v>
          </cell>
          <cell r="BP445">
            <v>1</v>
          </cell>
          <cell r="BQ445">
            <v>1</v>
          </cell>
          <cell r="BR445">
            <v>1</v>
          </cell>
          <cell r="BS445">
            <v>1</v>
          </cell>
        </row>
        <row r="446">
          <cell r="K446">
            <v>1</v>
          </cell>
          <cell r="L446">
            <v>1</v>
          </cell>
          <cell r="M446">
            <v>1</v>
          </cell>
          <cell r="N446">
            <v>1</v>
          </cell>
          <cell r="O446">
            <v>1</v>
          </cell>
          <cell r="P446">
            <v>1</v>
          </cell>
          <cell r="Q446">
            <v>1</v>
          </cell>
          <cell r="R446">
            <v>1</v>
          </cell>
          <cell r="S446">
            <v>1</v>
          </cell>
          <cell r="T446">
            <v>1</v>
          </cell>
          <cell r="U446">
            <v>1</v>
          </cell>
          <cell r="V446">
            <v>1</v>
          </cell>
          <cell r="W446">
            <v>1</v>
          </cell>
          <cell r="X446">
            <v>1</v>
          </cell>
          <cell r="Y446">
            <v>1</v>
          </cell>
          <cell r="Z446">
            <v>1</v>
          </cell>
          <cell r="AA446">
            <v>1</v>
          </cell>
          <cell r="AB446">
            <v>1</v>
          </cell>
          <cell r="AC446">
            <v>1</v>
          </cell>
          <cell r="AD446">
            <v>1</v>
          </cell>
          <cell r="AP446">
            <v>3</v>
          </cell>
          <cell r="AQ446">
            <v>13</v>
          </cell>
          <cell r="AR446">
            <v>9</v>
          </cell>
          <cell r="AZ446">
            <v>1</v>
          </cell>
          <cell r="BA446">
            <v>1</v>
          </cell>
          <cell r="BB446">
            <v>1</v>
          </cell>
          <cell r="BC446">
            <v>1</v>
          </cell>
          <cell r="BD446">
            <v>1</v>
          </cell>
          <cell r="BE446">
            <v>1</v>
          </cell>
          <cell r="BF446">
            <v>1</v>
          </cell>
          <cell r="BG446">
            <v>1</v>
          </cell>
          <cell r="BH446">
            <v>1</v>
          </cell>
          <cell r="BI446">
            <v>1</v>
          </cell>
          <cell r="BJ446">
            <v>1</v>
          </cell>
          <cell r="BK446">
            <v>1</v>
          </cell>
          <cell r="BL446">
            <v>1</v>
          </cell>
          <cell r="BM446">
            <v>1</v>
          </cell>
          <cell r="BN446">
            <v>1</v>
          </cell>
          <cell r="BO446">
            <v>1</v>
          </cell>
          <cell r="BP446">
            <v>1</v>
          </cell>
          <cell r="BQ446">
            <v>1</v>
          </cell>
          <cell r="BR446">
            <v>1</v>
          </cell>
          <cell r="BS446">
            <v>1</v>
          </cell>
        </row>
        <row r="447">
          <cell r="K447">
            <v>1</v>
          </cell>
          <cell r="L447">
            <v>1</v>
          </cell>
          <cell r="M447">
            <v>1</v>
          </cell>
          <cell r="N447">
            <v>1</v>
          </cell>
          <cell r="O447">
            <v>1</v>
          </cell>
          <cell r="P447">
            <v>1</v>
          </cell>
          <cell r="Q447">
            <v>1</v>
          </cell>
          <cell r="R447">
            <v>1</v>
          </cell>
          <cell r="S447">
            <v>1</v>
          </cell>
          <cell r="T447">
            <v>1</v>
          </cell>
          <cell r="U447">
            <v>1</v>
          </cell>
          <cell r="V447">
            <v>1</v>
          </cell>
          <cell r="W447">
            <v>1</v>
          </cell>
          <cell r="X447">
            <v>1</v>
          </cell>
          <cell r="Y447">
            <v>1</v>
          </cell>
          <cell r="Z447">
            <v>1</v>
          </cell>
          <cell r="AA447">
            <v>1</v>
          </cell>
          <cell r="AB447">
            <v>1</v>
          </cell>
          <cell r="AC447">
            <v>1</v>
          </cell>
          <cell r="AD447">
            <v>1</v>
          </cell>
          <cell r="AP447">
            <v>3</v>
          </cell>
          <cell r="AQ447">
            <v>13</v>
          </cell>
          <cell r="AR447">
            <v>10</v>
          </cell>
          <cell r="AZ447">
            <v>1</v>
          </cell>
          <cell r="BA447">
            <v>1</v>
          </cell>
          <cell r="BB447">
            <v>1</v>
          </cell>
          <cell r="BC447">
            <v>1</v>
          </cell>
          <cell r="BD447">
            <v>1</v>
          </cell>
          <cell r="BE447">
            <v>1</v>
          </cell>
          <cell r="BF447">
            <v>1</v>
          </cell>
          <cell r="BG447">
            <v>1</v>
          </cell>
          <cell r="BH447">
            <v>1</v>
          </cell>
          <cell r="BI447">
            <v>1</v>
          </cell>
          <cell r="BJ447">
            <v>1</v>
          </cell>
          <cell r="BK447">
            <v>1</v>
          </cell>
          <cell r="BL447">
            <v>1</v>
          </cell>
          <cell r="BM447">
            <v>1</v>
          </cell>
          <cell r="BN447">
            <v>1</v>
          </cell>
          <cell r="BO447">
            <v>1</v>
          </cell>
          <cell r="BP447">
            <v>1</v>
          </cell>
          <cell r="BQ447">
            <v>1</v>
          </cell>
          <cell r="BR447">
            <v>1</v>
          </cell>
          <cell r="BS447">
            <v>1</v>
          </cell>
        </row>
        <row r="448">
          <cell r="K448">
            <v>1</v>
          </cell>
          <cell r="L448">
            <v>1</v>
          </cell>
          <cell r="M448">
            <v>1</v>
          </cell>
          <cell r="N448">
            <v>1</v>
          </cell>
          <cell r="O448">
            <v>1</v>
          </cell>
          <cell r="P448">
            <v>1</v>
          </cell>
          <cell r="Q448">
            <v>1</v>
          </cell>
          <cell r="R448">
            <v>1</v>
          </cell>
          <cell r="S448">
            <v>1</v>
          </cell>
          <cell r="T448">
            <v>1</v>
          </cell>
          <cell r="U448">
            <v>1</v>
          </cell>
          <cell r="V448">
            <v>1</v>
          </cell>
          <cell r="W448">
            <v>1</v>
          </cell>
          <cell r="X448">
            <v>1</v>
          </cell>
          <cell r="Y448">
            <v>1</v>
          </cell>
          <cell r="Z448">
            <v>1</v>
          </cell>
          <cell r="AA448">
            <v>1</v>
          </cell>
          <cell r="AB448">
            <v>1</v>
          </cell>
          <cell r="AC448">
            <v>1</v>
          </cell>
          <cell r="AD448">
            <v>1</v>
          </cell>
          <cell r="AP448">
            <v>3</v>
          </cell>
          <cell r="AQ448">
            <v>14</v>
          </cell>
          <cell r="AR448">
            <v>1</v>
          </cell>
          <cell r="AZ448">
            <v>1</v>
          </cell>
          <cell r="BA448">
            <v>1</v>
          </cell>
          <cell r="BB448">
            <v>1</v>
          </cell>
          <cell r="BC448">
            <v>1</v>
          </cell>
          <cell r="BD448">
            <v>1</v>
          </cell>
          <cell r="BE448">
            <v>1</v>
          </cell>
          <cell r="BF448">
            <v>1</v>
          </cell>
          <cell r="BG448">
            <v>1</v>
          </cell>
          <cell r="BH448">
            <v>1</v>
          </cell>
          <cell r="BI448">
            <v>1</v>
          </cell>
          <cell r="BJ448">
            <v>1</v>
          </cell>
          <cell r="BK448">
            <v>1</v>
          </cell>
          <cell r="BL448">
            <v>1</v>
          </cell>
          <cell r="BM448">
            <v>1</v>
          </cell>
          <cell r="BN448">
            <v>1</v>
          </cell>
          <cell r="BO448">
            <v>1</v>
          </cell>
          <cell r="BP448">
            <v>1</v>
          </cell>
          <cell r="BQ448">
            <v>1</v>
          </cell>
          <cell r="BR448">
            <v>1</v>
          </cell>
          <cell r="BS448">
            <v>1</v>
          </cell>
        </row>
        <row r="449">
          <cell r="K449">
            <v>1</v>
          </cell>
          <cell r="L449">
            <v>1</v>
          </cell>
          <cell r="M449">
            <v>1</v>
          </cell>
          <cell r="N449">
            <v>1</v>
          </cell>
          <cell r="O449">
            <v>1</v>
          </cell>
          <cell r="P449">
            <v>1</v>
          </cell>
          <cell r="Q449">
            <v>1</v>
          </cell>
          <cell r="R449">
            <v>1</v>
          </cell>
          <cell r="S449">
            <v>1</v>
          </cell>
          <cell r="T449">
            <v>1</v>
          </cell>
          <cell r="U449">
            <v>1</v>
          </cell>
          <cell r="V449">
            <v>1</v>
          </cell>
          <cell r="W449">
            <v>1</v>
          </cell>
          <cell r="X449">
            <v>1</v>
          </cell>
          <cell r="Y449">
            <v>1</v>
          </cell>
          <cell r="Z449">
            <v>1</v>
          </cell>
          <cell r="AA449">
            <v>1</v>
          </cell>
          <cell r="AB449">
            <v>1</v>
          </cell>
          <cell r="AC449">
            <v>1</v>
          </cell>
          <cell r="AD449">
            <v>1</v>
          </cell>
          <cell r="AP449">
            <v>3</v>
          </cell>
          <cell r="AQ449">
            <v>14</v>
          </cell>
          <cell r="AR449">
            <v>2</v>
          </cell>
          <cell r="AZ449">
            <v>1</v>
          </cell>
          <cell r="BA449">
            <v>1</v>
          </cell>
          <cell r="BB449">
            <v>1</v>
          </cell>
          <cell r="BC449">
            <v>1</v>
          </cell>
          <cell r="BD449">
            <v>1</v>
          </cell>
          <cell r="BE449">
            <v>1</v>
          </cell>
          <cell r="BF449">
            <v>1</v>
          </cell>
          <cell r="BG449">
            <v>1</v>
          </cell>
          <cell r="BH449">
            <v>1</v>
          </cell>
          <cell r="BI449">
            <v>1</v>
          </cell>
          <cell r="BJ449">
            <v>1</v>
          </cell>
          <cell r="BK449">
            <v>1</v>
          </cell>
          <cell r="BL449">
            <v>1</v>
          </cell>
          <cell r="BM449">
            <v>1</v>
          </cell>
          <cell r="BN449">
            <v>1</v>
          </cell>
          <cell r="BO449">
            <v>1</v>
          </cell>
          <cell r="BP449">
            <v>1</v>
          </cell>
          <cell r="BQ449">
            <v>1</v>
          </cell>
          <cell r="BR449">
            <v>1</v>
          </cell>
          <cell r="BS449">
            <v>1</v>
          </cell>
        </row>
        <row r="450">
          <cell r="K450">
            <v>1</v>
          </cell>
          <cell r="L450">
            <v>1</v>
          </cell>
          <cell r="M450">
            <v>1</v>
          </cell>
          <cell r="N450">
            <v>1</v>
          </cell>
          <cell r="O450">
            <v>1</v>
          </cell>
          <cell r="P450">
            <v>1</v>
          </cell>
          <cell r="Q450">
            <v>1</v>
          </cell>
          <cell r="R450">
            <v>1</v>
          </cell>
          <cell r="S450">
            <v>1</v>
          </cell>
          <cell r="T450">
            <v>1</v>
          </cell>
          <cell r="U450">
            <v>1</v>
          </cell>
          <cell r="V450">
            <v>1</v>
          </cell>
          <cell r="W450">
            <v>1</v>
          </cell>
          <cell r="X450">
            <v>1</v>
          </cell>
          <cell r="Y450">
            <v>1</v>
          </cell>
          <cell r="Z450">
            <v>1</v>
          </cell>
          <cell r="AA450">
            <v>1</v>
          </cell>
          <cell r="AB450">
            <v>1</v>
          </cell>
          <cell r="AC450">
            <v>1</v>
          </cell>
          <cell r="AD450">
            <v>1</v>
          </cell>
          <cell r="AP450">
            <v>3</v>
          </cell>
          <cell r="AQ450">
            <v>14</v>
          </cell>
          <cell r="AR450">
            <v>3</v>
          </cell>
          <cell r="AZ450">
            <v>1</v>
          </cell>
          <cell r="BA450">
            <v>1</v>
          </cell>
          <cell r="BB450">
            <v>1</v>
          </cell>
          <cell r="BC450">
            <v>1</v>
          </cell>
          <cell r="BD450">
            <v>1</v>
          </cell>
          <cell r="BE450">
            <v>1</v>
          </cell>
          <cell r="BF450">
            <v>1</v>
          </cell>
          <cell r="BG450">
            <v>1</v>
          </cell>
          <cell r="BH450">
            <v>1</v>
          </cell>
          <cell r="BI450">
            <v>1</v>
          </cell>
          <cell r="BJ450">
            <v>1</v>
          </cell>
          <cell r="BK450">
            <v>1</v>
          </cell>
          <cell r="BL450">
            <v>1</v>
          </cell>
          <cell r="BM450">
            <v>1</v>
          </cell>
          <cell r="BN450">
            <v>1</v>
          </cell>
          <cell r="BO450">
            <v>1</v>
          </cell>
          <cell r="BP450">
            <v>1</v>
          </cell>
          <cell r="BQ450">
            <v>1</v>
          </cell>
          <cell r="BR450">
            <v>1</v>
          </cell>
          <cell r="BS450">
            <v>1</v>
          </cell>
        </row>
        <row r="451">
          <cell r="K451">
            <v>1</v>
          </cell>
          <cell r="L451">
            <v>1</v>
          </cell>
          <cell r="M451">
            <v>1</v>
          </cell>
          <cell r="N451">
            <v>1</v>
          </cell>
          <cell r="O451">
            <v>1</v>
          </cell>
          <cell r="P451">
            <v>1</v>
          </cell>
          <cell r="Q451">
            <v>1</v>
          </cell>
          <cell r="R451">
            <v>1</v>
          </cell>
          <cell r="S451">
            <v>1</v>
          </cell>
          <cell r="T451">
            <v>1</v>
          </cell>
          <cell r="U451">
            <v>1</v>
          </cell>
          <cell r="V451">
            <v>1</v>
          </cell>
          <cell r="W451">
            <v>1</v>
          </cell>
          <cell r="X451">
            <v>1</v>
          </cell>
          <cell r="Y451">
            <v>1</v>
          </cell>
          <cell r="Z451">
            <v>1</v>
          </cell>
          <cell r="AA451">
            <v>1</v>
          </cell>
          <cell r="AB451">
            <v>1</v>
          </cell>
          <cell r="AC451">
            <v>1</v>
          </cell>
          <cell r="AD451">
            <v>1</v>
          </cell>
          <cell r="AP451">
            <v>3</v>
          </cell>
          <cell r="AQ451">
            <v>14</v>
          </cell>
          <cell r="AR451">
            <v>4</v>
          </cell>
          <cell r="AZ451">
            <v>1</v>
          </cell>
          <cell r="BA451">
            <v>1</v>
          </cell>
          <cell r="BB451">
            <v>1</v>
          </cell>
          <cell r="BC451">
            <v>1</v>
          </cell>
          <cell r="BD451">
            <v>1</v>
          </cell>
          <cell r="BE451">
            <v>1</v>
          </cell>
          <cell r="BF451">
            <v>1</v>
          </cell>
          <cell r="BG451">
            <v>1</v>
          </cell>
          <cell r="BH451">
            <v>1</v>
          </cell>
          <cell r="BI451">
            <v>1</v>
          </cell>
          <cell r="BJ451">
            <v>1</v>
          </cell>
          <cell r="BK451">
            <v>1</v>
          </cell>
          <cell r="BL451">
            <v>1</v>
          </cell>
          <cell r="BM451">
            <v>1</v>
          </cell>
          <cell r="BN451">
            <v>1</v>
          </cell>
          <cell r="BO451">
            <v>1</v>
          </cell>
          <cell r="BP451">
            <v>1</v>
          </cell>
          <cell r="BQ451">
            <v>1</v>
          </cell>
          <cell r="BR451">
            <v>1</v>
          </cell>
          <cell r="BS451">
            <v>1</v>
          </cell>
        </row>
        <row r="452">
          <cell r="K452">
            <v>1</v>
          </cell>
          <cell r="L452">
            <v>1</v>
          </cell>
          <cell r="M452">
            <v>1</v>
          </cell>
          <cell r="N452">
            <v>1</v>
          </cell>
          <cell r="O452">
            <v>1</v>
          </cell>
          <cell r="P452">
            <v>1</v>
          </cell>
          <cell r="Q452">
            <v>1</v>
          </cell>
          <cell r="R452">
            <v>1</v>
          </cell>
          <cell r="S452">
            <v>1</v>
          </cell>
          <cell r="T452">
            <v>1</v>
          </cell>
          <cell r="U452">
            <v>1</v>
          </cell>
          <cell r="V452">
            <v>1</v>
          </cell>
          <cell r="W452">
            <v>1</v>
          </cell>
          <cell r="X452">
            <v>1</v>
          </cell>
          <cell r="Y452">
            <v>1</v>
          </cell>
          <cell r="Z452">
            <v>1</v>
          </cell>
          <cell r="AA452">
            <v>1</v>
          </cell>
          <cell r="AB452">
            <v>1</v>
          </cell>
          <cell r="AC452">
            <v>1</v>
          </cell>
          <cell r="AD452">
            <v>1</v>
          </cell>
          <cell r="AP452">
            <v>3</v>
          </cell>
          <cell r="AQ452">
            <v>14</v>
          </cell>
          <cell r="AR452">
            <v>5</v>
          </cell>
          <cell r="AZ452">
            <v>1</v>
          </cell>
          <cell r="BA452">
            <v>1</v>
          </cell>
          <cell r="BB452">
            <v>1</v>
          </cell>
          <cell r="BC452">
            <v>1</v>
          </cell>
          <cell r="BD452">
            <v>1</v>
          </cell>
          <cell r="BE452">
            <v>1</v>
          </cell>
          <cell r="BF452">
            <v>1</v>
          </cell>
          <cell r="BG452">
            <v>1</v>
          </cell>
          <cell r="BH452">
            <v>1</v>
          </cell>
          <cell r="BI452">
            <v>1</v>
          </cell>
          <cell r="BJ452">
            <v>1</v>
          </cell>
          <cell r="BK452">
            <v>1</v>
          </cell>
          <cell r="BL452">
            <v>1</v>
          </cell>
          <cell r="BM452">
            <v>1</v>
          </cell>
          <cell r="BN452">
            <v>1</v>
          </cell>
          <cell r="BO452">
            <v>1</v>
          </cell>
          <cell r="BP452">
            <v>1</v>
          </cell>
          <cell r="BQ452">
            <v>1</v>
          </cell>
          <cell r="BR452">
            <v>1</v>
          </cell>
          <cell r="BS452">
            <v>1</v>
          </cell>
        </row>
        <row r="453">
          <cell r="K453">
            <v>1</v>
          </cell>
          <cell r="L453">
            <v>1</v>
          </cell>
          <cell r="M453">
            <v>1</v>
          </cell>
          <cell r="N453">
            <v>1</v>
          </cell>
          <cell r="O453">
            <v>1</v>
          </cell>
          <cell r="P453">
            <v>1</v>
          </cell>
          <cell r="Q453">
            <v>1</v>
          </cell>
          <cell r="R453">
            <v>1</v>
          </cell>
          <cell r="S453">
            <v>1</v>
          </cell>
          <cell r="T453">
            <v>1</v>
          </cell>
          <cell r="U453">
            <v>1</v>
          </cell>
          <cell r="V453">
            <v>1</v>
          </cell>
          <cell r="W453">
            <v>1</v>
          </cell>
          <cell r="X453">
            <v>1</v>
          </cell>
          <cell r="Y453">
            <v>1</v>
          </cell>
          <cell r="Z453">
            <v>1</v>
          </cell>
          <cell r="AA453">
            <v>1</v>
          </cell>
          <cell r="AB453">
            <v>1</v>
          </cell>
          <cell r="AC453">
            <v>1</v>
          </cell>
          <cell r="AD453">
            <v>1</v>
          </cell>
          <cell r="AP453">
            <v>3</v>
          </cell>
          <cell r="AQ453">
            <v>14</v>
          </cell>
          <cell r="AR453">
            <v>6</v>
          </cell>
          <cell r="AZ453">
            <v>1</v>
          </cell>
          <cell r="BA453">
            <v>1</v>
          </cell>
          <cell r="BB453">
            <v>1</v>
          </cell>
          <cell r="BC453">
            <v>1</v>
          </cell>
          <cell r="BD453">
            <v>1</v>
          </cell>
          <cell r="BE453">
            <v>1</v>
          </cell>
          <cell r="BF453">
            <v>1</v>
          </cell>
          <cell r="BG453">
            <v>1</v>
          </cell>
          <cell r="BH453">
            <v>1</v>
          </cell>
          <cell r="BI453">
            <v>1</v>
          </cell>
          <cell r="BJ453">
            <v>1</v>
          </cell>
          <cell r="BK453">
            <v>1</v>
          </cell>
          <cell r="BL453">
            <v>1</v>
          </cell>
          <cell r="BM453">
            <v>1</v>
          </cell>
          <cell r="BN453">
            <v>1</v>
          </cell>
          <cell r="BO453">
            <v>1</v>
          </cell>
          <cell r="BP453">
            <v>1</v>
          </cell>
          <cell r="BQ453">
            <v>1</v>
          </cell>
          <cell r="BR453">
            <v>1</v>
          </cell>
          <cell r="BS453">
            <v>1</v>
          </cell>
        </row>
        <row r="454">
          <cell r="K454">
            <v>1</v>
          </cell>
          <cell r="L454">
            <v>1</v>
          </cell>
          <cell r="M454">
            <v>1</v>
          </cell>
          <cell r="N454">
            <v>1</v>
          </cell>
          <cell r="O454">
            <v>1</v>
          </cell>
          <cell r="P454">
            <v>1</v>
          </cell>
          <cell r="Q454">
            <v>1</v>
          </cell>
          <cell r="R454">
            <v>1</v>
          </cell>
          <cell r="S454">
            <v>1</v>
          </cell>
          <cell r="T454">
            <v>1</v>
          </cell>
          <cell r="U454">
            <v>1</v>
          </cell>
          <cell r="V454">
            <v>1</v>
          </cell>
          <cell r="W454">
            <v>1</v>
          </cell>
          <cell r="X454">
            <v>1</v>
          </cell>
          <cell r="Y454">
            <v>1</v>
          </cell>
          <cell r="Z454">
            <v>1</v>
          </cell>
          <cell r="AA454">
            <v>1</v>
          </cell>
          <cell r="AB454">
            <v>1</v>
          </cell>
          <cell r="AC454">
            <v>1</v>
          </cell>
          <cell r="AD454">
            <v>1</v>
          </cell>
          <cell r="AP454">
            <v>3</v>
          </cell>
          <cell r="AQ454">
            <v>14</v>
          </cell>
          <cell r="AR454">
            <v>7</v>
          </cell>
          <cell r="AZ454">
            <v>1</v>
          </cell>
          <cell r="BA454">
            <v>1</v>
          </cell>
          <cell r="BB454">
            <v>1</v>
          </cell>
          <cell r="BC454">
            <v>1</v>
          </cell>
          <cell r="BD454">
            <v>1</v>
          </cell>
          <cell r="BE454">
            <v>1</v>
          </cell>
          <cell r="BF454">
            <v>1</v>
          </cell>
          <cell r="BG454">
            <v>1</v>
          </cell>
          <cell r="BH454">
            <v>1</v>
          </cell>
          <cell r="BI454">
            <v>1</v>
          </cell>
          <cell r="BJ454">
            <v>1</v>
          </cell>
          <cell r="BK454">
            <v>1</v>
          </cell>
          <cell r="BL454">
            <v>1</v>
          </cell>
          <cell r="BM454">
            <v>1</v>
          </cell>
          <cell r="BN454">
            <v>1</v>
          </cell>
          <cell r="BO454">
            <v>1</v>
          </cell>
          <cell r="BP454">
            <v>1</v>
          </cell>
          <cell r="BQ454">
            <v>1</v>
          </cell>
          <cell r="BR454">
            <v>1</v>
          </cell>
          <cell r="BS454">
            <v>1</v>
          </cell>
        </row>
        <row r="455">
          <cell r="K455">
            <v>1</v>
          </cell>
          <cell r="L455">
            <v>1</v>
          </cell>
          <cell r="M455">
            <v>1</v>
          </cell>
          <cell r="N455">
            <v>1</v>
          </cell>
          <cell r="O455">
            <v>1</v>
          </cell>
          <cell r="P455">
            <v>1</v>
          </cell>
          <cell r="Q455">
            <v>1</v>
          </cell>
          <cell r="R455">
            <v>1</v>
          </cell>
          <cell r="S455">
            <v>1</v>
          </cell>
          <cell r="T455">
            <v>1</v>
          </cell>
          <cell r="U455">
            <v>1</v>
          </cell>
          <cell r="V455">
            <v>1</v>
          </cell>
          <cell r="W455">
            <v>1</v>
          </cell>
          <cell r="X455">
            <v>1</v>
          </cell>
          <cell r="Y455">
            <v>1</v>
          </cell>
          <cell r="Z455">
            <v>1</v>
          </cell>
          <cell r="AA455">
            <v>1</v>
          </cell>
          <cell r="AB455">
            <v>1</v>
          </cell>
          <cell r="AC455">
            <v>1</v>
          </cell>
          <cell r="AD455">
            <v>1</v>
          </cell>
          <cell r="AP455">
            <v>3</v>
          </cell>
          <cell r="AQ455">
            <v>14</v>
          </cell>
          <cell r="AR455">
            <v>8</v>
          </cell>
          <cell r="AZ455">
            <v>1</v>
          </cell>
          <cell r="BA455">
            <v>1</v>
          </cell>
          <cell r="BB455">
            <v>1</v>
          </cell>
          <cell r="BC455">
            <v>1</v>
          </cell>
          <cell r="BD455">
            <v>1</v>
          </cell>
          <cell r="BE455">
            <v>1</v>
          </cell>
          <cell r="BF455">
            <v>1</v>
          </cell>
          <cell r="BG455">
            <v>1</v>
          </cell>
          <cell r="BH455">
            <v>1</v>
          </cell>
          <cell r="BI455">
            <v>1</v>
          </cell>
          <cell r="BJ455">
            <v>1</v>
          </cell>
          <cell r="BK455">
            <v>1</v>
          </cell>
          <cell r="BL455">
            <v>1</v>
          </cell>
          <cell r="BM455">
            <v>1</v>
          </cell>
          <cell r="BN455">
            <v>1</v>
          </cell>
          <cell r="BO455">
            <v>1</v>
          </cell>
          <cell r="BP455">
            <v>1</v>
          </cell>
          <cell r="BQ455">
            <v>1</v>
          </cell>
          <cell r="BR455">
            <v>1</v>
          </cell>
          <cell r="BS455">
            <v>1</v>
          </cell>
        </row>
        <row r="456">
          <cell r="K456">
            <v>1</v>
          </cell>
          <cell r="L456">
            <v>1</v>
          </cell>
          <cell r="M456">
            <v>1</v>
          </cell>
          <cell r="N456">
            <v>1</v>
          </cell>
          <cell r="O456">
            <v>1</v>
          </cell>
          <cell r="P456">
            <v>1</v>
          </cell>
          <cell r="Q456">
            <v>1</v>
          </cell>
          <cell r="R456">
            <v>1</v>
          </cell>
          <cell r="S456">
            <v>1</v>
          </cell>
          <cell r="T456">
            <v>1</v>
          </cell>
          <cell r="U456">
            <v>1</v>
          </cell>
          <cell r="V456">
            <v>1</v>
          </cell>
          <cell r="W456">
            <v>1</v>
          </cell>
          <cell r="X456">
            <v>1</v>
          </cell>
          <cell r="Y456">
            <v>1</v>
          </cell>
          <cell r="Z456">
            <v>1</v>
          </cell>
          <cell r="AA456">
            <v>1</v>
          </cell>
          <cell r="AB456">
            <v>1</v>
          </cell>
          <cell r="AC456">
            <v>1</v>
          </cell>
          <cell r="AD456">
            <v>1</v>
          </cell>
          <cell r="AP456">
            <v>3</v>
          </cell>
          <cell r="AQ456">
            <v>14</v>
          </cell>
          <cell r="AR456">
            <v>9</v>
          </cell>
          <cell r="AZ456">
            <v>1</v>
          </cell>
          <cell r="BA456">
            <v>1</v>
          </cell>
          <cell r="BB456">
            <v>1</v>
          </cell>
          <cell r="BC456">
            <v>1</v>
          </cell>
          <cell r="BD456">
            <v>1</v>
          </cell>
          <cell r="BE456">
            <v>1</v>
          </cell>
          <cell r="BF456">
            <v>1</v>
          </cell>
          <cell r="BG456">
            <v>1</v>
          </cell>
          <cell r="BH456">
            <v>1</v>
          </cell>
          <cell r="BI456">
            <v>1</v>
          </cell>
          <cell r="BJ456">
            <v>1</v>
          </cell>
          <cell r="BK456">
            <v>1</v>
          </cell>
          <cell r="BL456">
            <v>1</v>
          </cell>
          <cell r="BM456">
            <v>1</v>
          </cell>
          <cell r="BN456">
            <v>1</v>
          </cell>
          <cell r="BO456">
            <v>1</v>
          </cell>
          <cell r="BP456">
            <v>1</v>
          </cell>
          <cell r="BQ456">
            <v>1</v>
          </cell>
          <cell r="BR456">
            <v>1</v>
          </cell>
          <cell r="BS456">
            <v>1</v>
          </cell>
        </row>
        <row r="457">
          <cell r="K457">
            <v>1</v>
          </cell>
          <cell r="L457">
            <v>1</v>
          </cell>
          <cell r="M457">
            <v>1</v>
          </cell>
          <cell r="N457">
            <v>1</v>
          </cell>
          <cell r="O457">
            <v>1</v>
          </cell>
          <cell r="P457">
            <v>1</v>
          </cell>
          <cell r="Q457">
            <v>1</v>
          </cell>
          <cell r="R457">
            <v>1</v>
          </cell>
          <cell r="S457">
            <v>1</v>
          </cell>
          <cell r="T457">
            <v>1</v>
          </cell>
          <cell r="U457">
            <v>1</v>
          </cell>
          <cell r="V457">
            <v>1</v>
          </cell>
          <cell r="W457">
            <v>1</v>
          </cell>
          <cell r="X457">
            <v>1</v>
          </cell>
          <cell r="Y457">
            <v>1</v>
          </cell>
          <cell r="Z457">
            <v>1</v>
          </cell>
          <cell r="AA457">
            <v>1</v>
          </cell>
          <cell r="AB457">
            <v>1</v>
          </cell>
          <cell r="AC457">
            <v>1</v>
          </cell>
          <cell r="AD457">
            <v>1</v>
          </cell>
          <cell r="AP457">
            <v>3</v>
          </cell>
          <cell r="AQ457">
            <v>14</v>
          </cell>
          <cell r="AR457">
            <v>10</v>
          </cell>
          <cell r="AZ457">
            <v>1</v>
          </cell>
          <cell r="BA457">
            <v>1</v>
          </cell>
          <cell r="BB457">
            <v>1</v>
          </cell>
          <cell r="BC457">
            <v>1</v>
          </cell>
          <cell r="BD457">
            <v>1</v>
          </cell>
          <cell r="BE457">
            <v>1</v>
          </cell>
          <cell r="BF457">
            <v>1</v>
          </cell>
          <cell r="BG457">
            <v>1</v>
          </cell>
          <cell r="BH457">
            <v>1</v>
          </cell>
          <cell r="BI457">
            <v>1</v>
          </cell>
          <cell r="BJ457">
            <v>1</v>
          </cell>
          <cell r="BK457">
            <v>1</v>
          </cell>
          <cell r="BL457">
            <v>1</v>
          </cell>
          <cell r="BM457">
            <v>1</v>
          </cell>
          <cell r="BN457">
            <v>1</v>
          </cell>
          <cell r="BO457">
            <v>1</v>
          </cell>
          <cell r="BP457">
            <v>1</v>
          </cell>
          <cell r="BQ457">
            <v>1</v>
          </cell>
          <cell r="BR457">
            <v>1</v>
          </cell>
          <cell r="BS457">
            <v>1</v>
          </cell>
        </row>
        <row r="458">
          <cell r="K458">
            <v>1</v>
          </cell>
          <cell r="L458">
            <v>1</v>
          </cell>
          <cell r="M458">
            <v>1</v>
          </cell>
          <cell r="N458">
            <v>1</v>
          </cell>
          <cell r="O458">
            <v>1</v>
          </cell>
          <cell r="P458">
            <v>1</v>
          </cell>
          <cell r="Q458">
            <v>1</v>
          </cell>
          <cell r="R458">
            <v>1</v>
          </cell>
          <cell r="S458">
            <v>1</v>
          </cell>
          <cell r="T458">
            <v>1</v>
          </cell>
          <cell r="U458">
            <v>1</v>
          </cell>
          <cell r="V458">
            <v>1</v>
          </cell>
          <cell r="W458">
            <v>1</v>
          </cell>
          <cell r="X458">
            <v>1</v>
          </cell>
          <cell r="Y458">
            <v>1</v>
          </cell>
          <cell r="Z458">
            <v>1</v>
          </cell>
          <cell r="AA458">
            <v>1</v>
          </cell>
          <cell r="AB458">
            <v>1</v>
          </cell>
          <cell r="AC458">
            <v>1</v>
          </cell>
          <cell r="AD458">
            <v>1</v>
          </cell>
          <cell r="AP458">
            <v>3</v>
          </cell>
          <cell r="AQ458">
            <v>15</v>
          </cell>
          <cell r="AR458">
            <v>1</v>
          </cell>
          <cell r="AZ458">
            <v>1</v>
          </cell>
          <cell r="BA458">
            <v>1</v>
          </cell>
          <cell r="BB458">
            <v>1</v>
          </cell>
          <cell r="BC458">
            <v>1</v>
          </cell>
          <cell r="BD458">
            <v>1</v>
          </cell>
          <cell r="BE458">
            <v>1</v>
          </cell>
          <cell r="BF458">
            <v>1</v>
          </cell>
          <cell r="BG458">
            <v>1</v>
          </cell>
          <cell r="BH458">
            <v>1</v>
          </cell>
          <cell r="BI458">
            <v>1</v>
          </cell>
          <cell r="BJ458">
            <v>1</v>
          </cell>
          <cell r="BK458">
            <v>1</v>
          </cell>
          <cell r="BL458">
            <v>1</v>
          </cell>
          <cell r="BM458">
            <v>1</v>
          </cell>
          <cell r="BN458">
            <v>1</v>
          </cell>
          <cell r="BO458">
            <v>1</v>
          </cell>
          <cell r="BP458">
            <v>1</v>
          </cell>
          <cell r="BQ458">
            <v>1</v>
          </cell>
          <cell r="BR458">
            <v>1</v>
          </cell>
          <cell r="BS458">
            <v>1</v>
          </cell>
        </row>
        <row r="459">
          <cell r="K459">
            <v>1</v>
          </cell>
          <cell r="L459">
            <v>1</v>
          </cell>
          <cell r="M459">
            <v>1</v>
          </cell>
          <cell r="N459">
            <v>1</v>
          </cell>
          <cell r="O459">
            <v>1</v>
          </cell>
          <cell r="P459">
            <v>1</v>
          </cell>
          <cell r="Q459">
            <v>1</v>
          </cell>
          <cell r="R459">
            <v>1</v>
          </cell>
          <cell r="S459">
            <v>1</v>
          </cell>
          <cell r="T459">
            <v>1</v>
          </cell>
          <cell r="U459">
            <v>1</v>
          </cell>
          <cell r="V459">
            <v>1</v>
          </cell>
          <cell r="W459">
            <v>1</v>
          </cell>
          <cell r="X459">
            <v>1</v>
          </cell>
          <cell r="Y459">
            <v>1</v>
          </cell>
          <cell r="Z459">
            <v>1</v>
          </cell>
          <cell r="AA459">
            <v>1</v>
          </cell>
          <cell r="AB459">
            <v>1</v>
          </cell>
          <cell r="AC459">
            <v>1</v>
          </cell>
          <cell r="AD459">
            <v>1</v>
          </cell>
          <cell r="AP459">
            <v>3</v>
          </cell>
          <cell r="AQ459">
            <v>15</v>
          </cell>
          <cell r="AR459">
            <v>2</v>
          </cell>
          <cell r="AZ459">
            <v>1</v>
          </cell>
          <cell r="BA459">
            <v>1</v>
          </cell>
          <cell r="BB459">
            <v>1</v>
          </cell>
          <cell r="BC459">
            <v>1</v>
          </cell>
          <cell r="BD459">
            <v>1</v>
          </cell>
          <cell r="BE459">
            <v>1</v>
          </cell>
          <cell r="BF459">
            <v>1</v>
          </cell>
          <cell r="BG459">
            <v>1</v>
          </cell>
          <cell r="BH459">
            <v>1</v>
          </cell>
          <cell r="BI459">
            <v>1</v>
          </cell>
          <cell r="BJ459">
            <v>1</v>
          </cell>
          <cell r="BK459">
            <v>1</v>
          </cell>
          <cell r="BL459">
            <v>1</v>
          </cell>
          <cell r="BM459">
            <v>1</v>
          </cell>
          <cell r="BN459">
            <v>1</v>
          </cell>
          <cell r="BO459">
            <v>1</v>
          </cell>
          <cell r="BP459">
            <v>1</v>
          </cell>
          <cell r="BQ459">
            <v>1</v>
          </cell>
          <cell r="BR459">
            <v>1</v>
          </cell>
          <cell r="BS459">
            <v>1</v>
          </cell>
        </row>
        <row r="460">
          <cell r="K460">
            <v>1</v>
          </cell>
          <cell r="L460">
            <v>1</v>
          </cell>
          <cell r="M460">
            <v>1</v>
          </cell>
          <cell r="N460">
            <v>1</v>
          </cell>
          <cell r="O460">
            <v>1</v>
          </cell>
          <cell r="P460">
            <v>1</v>
          </cell>
          <cell r="Q460">
            <v>1</v>
          </cell>
          <cell r="R460">
            <v>1</v>
          </cell>
          <cell r="S460">
            <v>1</v>
          </cell>
          <cell r="T460">
            <v>1</v>
          </cell>
          <cell r="U460">
            <v>1</v>
          </cell>
          <cell r="V460">
            <v>1</v>
          </cell>
          <cell r="W460">
            <v>1</v>
          </cell>
          <cell r="X460">
            <v>1</v>
          </cell>
          <cell r="Y460">
            <v>1</v>
          </cell>
          <cell r="Z460">
            <v>1</v>
          </cell>
          <cell r="AA460">
            <v>1</v>
          </cell>
          <cell r="AB460">
            <v>1</v>
          </cell>
          <cell r="AC460">
            <v>1</v>
          </cell>
          <cell r="AD460">
            <v>1</v>
          </cell>
          <cell r="AP460">
            <v>3</v>
          </cell>
          <cell r="AQ460">
            <v>15</v>
          </cell>
          <cell r="AR460">
            <v>3</v>
          </cell>
          <cell r="AZ460">
            <v>1</v>
          </cell>
          <cell r="BA460">
            <v>1</v>
          </cell>
          <cell r="BB460">
            <v>1</v>
          </cell>
          <cell r="BC460">
            <v>1</v>
          </cell>
          <cell r="BD460">
            <v>1</v>
          </cell>
          <cell r="BE460">
            <v>1</v>
          </cell>
          <cell r="BF460">
            <v>1</v>
          </cell>
          <cell r="BG460">
            <v>1</v>
          </cell>
          <cell r="BH460">
            <v>1</v>
          </cell>
          <cell r="BI460">
            <v>1</v>
          </cell>
          <cell r="BJ460">
            <v>1</v>
          </cell>
          <cell r="BK460">
            <v>1</v>
          </cell>
          <cell r="BL460">
            <v>1</v>
          </cell>
          <cell r="BM460">
            <v>1</v>
          </cell>
          <cell r="BN460">
            <v>1</v>
          </cell>
          <cell r="BO460">
            <v>1</v>
          </cell>
          <cell r="BP460">
            <v>1</v>
          </cell>
          <cell r="BQ460">
            <v>1</v>
          </cell>
          <cell r="BR460">
            <v>1</v>
          </cell>
          <cell r="BS460">
            <v>1</v>
          </cell>
        </row>
        <row r="461">
          <cell r="K461">
            <v>1</v>
          </cell>
          <cell r="L461">
            <v>1</v>
          </cell>
          <cell r="M461">
            <v>1</v>
          </cell>
          <cell r="N461">
            <v>1</v>
          </cell>
          <cell r="O461">
            <v>1</v>
          </cell>
          <cell r="P461">
            <v>1</v>
          </cell>
          <cell r="Q461">
            <v>1</v>
          </cell>
          <cell r="R461">
            <v>1</v>
          </cell>
          <cell r="S461">
            <v>1</v>
          </cell>
          <cell r="T461">
            <v>1</v>
          </cell>
          <cell r="U461">
            <v>1</v>
          </cell>
          <cell r="V461">
            <v>1</v>
          </cell>
          <cell r="W461">
            <v>1</v>
          </cell>
          <cell r="X461">
            <v>1</v>
          </cell>
          <cell r="Y461">
            <v>1</v>
          </cell>
          <cell r="Z461">
            <v>1</v>
          </cell>
          <cell r="AA461">
            <v>1</v>
          </cell>
          <cell r="AB461">
            <v>1</v>
          </cell>
          <cell r="AC461">
            <v>1</v>
          </cell>
          <cell r="AD461">
            <v>1</v>
          </cell>
          <cell r="AP461">
            <v>3</v>
          </cell>
          <cell r="AQ461">
            <v>15</v>
          </cell>
          <cell r="AR461">
            <v>4</v>
          </cell>
          <cell r="AZ461">
            <v>1</v>
          </cell>
          <cell r="BA461">
            <v>1</v>
          </cell>
          <cell r="BB461">
            <v>1</v>
          </cell>
          <cell r="BC461">
            <v>1</v>
          </cell>
          <cell r="BD461">
            <v>1</v>
          </cell>
          <cell r="BE461">
            <v>1</v>
          </cell>
          <cell r="BF461">
            <v>1</v>
          </cell>
          <cell r="BG461">
            <v>1</v>
          </cell>
          <cell r="BH461">
            <v>1</v>
          </cell>
          <cell r="BI461">
            <v>1</v>
          </cell>
          <cell r="BJ461">
            <v>1</v>
          </cell>
          <cell r="BK461">
            <v>1</v>
          </cell>
          <cell r="BL461">
            <v>1</v>
          </cell>
          <cell r="BM461">
            <v>1</v>
          </cell>
          <cell r="BN461">
            <v>1</v>
          </cell>
          <cell r="BO461">
            <v>1</v>
          </cell>
          <cell r="BP461">
            <v>1</v>
          </cell>
          <cell r="BQ461">
            <v>1</v>
          </cell>
          <cell r="BR461">
            <v>1</v>
          </cell>
          <cell r="BS461">
            <v>1</v>
          </cell>
        </row>
        <row r="462">
          <cell r="K462">
            <v>1</v>
          </cell>
          <cell r="L462">
            <v>1</v>
          </cell>
          <cell r="M462">
            <v>1</v>
          </cell>
          <cell r="N462">
            <v>1</v>
          </cell>
          <cell r="O462">
            <v>1</v>
          </cell>
          <cell r="P462">
            <v>1</v>
          </cell>
          <cell r="Q462">
            <v>1</v>
          </cell>
          <cell r="R462">
            <v>1</v>
          </cell>
          <cell r="S462">
            <v>1</v>
          </cell>
          <cell r="T462">
            <v>1</v>
          </cell>
          <cell r="U462">
            <v>1</v>
          </cell>
          <cell r="V462">
            <v>1</v>
          </cell>
          <cell r="W462">
            <v>1</v>
          </cell>
          <cell r="X462">
            <v>1</v>
          </cell>
          <cell r="Y462">
            <v>1</v>
          </cell>
          <cell r="Z462">
            <v>1</v>
          </cell>
          <cell r="AA462">
            <v>1</v>
          </cell>
          <cell r="AB462">
            <v>1</v>
          </cell>
          <cell r="AC462">
            <v>1</v>
          </cell>
          <cell r="AD462">
            <v>1</v>
          </cell>
          <cell r="AP462">
            <v>3</v>
          </cell>
          <cell r="AQ462">
            <v>15</v>
          </cell>
          <cell r="AR462">
            <v>5</v>
          </cell>
          <cell r="AZ462">
            <v>1</v>
          </cell>
          <cell r="BA462">
            <v>1</v>
          </cell>
          <cell r="BB462">
            <v>1</v>
          </cell>
          <cell r="BC462">
            <v>1</v>
          </cell>
          <cell r="BD462">
            <v>1</v>
          </cell>
          <cell r="BE462">
            <v>1</v>
          </cell>
          <cell r="BF462">
            <v>1</v>
          </cell>
          <cell r="BG462">
            <v>1</v>
          </cell>
          <cell r="BH462">
            <v>1</v>
          </cell>
          <cell r="BI462">
            <v>1</v>
          </cell>
          <cell r="BJ462">
            <v>1</v>
          </cell>
          <cell r="BK462">
            <v>1</v>
          </cell>
          <cell r="BL462">
            <v>1</v>
          </cell>
          <cell r="BM462">
            <v>1</v>
          </cell>
          <cell r="BN462">
            <v>1</v>
          </cell>
          <cell r="BO462">
            <v>1</v>
          </cell>
          <cell r="BP462">
            <v>1</v>
          </cell>
          <cell r="BQ462">
            <v>1</v>
          </cell>
          <cell r="BR462">
            <v>1</v>
          </cell>
          <cell r="BS462">
            <v>1</v>
          </cell>
        </row>
        <row r="463">
          <cell r="K463">
            <v>1</v>
          </cell>
          <cell r="L463">
            <v>1</v>
          </cell>
          <cell r="M463">
            <v>1</v>
          </cell>
          <cell r="N463">
            <v>1</v>
          </cell>
          <cell r="O463">
            <v>1</v>
          </cell>
          <cell r="P463">
            <v>1</v>
          </cell>
          <cell r="Q463">
            <v>1</v>
          </cell>
          <cell r="R463">
            <v>1</v>
          </cell>
          <cell r="S463">
            <v>1</v>
          </cell>
          <cell r="T463">
            <v>1</v>
          </cell>
          <cell r="U463">
            <v>1</v>
          </cell>
          <cell r="V463">
            <v>1</v>
          </cell>
          <cell r="W463">
            <v>1</v>
          </cell>
          <cell r="X463">
            <v>1</v>
          </cell>
          <cell r="Y463">
            <v>1</v>
          </cell>
          <cell r="Z463">
            <v>1</v>
          </cell>
          <cell r="AA463">
            <v>1</v>
          </cell>
          <cell r="AB463">
            <v>1</v>
          </cell>
          <cell r="AC463">
            <v>1</v>
          </cell>
          <cell r="AD463">
            <v>1</v>
          </cell>
          <cell r="AP463">
            <v>3</v>
          </cell>
          <cell r="AQ463">
            <v>15</v>
          </cell>
          <cell r="AR463">
            <v>6</v>
          </cell>
          <cell r="AZ463">
            <v>1</v>
          </cell>
          <cell r="BA463">
            <v>1</v>
          </cell>
          <cell r="BB463">
            <v>1</v>
          </cell>
          <cell r="BC463">
            <v>1</v>
          </cell>
          <cell r="BD463">
            <v>1</v>
          </cell>
          <cell r="BE463">
            <v>1</v>
          </cell>
          <cell r="BF463">
            <v>1</v>
          </cell>
          <cell r="BG463">
            <v>1</v>
          </cell>
          <cell r="BH463">
            <v>1</v>
          </cell>
          <cell r="BI463">
            <v>1</v>
          </cell>
          <cell r="BJ463">
            <v>1</v>
          </cell>
          <cell r="BK463">
            <v>1</v>
          </cell>
          <cell r="BL463">
            <v>1</v>
          </cell>
          <cell r="BM463">
            <v>1</v>
          </cell>
          <cell r="BN463">
            <v>1</v>
          </cell>
          <cell r="BO463">
            <v>1</v>
          </cell>
          <cell r="BP463">
            <v>1</v>
          </cell>
          <cell r="BQ463">
            <v>1</v>
          </cell>
          <cell r="BR463">
            <v>1</v>
          </cell>
          <cell r="BS463">
            <v>1</v>
          </cell>
        </row>
        <row r="464">
          <cell r="K464">
            <v>1</v>
          </cell>
          <cell r="L464">
            <v>1</v>
          </cell>
          <cell r="M464">
            <v>1</v>
          </cell>
          <cell r="N464">
            <v>1</v>
          </cell>
          <cell r="O464">
            <v>1</v>
          </cell>
          <cell r="P464">
            <v>1</v>
          </cell>
          <cell r="Q464">
            <v>1</v>
          </cell>
          <cell r="R464">
            <v>1</v>
          </cell>
          <cell r="S464">
            <v>1</v>
          </cell>
          <cell r="T464">
            <v>1</v>
          </cell>
          <cell r="U464">
            <v>1</v>
          </cell>
          <cell r="V464">
            <v>1</v>
          </cell>
          <cell r="W464">
            <v>1</v>
          </cell>
          <cell r="X464">
            <v>1</v>
          </cell>
          <cell r="Y464">
            <v>1</v>
          </cell>
          <cell r="Z464">
            <v>1</v>
          </cell>
          <cell r="AA464">
            <v>1</v>
          </cell>
          <cell r="AB464">
            <v>1</v>
          </cell>
          <cell r="AC464">
            <v>1</v>
          </cell>
          <cell r="AD464">
            <v>1</v>
          </cell>
          <cell r="AP464">
            <v>3</v>
          </cell>
          <cell r="AQ464">
            <v>15</v>
          </cell>
          <cell r="AR464">
            <v>7</v>
          </cell>
          <cell r="AZ464">
            <v>1</v>
          </cell>
          <cell r="BA464">
            <v>1</v>
          </cell>
          <cell r="BB464">
            <v>1</v>
          </cell>
          <cell r="BC464">
            <v>1</v>
          </cell>
          <cell r="BD464">
            <v>1</v>
          </cell>
          <cell r="BE464">
            <v>1</v>
          </cell>
          <cell r="BF464">
            <v>1</v>
          </cell>
          <cell r="BG464">
            <v>1</v>
          </cell>
          <cell r="BH464">
            <v>1</v>
          </cell>
          <cell r="BI464">
            <v>1</v>
          </cell>
          <cell r="BJ464">
            <v>1</v>
          </cell>
          <cell r="BK464">
            <v>1</v>
          </cell>
          <cell r="BL464">
            <v>1</v>
          </cell>
          <cell r="BM464">
            <v>1</v>
          </cell>
          <cell r="BN464">
            <v>1</v>
          </cell>
          <cell r="BO464">
            <v>1</v>
          </cell>
          <cell r="BP464">
            <v>1</v>
          </cell>
          <cell r="BQ464">
            <v>1</v>
          </cell>
          <cell r="BR464">
            <v>1</v>
          </cell>
          <cell r="BS464">
            <v>1</v>
          </cell>
        </row>
        <row r="465">
          <cell r="K465">
            <v>1</v>
          </cell>
          <cell r="L465">
            <v>1</v>
          </cell>
          <cell r="M465">
            <v>1</v>
          </cell>
          <cell r="N465">
            <v>1</v>
          </cell>
          <cell r="O465">
            <v>1</v>
          </cell>
          <cell r="P465">
            <v>1</v>
          </cell>
          <cell r="Q465">
            <v>1</v>
          </cell>
          <cell r="R465">
            <v>1</v>
          </cell>
          <cell r="S465">
            <v>1</v>
          </cell>
          <cell r="T465">
            <v>1</v>
          </cell>
          <cell r="U465">
            <v>1</v>
          </cell>
          <cell r="V465">
            <v>1</v>
          </cell>
          <cell r="W465">
            <v>1</v>
          </cell>
          <cell r="X465">
            <v>1</v>
          </cell>
          <cell r="Y465">
            <v>1</v>
          </cell>
          <cell r="Z465">
            <v>1</v>
          </cell>
          <cell r="AA465">
            <v>1</v>
          </cell>
          <cell r="AB465">
            <v>1</v>
          </cell>
          <cell r="AC465">
            <v>1</v>
          </cell>
          <cell r="AD465">
            <v>1</v>
          </cell>
          <cell r="AP465">
            <v>3</v>
          </cell>
          <cell r="AQ465">
            <v>15</v>
          </cell>
          <cell r="AR465">
            <v>8</v>
          </cell>
          <cell r="AZ465">
            <v>1</v>
          </cell>
          <cell r="BA465">
            <v>1</v>
          </cell>
          <cell r="BB465">
            <v>1</v>
          </cell>
          <cell r="BC465">
            <v>1</v>
          </cell>
          <cell r="BD465">
            <v>1</v>
          </cell>
          <cell r="BE465">
            <v>1</v>
          </cell>
          <cell r="BF465">
            <v>1</v>
          </cell>
          <cell r="BG465">
            <v>1</v>
          </cell>
          <cell r="BH465">
            <v>1</v>
          </cell>
          <cell r="BI465">
            <v>1</v>
          </cell>
          <cell r="BJ465">
            <v>1</v>
          </cell>
          <cell r="BK465">
            <v>1</v>
          </cell>
          <cell r="BL465">
            <v>1</v>
          </cell>
          <cell r="BM465">
            <v>1</v>
          </cell>
          <cell r="BN465">
            <v>1</v>
          </cell>
          <cell r="BO465">
            <v>1</v>
          </cell>
          <cell r="BP465">
            <v>1</v>
          </cell>
          <cell r="BQ465">
            <v>1</v>
          </cell>
          <cell r="BR465">
            <v>1</v>
          </cell>
          <cell r="BS465">
            <v>1</v>
          </cell>
        </row>
        <row r="466">
          <cell r="K466">
            <v>1</v>
          </cell>
          <cell r="L466">
            <v>1</v>
          </cell>
          <cell r="M466">
            <v>1</v>
          </cell>
          <cell r="N466">
            <v>1</v>
          </cell>
          <cell r="O466">
            <v>1</v>
          </cell>
          <cell r="P466">
            <v>1</v>
          </cell>
          <cell r="Q466">
            <v>1</v>
          </cell>
          <cell r="R466">
            <v>1</v>
          </cell>
          <cell r="S466">
            <v>1</v>
          </cell>
          <cell r="T466">
            <v>1</v>
          </cell>
          <cell r="U466">
            <v>1</v>
          </cell>
          <cell r="V466">
            <v>1</v>
          </cell>
          <cell r="W466">
            <v>1</v>
          </cell>
          <cell r="X466">
            <v>1</v>
          </cell>
          <cell r="Y466">
            <v>1</v>
          </cell>
          <cell r="Z466">
            <v>1</v>
          </cell>
          <cell r="AA466">
            <v>1</v>
          </cell>
          <cell r="AB466">
            <v>1</v>
          </cell>
          <cell r="AC466">
            <v>1</v>
          </cell>
          <cell r="AD466">
            <v>1</v>
          </cell>
          <cell r="AP466">
            <v>3</v>
          </cell>
          <cell r="AQ466">
            <v>15</v>
          </cell>
          <cell r="AR466">
            <v>9</v>
          </cell>
          <cell r="AZ466">
            <v>1</v>
          </cell>
          <cell r="BA466">
            <v>1</v>
          </cell>
          <cell r="BB466">
            <v>1</v>
          </cell>
          <cell r="BC466">
            <v>1</v>
          </cell>
          <cell r="BD466">
            <v>1</v>
          </cell>
          <cell r="BE466">
            <v>1</v>
          </cell>
          <cell r="BF466">
            <v>1</v>
          </cell>
          <cell r="BG466">
            <v>1</v>
          </cell>
          <cell r="BH466">
            <v>1</v>
          </cell>
          <cell r="BI466">
            <v>1</v>
          </cell>
          <cell r="BJ466">
            <v>1</v>
          </cell>
          <cell r="BK466">
            <v>1</v>
          </cell>
          <cell r="BL466">
            <v>1</v>
          </cell>
          <cell r="BM466">
            <v>1</v>
          </cell>
          <cell r="BN466">
            <v>1</v>
          </cell>
          <cell r="BO466">
            <v>1</v>
          </cell>
          <cell r="BP466">
            <v>1</v>
          </cell>
          <cell r="BQ466">
            <v>1</v>
          </cell>
          <cell r="BR466">
            <v>1</v>
          </cell>
          <cell r="BS466">
            <v>1</v>
          </cell>
        </row>
        <row r="467">
          <cell r="K467">
            <v>1</v>
          </cell>
          <cell r="L467">
            <v>1</v>
          </cell>
          <cell r="M467">
            <v>1</v>
          </cell>
          <cell r="N467">
            <v>1</v>
          </cell>
          <cell r="O467">
            <v>1</v>
          </cell>
          <cell r="P467">
            <v>1</v>
          </cell>
          <cell r="Q467">
            <v>1</v>
          </cell>
          <cell r="R467">
            <v>1</v>
          </cell>
          <cell r="S467">
            <v>1</v>
          </cell>
          <cell r="T467">
            <v>1</v>
          </cell>
          <cell r="U467">
            <v>1</v>
          </cell>
          <cell r="V467">
            <v>1</v>
          </cell>
          <cell r="W467">
            <v>1</v>
          </cell>
          <cell r="X467">
            <v>1</v>
          </cell>
          <cell r="Y467">
            <v>1</v>
          </cell>
          <cell r="Z467">
            <v>1</v>
          </cell>
          <cell r="AA467">
            <v>1</v>
          </cell>
          <cell r="AB467">
            <v>1</v>
          </cell>
          <cell r="AC467">
            <v>1</v>
          </cell>
          <cell r="AD467">
            <v>1</v>
          </cell>
          <cell r="AP467">
            <v>3</v>
          </cell>
          <cell r="AQ467">
            <v>15</v>
          </cell>
          <cell r="AR467">
            <v>10</v>
          </cell>
          <cell r="AZ467">
            <v>1</v>
          </cell>
          <cell r="BA467">
            <v>1</v>
          </cell>
          <cell r="BB467">
            <v>1</v>
          </cell>
          <cell r="BC467">
            <v>1</v>
          </cell>
          <cell r="BD467">
            <v>1</v>
          </cell>
          <cell r="BE467">
            <v>1</v>
          </cell>
          <cell r="BF467">
            <v>1</v>
          </cell>
          <cell r="BG467">
            <v>1</v>
          </cell>
          <cell r="BH467">
            <v>1</v>
          </cell>
          <cell r="BI467">
            <v>1</v>
          </cell>
          <cell r="BJ467">
            <v>1</v>
          </cell>
          <cell r="BK467">
            <v>1</v>
          </cell>
          <cell r="BL467">
            <v>1</v>
          </cell>
          <cell r="BM467">
            <v>1</v>
          </cell>
          <cell r="BN467">
            <v>1</v>
          </cell>
          <cell r="BO467">
            <v>1</v>
          </cell>
          <cell r="BP467">
            <v>1</v>
          </cell>
          <cell r="BQ467">
            <v>1</v>
          </cell>
          <cell r="BR467">
            <v>1</v>
          </cell>
          <cell r="BS467">
            <v>1</v>
          </cell>
        </row>
        <row r="468">
          <cell r="AP468">
            <v>4</v>
          </cell>
          <cell r="AQ468">
            <v>1</v>
          </cell>
          <cell r="AR468">
            <v>1</v>
          </cell>
          <cell r="AZ468">
            <v>1</v>
          </cell>
          <cell r="BA468">
            <v>1</v>
          </cell>
          <cell r="BB468">
            <v>1</v>
          </cell>
          <cell r="BC468">
            <v>1</v>
          </cell>
          <cell r="BD468">
            <v>1</v>
          </cell>
          <cell r="BE468">
            <v>1</v>
          </cell>
          <cell r="BF468">
            <v>1</v>
          </cell>
          <cell r="BG468">
            <v>1</v>
          </cell>
          <cell r="BH468">
            <v>1</v>
          </cell>
          <cell r="BI468">
            <v>1</v>
          </cell>
          <cell r="BJ468">
            <v>1</v>
          </cell>
          <cell r="BK468">
            <v>1</v>
          </cell>
          <cell r="BL468">
            <v>1</v>
          </cell>
          <cell r="BM468">
            <v>1</v>
          </cell>
          <cell r="BN468">
            <v>1</v>
          </cell>
          <cell r="BO468">
            <v>1</v>
          </cell>
          <cell r="BP468">
            <v>1</v>
          </cell>
          <cell r="BQ468">
            <v>1</v>
          </cell>
          <cell r="BR468">
            <v>1</v>
          </cell>
          <cell r="BS468">
            <v>1</v>
          </cell>
        </row>
        <row r="469">
          <cell r="AP469">
            <v>4</v>
          </cell>
          <cell r="AQ469">
            <v>1</v>
          </cell>
          <cell r="AR469">
            <v>2</v>
          </cell>
          <cell r="AZ469">
            <v>1</v>
          </cell>
          <cell r="BA469">
            <v>1</v>
          </cell>
          <cell r="BB469">
            <v>1</v>
          </cell>
          <cell r="BC469">
            <v>1</v>
          </cell>
          <cell r="BD469">
            <v>1</v>
          </cell>
          <cell r="BE469">
            <v>1</v>
          </cell>
          <cell r="BF469">
            <v>1</v>
          </cell>
          <cell r="BG469">
            <v>1</v>
          </cell>
          <cell r="BH469">
            <v>1</v>
          </cell>
          <cell r="BI469">
            <v>1</v>
          </cell>
          <cell r="BJ469">
            <v>1</v>
          </cell>
          <cell r="BK469">
            <v>1</v>
          </cell>
          <cell r="BL469">
            <v>1</v>
          </cell>
          <cell r="BM469">
            <v>1</v>
          </cell>
          <cell r="BN469">
            <v>1</v>
          </cell>
          <cell r="BO469">
            <v>1</v>
          </cell>
          <cell r="BP469">
            <v>1</v>
          </cell>
          <cell r="BQ469">
            <v>1</v>
          </cell>
          <cell r="BR469">
            <v>1</v>
          </cell>
          <cell r="BS469">
            <v>1</v>
          </cell>
        </row>
        <row r="470">
          <cell r="AP470">
            <v>4</v>
          </cell>
          <cell r="AQ470">
            <v>1</v>
          </cell>
          <cell r="AR470">
            <v>3</v>
          </cell>
          <cell r="AZ470">
            <v>1</v>
          </cell>
          <cell r="BA470">
            <v>1</v>
          </cell>
          <cell r="BB470">
            <v>1</v>
          </cell>
          <cell r="BC470">
            <v>1</v>
          </cell>
          <cell r="BD470">
            <v>1</v>
          </cell>
          <cell r="BE470">
            <v>1</v>
          </cell>
          <cell r="BF470">
            <v>1</v>
          </cell>
          <cell r="BG470">
            <v>1</v>
          </cell>
          <cell r="BH470">
            <v>1</v>
          </cell>
          <cell r="BI470">
            <v>1</v>
          </cell>
          <cell r="BJ470">
            <v>1</v>
          </cell>
          <cell r="BK470">
            <v>1</v>
          </cell>
          <cell r="BL470">
            <v>1</v>
          </cell>
          <cell r="BM470">
            <v>1</v>
          </cell>
          <cell r="BN470">
            <v>1</v>
          </cell>
          <cell r="BO470">
            <v>1</v>
          </cell>
          <cell r="BP470">
            <v>1</v>
          </cell>
          <cell r="BQ470">
            <v>1</v>
          </cell>
          <cell r="BR470">
            <v>1</v>
          </cell>
          <cell r="BS470">
            <v>1</v>
          </cell>
        </row>
        <row r="471">
          <cell r="AP471">
            <v>4</v>
          </cell>
          <cell r="AQ471">
            <v>1</v>
          </cell>
          <cell r="AR471">
            <v>4</v>
          </cell>
          <cell r="AZ471">
            <v>1</v>
          </cell>
          <cell r="BA471">
            <v>1</v>
          </cell>
          <cell r="BB471">
            <v>1</v>
          </cell>
          <cell r="BC471">
            <v>1</v>
          </cell>
          <cell r="BD471">
            <v>1</v>
          </cell>
          <cell r="BE471">
            <v>1</v>
          </cell>
          <cell r="BF471">
            <v>1</v>
          </cell>
          <cell r="BG471">
            <v>1</v>
          </cell>
          <cell r="BH471">
            <v>1</v>
          </cell>
          <cell r="BI471">
            <v>1</v>
          </cell>
          <cell r="BJ471">
            <v>1</v>
          </cell>
          <cell r="BK471">
            <v>1</v>
          </cell>
          <cell r="BL471">
            <v>1</v>
          </cell>
          <cell r="BM471">
            <v>1</v>
          </cell>
          <cell r="BN471">
            <v>1</v>
          </cell>
          <cell r="BO471">
            <v>1</v>
          </cell>
          <cell r="BP471">
            <v>1</v>
          </cell>
          <cell r="BQ471">
            <v>1</v>
          </cell>
          <cell r="BR471">
            <v>1</v>
          </cell>
          <cell r="BS471">
            <v>1</v>
          </cell>
        </row>
        <row r="472">
          <cell r="AP472">
            <v>4</v>
          </cell>
          <cell r="AQ472">
            <v>1</v>
          </cell>
          <cell r="AR472">
            <v>5</v>
          </cell>
          <cell r="AZ472">
            <v>1</v>
          </cell>
          <cell r="BA472">
            <v>1</v>
          </cell>
          <cell r="BB472">
            <v>1</v>
          </cell>
          <cell r="BC472">
            <v>1</v>
          </cell>
          <cell r="BD472">
            <v>1</v>
          </cell>
          <cell r="BE472">
            <v>1</v>
          </cell>
          <cell r="BF472">
            <v>1</v>
          </cell>
          <cell r="BG472">
            <v>1</v>
          </cell>
          <cell r="BH472">
            <v>1</v>
          </cell>
          <cell r="BI472">
            <v>1</v>
          </cell>
          <cell r="BJ472">
            <v>1</v>
          </cell>
          <cell r="BK472">
            <v>1</v>
          </cell>
          <cell r="BL472">
            <v>1</v>
          </cell>
          <cell r="BM472">
            <v>1</v>
          </cell>
          <cell r="BN472">
            <v>1</v>
          </cell>
          <cell r="BO472">
            <v>1</v>
          </cell>
          <cell r="BP472">
            <v>1</v>
          </cell>
          <cell r="BQ472">
            <v>1</v>
          </cell>
          <cell r="BR472">
            <v>1</v>
          </cell>
          <cell r="BS472">
            <v>1</v>
          </cell>
        </row>
        <row r="473">
          <cell r="AP473">
            <v>4</v>
          </cell>
          <cell r="AQ473">
            <v>1</v>
          </cell>
          <cell r="AR473">
            <v>6</v>
          </cell>
          <cell r="AZ473">
            <v>1</v>
          </cell>
          <cell r="BA473">
            <v>1</v>
          </cell>
          <cell r="BB473">
            <v>1</v>
          </cell>
          <cell r="BC473">
            <v>1</v>
          </cell>
          <cell r="BD473">
            <v>1</v>
          </cell>
          <cell r="BE473">
            <v>1</v>
          </cell>
          <cell r="BF473">
            <v>1</v>
          </cell>
          <cell r="BG473">
            <v>1</v>
          </cell>
          <cell r="BH473">
            <v>1</v>
          </cell>
          <cell r="BI473">
            <v>1</v>
          </cell>
          <cell r="BJ473">
            <v>1</v>
          </cell>
          <cell r="BK473">
            <v>1</v>
          </cell>
          <cell r="BL473">
            <v>1</v>
          </cell>
          <cell r="BM473">
            <v>1</v>
          </cell>
          <cell r="BN473">
            <v>1</v>
          </cell>
          <cell r="BO473">
            <v>1</v>
          </cell>
          <cell r="BP473">
            <v>1</v>
          </cell>
          <cell r="BQ473">
            <v>1</v>
          </cell>
          <cell r="BR473">
            <v>1</v>
          </cell>
          <cell r="BS473">
            <v>1</v>
          </cell>
        </row>
        <row r="474">
          <cell r="AP474">
            <v>4</v>
          </cell>
          <cell r="AQ474">
            <v>1</v>
          </cell>
          <cell r="AR474">
            <v>7</v>
          </cell>
          <cell r="AZ474">
            <v>1</v>
          </cell>
          <cell r="BA474">
            <v>1</v>
          </cell>
          <cell r="BB474">
            <v>1</v>
          </cell>
          <cell r="BC474">
            <v>1</v>
          </cell>
          <cell r="BD474">
            <v>1</v>
          </cell>
          <cell r="BE474">
            <v>1</v>
          </cell>
          <cell r="BF474">
            <v>1</v>
          </cell>
          <cell r="BG474">
            <v>1</v>
          </cell>
          <cell r="BH474">
            <v>1</v>
          </cell>
          <cell r="BI474">
            <v>1</v>
          </cell>
          <cell r="BJ474">
            <v>1</v>
          </cell>
          <cell r="BK474">
            <v>1</v>
          </cell>
          <cell r="BL474">
            <v>1</v>
          </cell>
          <cell r="BM474">
            <v>1</v>
          </cell>
          <cell r="BN474">
            <v>1</v>
          </cell>
          <cell r="BO474">
            <v>1</v>
          </cell>
          <cell r="BP474">
            <v>1</v>
          </cell>
          <cell r="BQ474">
            <v>1</v>
          </cell>
          <cell r="BR474">
            <v>1</v>
          </cell>
          <cell r="BS474">
            <v>1</v>
          </cell>
        </row>
        <row r="475">
          <cell r="AP475">
            <v>4</v>
          </cell>
          <cell r="AQ475">
            <v>1</v>
          </cell>
          <cell r="AR475">
            <v>8</v>
          </cell>
          <cell r="AZ475">
            <v>1</v>
          </cell>
          <cell r="BA475">
            <v>1</v>
          </cell>
          <cell r="BB475">
            <v>1</v>
          </cell>
          <cell r="BC475">
            <v>1</v>
          </cell>
          <cell r="BD475">
            <v>1</v>
          </cell>
          <cell r="BE475">
            <v>1</v>
          </cell>
          <cell r="BF475">
            <v>1</v>
          </cell>
          <cell r="BG475">
            <v>1</v>
          </cell>
          <cell r="BH475">
            <v>1</v>
          </cell>
          <cell r="BI475">
            <v>1</v>
          </cell>
          <cell r="BJ475">
            <v>1</v>
          </cell>
          <cell r="BK475">
            <v>1</v>
          </cell>
          <cell r="BL475">
            <v>1</v>
          </cell>
          <cell r="BM475">
            <v>1</v>
          </cell>
          <cell r="BN475">
            <v>1</v>
          </cell>
          <cell r="BO475">
            <v>1</v>
          </cell>
          <cell r="BP475">
            <v>1</v>
          </cell>
          <cell r="BQ475">
            <v>1</v>
          </cell>
          <cell r="BR475">
            <v>1</v>
          </cell>
          <cell r="BS475">
            <v>1</v>
          </cell>
        </row>
        <row r="476">
          <cell r="AP476">
            <v>4</v>
          </cell>
          <cell r="AQ476">
            <v>1</v>
          </cell>
          <cell r="AR476">
            <v>9</v>
          </cell>
          <cell r="AZ476">
            <v>1</v>
          </cell>
          <cell r="BA476">
            <v>1</v>
          </cell>
          <cell r="BB476">
            <v>1</v>
          </cell>
          <cell r="BC476">
            <v>1</v>
          </cell>
          <cell r="BD476">
            <v>1</v>
          </cell>
          <cell r="BE476">
            <v>1</v>
          </cell>
          <cell r="BF476">
            <v>1</v>
          </cell>
          <cell r="BG476">
            <v>1</v>
          </cell>
          <cell r="BH476">
            <v>1</v>
          </cell>
          <cell r="BI476">
            <v>1</v>
          </cell>
          <cell r="BJ476">
            <v>1</v>
          </cell>
          <cell r="BK476">
            <v>1</v>
          </cell>
          <cell r="BL476">
            <v>1</v>
          </cell>
          <cell r="BM476">
            <v>1</v>
          </cell>
          <cell r="BN476">
            <v>1</v>
          </cell>
          <cell r="BO476">
            <v>1</v>
          </cell>
          <cell r="BP476">
            <v>1</v>
          </cell>
          <cell r="BQ476">
            <v>1</v>
          </cell>
          <cell r="BR476">
            <v>1</v>
          </cell>
          <cell r="BS476">
            <v>1</v>
          </cell>
        </row>
        <row r="477">
          <cell r="AP477">
            <v>4</v>
          </cell>
          <cell r="AQ477">
            <v>1</v>
          </cell>
          <cell r="AR477">
            <v>10</v>
          </cell>
          <cell r="AZ477">
            <v>1</v>
          </cell>
          <cell r="BA477">
            <v>1</v>
          </cell>
          <cell r="BB477">
            <v>1</v>
          </cell>
          <cell r="BC477">
            <v>1</v>
          </cell>
          <cell r="BD477">
            <v>1</v>
          </cell>
          <cell r="BE477">
            <v>1</v>
          </cell>
          <cell r="BF477">
            <v>1</v>
          </cell>
          <cell r="BG477">
            <v>1</v>
          </cell>
          <cell r="BH477">
            <v>1</v>
          </cell>
          <cell r="BI477">
            <v>1</v>
          </cell>
          <cell r="BJ477">
            <v>1</v>
          </cell>
          <cell r="BK477">
            <v>1</v>
          </cell>
          <cell r="BL477">
            <v>1</v>
          </cell>
          <cell r="BM477">
            <v>1</v>
          </cell>
          <cell r="BN477">
            <v>1</v>
          </cell>
          <cell r="BO477">
            <v>1</v>
          </cell>
          <cell r="BP477">
            <v>1</v>
          </cell>
          <cell r="BQ477">
            <v>1</v>
          </cell>
          <cell r="BR477">
            <v>1</v>
          </cell>
          <cell r="BS477">
            <v>1</v>
          </cell>
        </row>
        <row r="478">
          <cell r="AP478">
            <v>4</v>
          </cell>
          <cell r="AQ478">
            <v>2</v>
          </cell>
          <cell r="AR478">
            <v>1</v>
          </cell>
          <cell r="AZ478">
            <v>1</v>
          </cell>
          <cell r="BA478">
            <v>1</v>
          </cell>
          <cell r="BB478">
            <v>1</v>
          </cell>
          <cell r="BC478">
            <v>1</v>
          </cell>
          <cell r="BD478">
            <v>1</v>
          </cell>
          <cell r="BE478">
            <v>1</v>
          </cell>
          <cell r="BF478">
            <v>1</v>
          </cell>
          <cell r="BG478">
            <v>1</v>
          </cell>
          <cell r="BH478">
            <v>1</v>
          </cell>
          <cell r="BI478">
            <v>1</v>
          </cell>
          <cell r="BJ478">
            <v>1</v>
          </cell>
          <cell r="BK478">
            <v>1</v>
          </cell>
          <cell r="BL478">
            <v>1</v>
          </cell>
          <cell r="BM478">
            <v>1</v>
          </cell>
          <cell r="BN478">
            <v>1</v>
          </cell>
          <cell r="BO478">
            <v>1</v>
          </cell>
          <cell r="BP478">
            <v>1</v>
          </cell>
          <cell r="BQ478">
            <v>1</v>
          </cell>
          <cell r="BR478">
            <v>1</v>
          </cell>
          <cell r="BS478">
            <v>1</v>
          </cell>
        </row>
        <row r="479">
          <cell r="AP479">
            <v>4</v>
          </cell>
          <cell r="AQ479">
            <v>2</v>
          </cell>
          <cell r="AR479">
            <v>2</v>
          </cell>
          <cell r="AZ479">
            <v>1</v>
          </cell>
          <cell r="BA479">
            <v>1</v>
          </cell>
          <cell r="BB479">
            <v>1</v>
          </cell>
          <cell r="BC479">
            <v>1</v>
          </cell>
          <cell r="BD479">
            <v>1</v>
          </cell>
          <cell r="BE479">
            <v>1</v>
          </cell>
          <cell r="BF479">
            <v>1</v>
          </cell>
          <cell r="BG479">
            <v>1</v>
          </cell>
          <cell r="BH479">
            <v>1</v>
          </cell>
          <cell r="BI479">
            <v>1</v>
          </cell>
          <cell r="BJ479">
            <v>1</v>
          </cell>
          <cell r="BK479">
            <v>1</v>
          </cell>
          <cell r="BL479">
            <v>1</v>
          </cell>
          <cell r="BM479">
            <v>1</v>
          </cell>
          <cell r="BN479">
            <v>1</v>
          </cell>
          <cell r="BO479">
            <v>1</v>
          </cell>
          <cell r="BP479">
            <v>1</v>
          </cell>
          <cell r="BQ479">
            <v>1</v>
          </cell>
          <cell r="BR479">
            <v>1</v>
          </cell>
          <cell r="BS479">
            <v>1</v>
          </cell>
        </row>
        <row r="480">
          <cell r="AP480">
            <v>4</v>
          </cell>
          <cell r="AQ480">
            <v>2</v>
          </cell>
          <cell r="AR480">
            <v>3</v>
          </cell>
          <cell r="AZ480">
            <v>1</v>
          </cell>
          <cell r="BA480">
            <v>1</v>
          </cell>
          <cell r="BB480">
            <v>1</v>
          </cell>
          <cell r="BC480">
            <v>1</v>
          </cell>
          <cell r="BD480">
            <v>1</v>
          </cell>
          <cell r="BE480">
            <v>1</v>
          </cell>
          <cell r="BF480">
            <v>1</v>
          </cell>
          <cell r="BG480">
            <v>1</v>
          </cell>
          <cell r="BH480">
            <v>1</v>
          </cell>
          <cell r="BI480">
            <v>1</v>
          </cell>
          <cell r="BJ480">
            <v>1</v>
          </cell>
          <cell r="BK480">
            <v>1</v>
          </cell>
          <cell r="BL480">
            <v>1</v>
          </cell>
          <cell r="BM480">
            <v>1</v>
          </cell>
          <cell r="BN480">
            <v>1</v>
          </cell>
          <cell r="BO480">
            <v>1</v>
          </cell>
          <cell r="BP480">
            <v>1</v>
          </cell>
          <cell r="BQ480">
            <v>1</v>
          </cell>
          <cell r="BR480">
            <v>1</v>
          </cell>
          <cell r="BS480">
            <v>1</v>
          </cell>
        </row>
        <row r="481">
          <cell r="AP481">
            <v>4</v>
          </cell>
          <cell r="AQ481">
            <v>2</v>
          </cell>
          <cell r="AR481">
            <v>4</v>
          </cell>
          <cell r="AZ481">
            <v>1</v>
          </cell>
          <cell r="BA481">
            <v>1</v>
          </cell>
          <cell r="BB481">
            <v>1</v>
          </cell>
          <cell r="BC481">
            <v>1</v>
          </cell>
          <cell r="BD481">
            <v>1</v>
          </cell>
          <cell r="BE481">
            <v>1</v>
          </cell>
          <cell r="BF481">
            <v>1</v>
          </cell>
          <cell r="BG481">
            <v>1</v>
          </cell>
          <cell r="BH481">
            <v>1</v>
          </cell>
          <cell r="BI481">
            <v>1</v>
          </cell>
          <cell r="BJ481">
            <v>1</v>
          </cell>
          <cell r="BK481">
            <v>1</v>
          </cell>
          <cell r="BL481">
            <v>1</v>
          </cell>
          <cell r="BM481">
            <v>1</v>
          </cell>
          <cell r="BN481">
            <v>1</v>
          </cell>
          <cell r="BO481">
            <v>1</v>
          </cell>
          <cell r="BP481">
            <v>1</v>
          </cell>
          <cell r="BQ481">
            <v>1</v>
          </cell>
          <cell r="BR481">
            <v>1</v>
          </cell>
          <cell r="BS481">
            <v>1</v>
          </cell>
        </row>
        <row r="482">
          <cell r="AP482">
            <v>4</v>
          </cell>
          <cell r="AQ482">
            <v>2</v>
          </cell>
          <cell r="AR482">
            <v>5</v>
          </cell>
          <cell r="AZ482">
            <v>1</v>
          </cell>
          <cell r="BA482">
            <v>1</v>
          </cell>
          <cell r="BB482">
            <v>1</v>
          </cell>
          <cell r="BC482">
            <v>1</v>
          </cell>
          <cell r="BD482">
            <v>1</v>
          </cell>
          <cell r="BE482">
            <v>1</v>
          </cell>
          <cell r="BF482">
            <v>1</v>
          </cell>
          <cell r="BG482">
            <v>1</v>
          </cell>
          <cell r="BH482">
            <v>1</v>
          </cell>
          <cell r="BI482">
            <v>1</v>
          </cell>
          <cell r="BJ482">
            <v>1</v>
          </cell>
          <cell r="BK482">
            <v>1</v>
          </cell>
          <cell r="BL482">
            <v>1</v>
          </cell>
          <cell r="BM482">
            <v>1</v>
          </cell>
          <cell r="BN482">
            <v>1</v>
          </cell>
          <cell r="BO482">
            <v>1</v>
          </cell>
          <cell r="BP482">
            <v>1</v>
          </cell>
          <cell r="BQ482">
            <v>1</v>
          </cell>
          <cell r="BR482">
            <v>1</v>
          </cell>
          <cell r="BS482">
            <v>1</v>
          </cell>
        </row>
        <row r="483">
          <cell r="AP483">
            <v>4</v>
          </cell>
          <cell r="AQ483">
            <v>2</v>
          </cell>
          <cell r="AR483">
            <v>6</v>
          </cell>
          <cell r="AZ483">
            <v>1</v>
          </cell>
          <cell r="BA483">
            <v>1</v>
          </cell>
          <cell r="BB483">
            <v>1</v>
          </cell>
          <cell r="BC483">
            <v>1</v>
          </cell>
          <cell r="BD483">
            <v>1</v>
          </cell>
          <cell r="BE483">
            <v>1</v>
          </cell>
          <cell r="BF483">
            <v>1</v>
          </cell>
          <cell r="BG483">
            <v>1</v>
          </cell>
          <cell r="BH483">
            <v>1</v>
          </cell>
          <cell r="BI483">
            <v>1</v>
          </cell>
          <cell r="BJ483">
            <v>1</v>
          </cell>
          <cell r="BK483">
            <v>1</v>
          </cell>
          <cell r="BL483">
            <v>1</v>
          </cell>
          <cell r="BM483">
            <v>1</v>
          </cell>
          <cell r="BN483">
            <v>1</v>
          </cell>
          <cell r="BO483">
            <v>1</v>
          </cell>
          <cell r="BP483">
            <v>1</v>
          </cell>
          <cell r="BQ483">
            <v>1</v>
          </cell>
          <cell r="BR483">
            <v>1</v>
          </cell>
          <cell r="BS483">
            <v>1</v>
          </cell>
        </row>
        <row r="484">
          <cell r="AP484">
            <v>4</v>
          </cell>
          <cell r="AQ484">
            <v>2</v>
          </cell>
          <cell r="AR484">
            <v>7</v>
          </cell>
          <cell r="AZ484">
            <v>1</v>
          </cell>
          <cell r="BA484">
            <v>1</v>
          </cell>
          <cell r="BB484">
            <v>1</v>
          </cell>
          <cell r="BC484">
            <v>1</v>
          </cell>
          <cell r="BD484">
            <v>1</v>
          </cell>
          <cell r="BE484">
            <v>1</v>
          </cell>
          <cell r="BF484">
            <v>1</v>
          </cell>
          <cell r="BG484">
            <v>1</v>
          </cell>
          <cell r="BH484">
            <v>1</v>
          </cell>
          <cell r="BI484">
            <v>1</v>
          </cell>
          <cell r="BJ484">
            <v>1</v>
          </cell>
          <cell r="BK484">
            <v>1</v>
          </cell>
          <cell r="BL484">
            <v>1</v>
          </cell>
          <cell r="BM484">
            <v>1</v>
          </cell>
          <cell r="BN484">
            <v>1</v>
          </cell>
          <cell r="BO484">
            <v>1</v>
          </cell>
          <cell r="BP484">
            <v>1</v>
          </cell>
          <cell r="BQ484">
            <v>1</v>
          </cell>
          <cell r="BR484">
            <v>1</v>
          </cell>
          <cell r="BS484">
            <v>1</v>
          </cell>
        </row>
        <row r="485">
          <cell r="AP485">
            <v>4</v>
          </cell>
          <cell r="AQ485">
            <v>2</v>
          </cell>
          <cell r="AR485">
            <v>8</v>
          </cell>
          <cell r="AZ485">
            <v>1</v>
          </cell>
          <cell r="BA485">
            <v>1</v>
          </cell>
          <cell r="BB485">
            <v>1</v>
          </cell>
          <cell r="BC485">
            <v>1</v>
          </cell>
          <cell r="BD485">
            <v>1</v>
          </cell>
          <cell r="BE485">
            <v>1</v>
          </cell>
          <cell r="BF485">
            <v>1</v>
          </cell>
          <cell r="BG485">
            <v>1</v>
          </cell>
          <cell r="BH485">
            <v>1</v>
          </cell>
          <cell r="BI485">
            <v>1</v>
          </cell>
          <cell r="BJ485">
            <v>1</v>
          </cell>
          <cell r="BK485">
            <v>1</v>
          </cell>
          <cell r="BL485">
            <v>1</v>
          </cell>
          <cell r="BM485">
            <v>1</v>
          </cell>
          <cell r="BN485">
            <v>1</v>
          </cell>
          <cell r="BO485">
            <v>1</v>
          </cell>
          <cell r="BP485">
            <v>1</v>
          </cell>
          <cell r="BQ485">
            <v>1</v>
          </cell>
          <cell r="BR485">
            <v>1</v>
          </cell>
          <cell r="BS485">
            <v>1</v>
          </cell>
        </row>
        <row r="486">
          <cell r="AP486">
            <v>4</v>
          </cell>
          <cell r="AQ486">
            <v>2</v>
          </cell>
          <cell r="AR486">
            <v>9</v>
          </cell>
          <cell r="AZ486">
            <v>1</v>
          </cell>
          <cell r="BA486">
            <v>1</v>
          </cell>
          <cell r="BB486">
            <v>1</v>
          </cell>
          <cell r="BC486">
            <v>1</v>
          </cell>
          <cell r="BD486">
            <v>1</v>
          </cell>
          <cell r="BE486">
            <v>1</v>
          </cell>
          <cell r="BF486">
            <v>1</v>
          </cell>
          <cell r="BG486">
            <v>1</v>
          </cell>
          <cell r="BH486">
            <v>1</v>
          </cell>
          <cell r="BI486">
            <v>1</v>
          </cell>
          <cell r="BJ486">
            <v>1</v>
          </cell>
          <cell r="BK486">
            <v>1</v>
          </cell>
          <cell r="BL486">
            <v>1</v>
          </cell>
          <cell r="BM486">
            <v>1</v>
          </cell>
          <cell r="BN486">
            <v>1</v>
          </cell>
          <cell r="BO486">
            <v>1</v>
          </cell>
          <cell r="BP486">
            <v>1</v>
          </cell>
          <cell r="BQ486">
            <v>1</v>
          </cell>
          <cell r="BR486">
            <v>1</v>
          </cell>
          <cell r="BS486">
            <v>1</v>
          </cell>
        </row>
        <row r="487">
          <cell r="AP487">
            <v>4</v>
          </cell>
          <cell r="AQ487">
            <v>2</v>
          </cell>
          <cell r="AR487">
            <v>10</v>
          </cell>
          <cell r="AZ487">
            <v>1</v>
          </cell>
          <cell r="BA487">
            <v>1</v>
          </cell>
          <cell r="BB487">
            <v>1</v>
          </cell>
          <cell r="BC487">
            <v>1</v>
          </cell>
          <cell r="BD487">
            <v>1</v>
          </cell>
          <cell r="BE487">
            <v>1</v>
          </cell>
          <cell r="BF487">
            <v>1</v>
          </cell>
          <cell r="BG487">
            <v>1</v>
          </cell>
          <cell r="BH487">
            <v>1</v>
          </cell>
          <cell r="BI487">
            <v>1</v>
          </cell>
          <cell r="BJ487">
            <v>1</v>
          </cell>
          <cell r="BK487">
            <v>1</v>
          </cell>
          <cell r="BL487">
            <v>1</v>
          </cell>
          <cell r="BM487">
            <v>1</v>
          </cell>
          <cell r="BN487">
            <v>1</v>
          </cell>
          <cell r="BO487">
            <v>1</v>
          </cell>
          <cell r="BP487">
            <v>1</v>
          </cell>
          <cell r="BQ487">
            <v>1</v>
          </cell>
          <cell r="BR487">
            <v>1</v>
          </cell>
          <cell r="BS487">
            <v>1</v>
          </cell>
        </row>
        <row r="488">
          <cell r="AP488">
            <v>4</v>
          </cell>
          <cell r="AQ488">
            <v>3</v>
          </cell>
          <cell r="AR488">
            <v>1</v>
          </cell>
          <cell r="AZ488">
            <v>1</v>
          </cell>
          <cell r="BA488">
            <v>1</v>
          </cell>
          <cell r="BB488">
            <v>1</v>
          </cell>
          <cell r="BC488">
            <v>1</v>
          </cell>
          <cell r="BD488">
            <v>1</v>
          </cell>
          <cell r="BE488">
            <v>1</v>
          </cell>
          <cell r="BF488">
            <v>1</v>
          </cell>
          <cell r="BG488">
            <v>1</v>
          </cell>
          <cell r="BH488">
            <v>1</v>
          </cell>
          <cell r="BI488">
            <v>1</v>
          </cell>
          <cell r="BJ488">
            <v>1</v>
          </cell>
          <cell r="BK488">
            <v>1</v>
          </cell>
          <cell r="BL488">
            <v>1</v>
          </cell>
          <cell r="BM488">
            <v>1</v>
          </cell>
          <cell r="BN488">
            <v>1</v>
          </cell>
          <cell r="BO488">
            <v>1</v>
          </cell>
          <cell r="BP488">
            <v>1</v>
          </cell>
          <cell r="BQ488">
            <v>1</v>
          </cell>
          <cell r="BR488">
            <v>1</v>
          </cell>
          <cell r="BS488">
            <v>1</v>
          </cell>
        </row>
        <row r="489">
          <cell r="AP489">
            <v>4</v>
          </cell>
          <cell r="AQ489">
            <v>3</v>
          </cell>
          <cell r="AR489">
            <v>2</v>
          </cell>
          <cell r="AZ489">
            <v>1</v>
          </cell>
          <cell r="BA489">
            <v>1</v>
          </cell>
          <cell r="BB489">
            <v>1</v>
          </cell>
          <cell r="BC489">
            <v>1</v>
          </cell>
          <cell r="BD489">
            <v>1</v>
          </cell>
          <cell r="BE489">
            <v>1</v>
          </cell>
          <cell r="BF489">
            <v>1</v>
          </cell>
          <cell r="BG489">
            <v>1</v>
          </cell>
          <cell r="BH489">
            <v>1</v>
          </cell>
          <cell r="BI489">
            <v>1</v>
          </cell>
          <cell r="BJ489">
            <v>1</v>
          </cell>
          <cell r="BK489">
            <v>1</v>
          </cell>
          <cell r="BL489">
            <v>1</v>
          </cell>
          <cell r="BM489">
            <v>1</v>
          </cell>
          <cell r="BN489">
            <v>1</v>
          </cell>
          <cell r="BO489">
            <v>1</v>
          </cell>
          <cell r="BP489">
            <v>1</v>
          </cell>
          <cell r="BQ489">
            <v>1</v>
          </cell>
          <cell r="BR489">
            <v>1</v>
          </cell>
          <cell r="BS489">
            <v>1</v>
          </cell>
        </row>
        <row r="490">
          <cell r="AP490">
            <v>4</v>
          </cell>
          <cell r="AQ490">
            <v>3</v>
          </cell>
          <cell r="AR490">
            <v>3</v>
          </cell>
          <cell r="AZ490">
            <v>1</v>
          </cell>
          <cell r="BA490">
            <v>1</v>
          </cell>
          <cell r="BB490">
            <v>1</v>
          </cell>
          <cell r="BC490">
            <v>1</v>
          </cell>
          <cell r="BD490">
            <v>1</v>
          </cell>
          <cell r="BE490">
            <v>1</v>
          </cell>
          <cell r="BF490">
            <v>1</v>
          </cell>
          <cell r="BG490">
            <v>1</v>
          </cell>
          <cell r="BH490">
            <v>1</v>
          </cell>
          <cell r="BI490">
            <v>1</v>
          </cell>
          <cell r="BJ490">
            <v>1</v>
          </cell>
          <cell r="BK490">
            <v>1</v>
          </cell>
          <cell r="BL490">
            <v>1</v>
          </cell>
          <cell r="BM490">
            <v>1</v>
          </cell>
          <cell r="BN490">
            <v>1</v>
          </cell>
          <cell r="BO490">
            <v>1</v>
          </cell>
          <cell r="BP490">
            <v>1</v>
          </cell>
          <cell r="BQ490">
            <v>1</v>
          </cell>
          <cell r="BR490">
            <v>1</v>
          </cell>
          <cell r="BS490">
            <v>1</v>
          </cell>
        </row>
        <row r="491">
          <cell r="AP491">
            <v>4</v>
          </cell>
          <cell r="AQ491">
            <v>3</v>
          </cell>
          <cell r="AR491">
            <v>4</v>
          </cell>
          <cell r="AZ491">
            <v>1</v>
          </cell>
          <cell r="BA491">
            <v>1</v>
          </cell>
          <cell r="BB491">
            <v>1</v>
          </cell>
          <cell r="BC491">
            <v>1</v>
          </cell>
          <cell r="BD491">
            <v>1</v>
          </cell>
          <cell r="BE491">
            <v>1</v>
          </cell>
          <cell r="BF491">
            <v>1</v>
          </cell>
          <cell r="BG491">
            <v>1</v>
          </cell>
          <cell r="BH491">
            <v>1</v>
          </cell>
          <cell r="BI491">
            <v>1</v>
          </cell>
          <cell r="BJ491">
            <v>1</v>
          </cell>
          <cell r="BK491">
            <v>1</v>
          </cell>
          <cell r="BL491">
            <v>1</v>
          </cell>
          <cell r="BM491">
            <v>1</v>
          </cell>
          <cell r="BN491">
            <v>1</v>
          </cell>
          <cell r="BO491">
            <v>1</v>
          </cell>
          <cell r="BP491">
            <v>1</v>
          </cell>
          <cell r="BQ491">
            <v>1</v>
          </cell>
          <cell r="BR491">
            <v>1</v>
          </cell>
          <cell r="BS491">
            <v>1</v>
          </cell>
        </row>
        <row r="492">
          <cell r="AP492">
            <v>4</v>
          </cell>
          <cell r="AQ492">
            <v>3</v>
          </cell>
          <cell r="AR492">
            <v>5</v>
          </cell>
          <cell r="AZ492">
            <v>1</v>
          </cell>
          <cell r="BA492">
            <v>1</v>
          </cell>
          <cell r="BB492">
            <v>1</v>
          </cell>
          <cell r="BC492">
            <v>1</v>
          </cell>
          <cell r="BD492">
            <v>1</v>
          </cell>
          <cell r="BE492">
            <v>1</v>
          </cell>
          <cell r="BF492">
            <v>1</v>
          </cell>
          <cell r="BG492">
            <v>1</v>
          </cell>
          <cell r="BH492">
            <v>1</v>
          </cell>
          <cell r="BI492">
            <v>1</v>
          </cell>
          <cell r="BJ492">
            <v>1</v>
          </cell>
          <cell r="BK492">
            <v>1</v>
          </cell>
          <cell r="BL492">
            <v>1</v>
          </cell>
          <cell r="BM492">
            <v>1</v>
          </cell>
          <cell r="BN492">
            <v>1</v>
          </cell>
          <cell r="BO492">
            <v>1</v>
          </cell>
          <cell r="BP492">
            <v>1</v>
          </cell>
          <cell r="BQ492">
            <v>1</v>
          </cell>
          <cell r="BR492">
            <v>1</v>
          </cell>
          <cell r="BS492">
            <v>1</v>
          </cell>
        </row>
        <row r="493">
          <cell r="AP493">
            <v>4</v>
          </cell>
          <cell r="AQ493">
            <v>3</v>
          </cell>
          <cell r="AR493">
            <v>6</v>
          </cell>
          <cell r="AZ493">
            <v>1</v>
          </cell>
          <cell r="BA493">
            <v>1</v>
          </cell>
          <cell r="BB493">
            <v>1</v>
          </cell>
          <cell r="BC493">
            <v>1</v>
          </cell>
          <cell r="BD493">
            <v>1</v>
          </cell>
          <cell r="BE493">
            <v>1</v>
          </cell>
          <cell r="BF493">
            <v>1</v>
          </cell>
          <cell r="BG493">
            <v>1</v>
          </cell>
          <cell r="BH493">
            <v>1</v>
          </cell>
          <cell r="BI493">
            <v>1</v>
          </cell>
          <cell r="BJ493">
            <v>1</v>
          </cell>
          <cell r="BK493">
            <v>1</v>
          </cell>
          <cell r="BL493">
            <v>1</v>
          </cell>
          <cell r="BM493">
            <v>1</v>
          </cell>
          <cell r="BN493">
            <v>1</v>
          </cell>
          <cell r="BO493">
            <v>1</v>
          </cell>
          <cell r="BP493">
            <v>1</v>
          </cell>
          <cell r="BQ493">
            <v>1</v>
          </cell>
          <cell r="BR493">
            <v>1</v>
          </cell>
          <cell r="BS493">
            <v>1</v>
          </cell>
        </row>
        <row r="494">
          <cell r="AP494">
            <v>4</v>
          </cell>
          <cell r="AQ494">
            <v>3</v>
          </cell>
          <cell r="AR494">
            <v>7</v>
          </cell>
          <cell r="AZ494">
            <v>1</v>
          </cell>
          <cell r="BA494">
            <v>1</v>
          </cell>
          <cell r="BB494">
            <v>1</v>
          </cell>
          <cell r="BC494">
            <v>1</v>
          </cell>
          <cell r="BD494">
            <v>1</v>
          </cell>
          <cell r="BE494">
            <v>1</v>
          </cell>
          <cell r="BF494">
            <v>1</v>
          </cell>
          <cell r="BG494">
            <v>1</v>
          </cell>
          <cell r="BH494">
            <v>1</v>
          </cell>
          <cell r="BI494">
            <v>1</v>
          </cell>
          <cell r="BJ494">
            <v>1</v>
          </cell>
          <cell r="BK494">
            <v>1</v>
          </cell>
          <cell r="BL494">
            <v>1</v>
          </cell>
          <cell r="BM494">
            <v>1</v>
          </cell>
          <cell r="BN494">
            <v>1</v>
          </cell>
          <cell r="BO494">
            <v>1</v>
          </cell>
          <cell r="BP494">
            <v>1</v>
          </cell>
          <cell r="BQ494">
            <v>1</v>
          </cell>
          <cell r="BR494">
            <v>1</v>
          </cell>
          <cell r="BS494">
            <v>1</v>
          </cell>
        </row>
        <row r="495">
          <cell r="AP495">
            <v>4</v>
          </cell>
          <cell r="AQ495">
            <v>3</v>
          </cell>
          <cell r="AR495">
            <v>8</v>
          </cell>
          <cell r="AZ495">
            <v>1</v>
          </cell>
          <cell r="BA495">
            <v>1</v>
          </cell>
          <cell r="BB495">
            <v>1</v>
          </cell>
          <cell r="BC495">
            <v>1</v>
          </cell>
          <cell r="BD495">
            <v>1</v>
          </cell>
          <cell r="BE495">
            <v>1</v>
          </cell>
          <cell r="BF495">
            <v>1</v>
          </cell>
          <cell r="BG495">
            <v>1</v>
          </cell>
          <cell r="BH495">
            <v>1</v>
          </cell>
          <cell r="BI495">
            <v>1</v>
          </cell>
          <cell r="BJ495">
            <v>1</v>
          </cell>
          <cell r="BK495">
            <v>1</v>
          </cell>
          <cell r="BL495">
            <v>1</v>
          </cell>
          <cell r="BM495">
            <v>1</v>
          </cell>
          <cell r="BN495">
            <v>1</v>
          </cell>
          <cell r="BO495">
            <v>1</v>
          </cell>
          <cell r="BP495">
            <v>1</v>
          </cell>
          <cell r="BQ495">
            <v>1</v>
          </cell>
          <cell r="BR495">
            <v>1</v>
          </cell>
          <cell r="BS495">
            <v>1</v>
          </cell>
        </row>
        <row r="496">
          <cell r="AP496">
            <v>4</v>
          </cell>
          <cell r="AQ496">
            <v>3</v>
          </cell>
          <cell r="AR496">
            <v>9</v>
          </cell>
          <cell r="AZ496">
            <v>1</v>
          </cell>
          <cell r="BA496">
            <v>1</v>
          </cell>
          <cell r="BB496">
            <v>1</v>
          </cell>
          <cell r="BC496">
            <v>1</v>
          </cell>
          <cell r="BD496">
            <v>1</v>
          </cell>
          <cell r="BE496">
            <v>1</v>
          </cell>
          <cell r="BF496">
            <v>1</v>
          </cell>
          <cell r="BG496">
            <v>1</v>
          </cell>
          <cell r="BH496">
            <v>1</v>
          </cell>
          <cell r="BI496">
            <v>1</v>
          </cell>
          <cell r="BJ496">
            <v>1</v>
          </cell>
          <cell r="BK496">
            <v>1</v>
          </cell>
          <cell r="BL496">
            <v>1</v>
          </cell>
          <cell r="BM496">
            <v>1</v>
          </cell>
          <cell r="BN496">
            <v>1</v>
          </cell>
          <cell r="BO496">
            <v>1</v>
          </cell>
          <cell r="BP496">
            <v>1</v>
          </cell>
          <cell r="BQ496">
            <v>1</v>
          </cell>
          <cell r="BR496">
            <v>1</v>
          </cell>
          <cell r="BS496">
            <v>1</v>
          </cell>
        </row>
        <row r="497">
          <cell r="AP497">
            <v>4</v>
          </cell>
          <cell r="AQ497">
            <v>3</v>
          </cell>
          <cell r="AR497">
            <v>10</v>
          </cell>
          <cell r="AZ497">
            <v>1</v>
          </cell>
          <cell r="BA497">
            <v>1</v>
          </cell>
          <cell r="BB497">
            <v>1</v>
          </cell>
          <cell r="BC497">
            <v>1</v>
          </cell>
          <cell r="BD497">
            <v>1</v>
          </cell>
          <cell r="BE497">
            <v>1</v>
          </cell>
          <cell r="BF497">
            <v>1</v>
          </cell>
          <cell r="BG497">
            <v>1</v>
          </cell>
          <cell r="BH497">
            <v>1</v>
          </cell>
          <cell r="BI497">
            <v>1</v>
          </cell>
          <cell r="BJ497">
            <v>1</v>
          </cell>
          <cell r="BK497">
            <v>1</v>
          </cell>
          <cell r="BL497">
            <v>1</v>
          </cell>
          <cell r="BM497">
            <v>1</v>
          </cell>
          <cell r="BN497">
            <v>1</v>
          </cell>
          <cell r="BO497">
            <v>1</v>
          </cell>
          <cell r="BP497">
            <v>1</v>
          </cell>
          <cell r="BQ497">
            <v>1</v>
          </cell>
          <cell r="BR497">
            <v>1</v>
          </cell>
          <cell r="BS497">
            <v>1</v>
          </cell>
        </row>
        <row r="498">
          <cell r="AP498">
            <v>4</v>
          </cell>
          <cell r="AQ498">
            <v>4</v>
          </cell>
          <cell r="AR498">
            <v>1</v>
          </cell>
          <cell r="AZ498">
            <v>1</v>
          </cell>
          <cell r="BA498">
            <v>1</v>
          </cell>
          <cell r="BB498">
            <v>1</v>
          </cell>
          <cell r="BC498">
            <v>1</v>
          </cell>
          <cell r="BD498">
            <v>1</v>
          </cell>
          <cell r="BE498">
            <v>1</v>
          </cell>
          <cell r="BF498">
            <v>1</v>
          </cell>
          <cell r="BG498">
            <v>1</v>
          </cell>
          <cell r="BH498">
            <v>1</v>
          </cell>
          <cell r="BI498">
            <v>1</v>
          </cell>
          <cell r="BJ498">
            <v>1</v>
          </cell>
          <cell r="BK498">
            <v>1</v>
          </cell>
          <cell r="BL498">
            <v>1</v>
          </cell>
          <cell r="BM498">
            <v>1</v>
          </cell>
          <cell r="BN498">
            <v>1</v>
          </cell>
          <cell r="BO498">
            <v>1</v>
          </cell>
          <cell r="BP498">
            <v>1</v>
          </cell>
          <cell r="BQ498">
            <v>1</v>
          </cell>
          <cell r="BR498">
            <v>1</v>
          </cell>
          <cell r="BS498">
            <v>1</v>
          </cell>
        </row>
        <row r="499">
          <cell r="AP499">
            <v>4</v>
          </cell>
          <cell r="AQ499">
            <v>4</v>
          </cell>
          <cell r="AR499">
            <v>2</v>
          </cell>
          <cell r="AZ499">
            <v>1</v>
          </cell>
          <cell r="BA499">
            <v>1</v>
          </cell>
          <cell r="BB499">
            <v>1</v>
          </cell>
          <cell r="BC499">
            <v>1</v>
          </cell>
          <cell r="BD499">
            <v>1</v>
          </cell>
          <cell r="BE499">
            <v>1</v>
          </cell>
          <cell r="BF499">
            <v>1</v>
          </cell>
          <cell r="BG499">
            <v>1</v>
          </cell>
          <cell r="BH499">
            <v>1</v>
          </cell>
          <cell r="BI499">
            <v>1</v>
          </cell>
          <cell r="BJ499">
            <v>1</v>
          </cell>
          <cell r="BK499">
            <v>1</v>
          </cell>
          <cell r="BL499">
            <v>1</v>
          </cell>
          <cell r="BM499">
            <v>1</v>
          </cell>
          <cell r="BN499">
            <v>1</v>
          </cell>
          <cell r="BO499">
            <v>1</v>
          </cell>
          <cell r="BP499">
            <v>1</v>
          </cell>
          <cell r="BQ499">
            <v>1</v>
          </cell>
          <cell r="BR499">
            <v>1</v>
          </cell>
          <cell r="BS499">
            <v>1</v>
          </cell>
        </row>
        <row r="500">
          <cell r="AP500">
            <v>4</v>
          </cell>
          <cell r="AQ500">
            <v>4</v>
          </cell>
          <cell r="AR500">
            <v>3</v>
          </cell>
          <cell r="AZ500">
            <v>1</v>
          </cell>
          <cell r="BA500">
            <v>1</v>
          </cell>
          <cell r="BB500">
            <v>1</v>
          </cell>
          <cell r="BC500">
            <v>1</v>
          </cell>
          <cell r="BD500">
            <v>1</v>
          </cell>
          <cell r="BE500">
            <v>1</v>
          </cell>
          <cell r="BF500">
            <v>1</v>
          </cell>
          <cell r="BG500">
            <v>1</v>
          </cell>
          <cell r="BH500">
            <v>1</v>
          </cell>
          <cell r="BI500">
            <v>1</v>
          </cell>
          <cell r="BJ500">
            <v>1</v>
          </cell>
          <cell r="BK500">
            <v>1</v>
          </cell>
          <cell r="BL500">
            <v>1</v>
          </cell>
          <cell r="BM500">
            <v>1</v>
          </cell>
          <cell r="BN500">
            <v>1</v>
          </cell>
          <cell r="BO500">
            <v>1</v>
          </cell>
          <cell r="BP500">
            <v>1</v>
          </cell>
          <cell r="BQ500">
            <v>1</v>
          </cell>
          <cell r="BR500">
            <v>1</v>
          </cell>
          <cell r="BS500">
            <v>1</v>
          </cell>
        </row>
        <row r="501">
          <cell r="AP501">
            <v>4</v>
          </cell>
          <cell r="AQ501">
            <v>4</v>
          </cell>
          <cell r="AR501">
            <v>4</v>
          </cell>
          <cell r="AZ501">
            <v>1</v>
          </cell>
          <cell r="BA501">
            <v>1</v>
          </cell>
          <cell r="BB501">
            <v>1</v>
          </cell>
          <cell r="BC501">
            <v>1</v>
          </cell>
          <cell r="BD501">
            <v>1</v>
          </cell>
          <cell r="BE501">
            <v>1</v>
          </cell>
          <cell r="BF501">
            <v>1</v>
          </cell>
          <cell r="BG501">
            <v>1</v>
          </cell>
          <cell r="BH501">
            <v>1</v>
          </cell>
          <cell r="BI501">
            <v>1</v>
          </cell>
          <cell r="BJ501">
            <v>1</v>
          </cell>
          <cell r="BK501">
            <v>1</v>
          </cell>
          <cell r="BL501">
            <v>1</v>
          </cell>
          <cell r="BM501">
            <v>1</v>
          </cell>
          <cell r="BN501">
            <v>1</v>
          </cell>
          <cell r="BO501">
            <v>1</v>
          </cell>
          <cell r="BP501">
            <v>1</v>
          </cell>
          <cell r="BQ501">
            <v>1</v>
          </cell>
          <cell r="BR501">
            <v>1</v>
          </cell>
          <cell r="BS501">
            <v>1</v>
          </cell>
        </row>
        <row r="502">
          <cell r="AP502">
            <v>4</v>
          </cell>
          <cell r="AQ502">
            <v>4</v>
          </cell>
          <cell r="AR502">
            <v>5</v>
          </cell>
          <cell r="AZ502">
            <v>1</v>
          </cell>
          <cell r="BA502">
            <v>1</v>
          </cell>
          <cell r="BB502">
            <v>1</v>
          </cell>
          <cell r="BC502">
            <v>1</v>
          </cell>
          <cell r="BD502">
            <v>1</v>
          </cell>
          <cell r="BE502">
            <v>1</v>
          </cell>
          <cell r="BF502">
            <v>1</v>
          </cell>
          <cell r="BG502">
            <v>1</v>
          </cell>
          <cell r="BH502">
            <v>1</v>
          </cell>
          <cell r="BI502">
            <v>1</v>
          </cell>
          <cell r="BJ502">
            <v>1</v>
          </cell>
          <cell r="BK502">
            <v>1</v>
          </cell>
          <cell r="BL502">
            <v>1</v>
          </cell>
          <cell r="BM502">
            <v>1</v>
          </cell>
          <cell r="BN502">
            <v>1</v>
          </cell>
          <cell r="BO502">
            <v>1</v>
          </cell>
          <cell r="BP502">
            <v>1</v>
          </cell>
          <cell r="BQ502">
            <v>1</v>
          </cell>
          <cell r="BR502">
            <v>1</v>
          </cell>
          <cell r="BS502">
            <v>1</v>
          </cell>
        </row>
        <row r="503">
          <cell r="AP503">
            <v>4</v>
          </cell>
          <cell r="AQ503">
            <v>4</v>
          </cell>
          <cell r="AR503">
            <v>6</v>
          </cell>
          <cell r="AZ503">
            <v>1</v>
          </cell>
          <cell r="BA503">
            <v>1</v>
          </cell>
          <cell r="BB503">
            <v>1</v>
          </cell>
          <cell r="BC503">
            <v>1</v>
          </cell>
          <cell r="BD503">
            <v>1</v>
          </cell>
          <cell r="BE503">
            <v>1</v>
          </cell>
          <cell r="BF503">
            <v>1</v>
          </cell>
          <cell r="BG503">
            <v>1</v>
          </cell>
          <cell r="BH503">
            <v>1</v>
          </cell>
          <cell r="BI503">
            <v>1</v>
          </cell>
          <cell r="BJ503">
            <v>1</v>
          </cell>
          <cell r="BK503">
            <v>1</v>
          </cell>
          <cell r="BL503">
            <v>1</v>
          </cell>
          <cell r="BM503">
            <v>1</v>
          </cell>
          <cell r="BN503">
            <v>1</v>
          </cell>
          <cell r="BO503">
            <v>1</v>
          </cell>
          <cell r="BP503">
            <v>1</v>
          </cell>
          <cell r="BQ503">
            <v>1</v>
          </cell>
          <cell r="BR503">
            <v>1</v>
          </cell>
          <cell r="BS503">
            <v>1</v>
          </cell>
        </row>
        <row r="504">
          <cell r="AP504">
            <v>4</v>
          </cell>
          <cell r="AQ504">
            <v>4</v>
          </cell>
          <cell r="AR504">
            <v>7</v>
          </cell>
          <cell r="AZ504">
            <v>1</v>
          </cell>
          <cell r="BA504">
            <v>1</v>
          </cell>
          <cell r="BB504">
            <v>1</v>
          </cell>
          <cell r="BC504">
            <v>1</v>
          </cell>
          <cell r="BD504">
            <v>1</v>
          </cell>
          <cell r="BE504">
            <v>1</v>
          </cell>
          <cell r="BF504">
            <v>1</v>
          </cell>
          <cell r="BG504">
            <v>1</v>
          </cell>
          <cell r="BH504">
            <v>1</v>
          </cell>
          <cell r="BI504">
            <v>1</v>
          </cell>
          <cell r="BJ504">
            <v>1</v>
          </cell>
          <cell r="BK504">
            <v>1</v>
          </cell>
          <cell r="BL504">
            <v>1</v>
          </cell>
          <cell r="BM504">
            <v>1</v>
          </cell>
          <cell r="BN504">
            <v>1</v>
          </cell>
          <cell r="BO504">
            <v>1</v>
          </cell>
          <cell r="BP504">
            <v>1</v>
          </cell>
          <cell r="BQ504">
            <v>1</v>
          </cell>
          <cell r="BR504">
            <v>1</v>
          </cell>
          <cell r="BS504">
            <v>1</v>
          </cell>
        </row>
        <row r="505">
          <cell r="AP505">
            <v>4</v>
          </cell>
          <cell r="AQ505">
            <v>4</v>
          </cell>
          <cell r="AR505">
            <v>8</v>
          </cell>
          <cell r="AZ505">
            <v>1</v>
          </cell>
          <cell r="BA505">
            <v>1</v>
          </cell>
          <cell r="BB505">
            <v>1</v>
          </cell>
          <cell r="BC505">
            <v>1</v>
          </cell>
          <cell r="BD505">
            <v>1</v>
          </cell>
          <cell r="BE505">
            <v>1</v>
          </cell>
          <cell r="BF505">
            <v>1</v>
          </cell>
          <cell r="BG505">
            <v>1</v>
          </cell>
          <cell r="BH505">
            <v>1</v>
          </cell>
          <cell r="BI505">
            <v>1</v>
          </cell>
          <cell r="BJ505">
            <v>1</v>
          </cell>
          <cell r="BK505">
            <v>1</v>
          </cell>
          <cell r="BL505">
            <v>1</v>
          </cell>
          <cell r="BM505">
            <v>1</v>
          </cell>
          <cell r="BN505">
            <v>1</v>
          </cell>
          <cell r="BO505">
            <v>1</v>
          </cell>
          <cell r="BP505">
            <v>1</v>
          </cell>
          <cell r="BQ505">
            <v>1</v>
          </cell>
          <cell r="BR505">
            <v>1</v>
          </cell>
          <cell r="BS505">
            <v>1</v>
          </cell>
        </row>
        <row r="506">
          <cell r="AP506">
            <v>4</v>
          </cell>
          <cell r="AQ506">
            <v>4</v>
          </cell>
          <cell r="AR506">
            <v>9</v>
          </cell>
          <cell r="AZ506">
            <v>1</v>
          </cell>
          <cell r="BA506">
            <v>1</v>
          </cell>
          <cell r="BB506">
            <v>1</v>
          </cell>
          <cell r="BC506">
            <v>1</v>
          </cell>
          <cell r="BD506">
            <v>1</v>
          </cell>
          <cell r="BE506">
            <v>1</v>
          </cell>
          <cell r="BF506">
            <v>1</v>
          </cell>
          <cell r="BG506">
            <v>1</v>
          </cell>
          <cell r="BH506">
            <v>1</v>
          </cell>
          <cell r="BI506">
            <v>1</v>
          </cell>
          <cell r="BJ506">
            <v>1</v>
          </cell>
          <cell r="BK506">
            <v>1</v>
          </cell>
          <cell r="BL506">
            <v>1</v>
          </cell>
          <cell r="BM506">
            <v>1</v>
          </cell>
          <cell r="BN506">
            <v>1</v>
          </cell>
          <cell r="BO506">
            <v>1</v>
          </cell>
          <cell r="BP506">
            <v>1</v>
          </cell>
          <cell r="BQ506">
            <v>1</v>
          </cell>
          <cell r="BR506">
            <v>1</v>
          </cell>
          <cell r="BS506">
            <v>1</v>
          </cell>
        </row>
        <row r="507">
          <cell r="AP507">
            <v>4</v>
          </cell>
          <cell r="AQ507">
            <v>4</v>
          </cell>
          <cell r="AR507">
            <v>10</v>
          </cell>
          <cell r="AZ507">
            <v>1</v>
          </cell>
          <cell r="BA507">
            <v>1</v>
          </cell>
          <cell r="BB507">
            <v>1</v>
          </cell>
          <cell r="BC507">
            <v>1</v>
          </cell>
          <cell r="BD507">
            <v>1</v>
          </cell>
          <cell r="BE507">
            <v>1</v>
          </cell>
          <cell r="BF507">
            <v>1</v>
          </cell>
          <cell r="BG507">
            <v>1</v>
          </cell>
          <cell r="BH507">
            <v>1</v>
          </cell>
          <cell r="BI507">
            <v>1</v>
          </cell>
          <cell r="BJ507">
            <v>1</v>
          </cell>
          <cell r="BK507">
            <v>1</v>
          </cell>
          <cell r="BL507">
            <v>1</v>
          </cell>
          <cell r="BM507">
            <v>1</v>
          </cell>
          <cell r="BN507">
            <v>1</v>
          </cell>
          <cell r="BO507">
            <v>1</v>
          </cell>
          <cell r="BP507">
            <v>1</v>
          </cell>
          <cell r="BQ507">
            <v>1</v>
          </cell>
          <cell r="BR507">
            <v>1</v>
          </cell>
          <cell r="BS507">
            <v>1</v>
          </cell>
        </row>
        <row r="508">
          <cell r="AP508">
            <v>4</v>
          </cell>
          <cell r="AQ508">
            <v>5</v>
          </cell>
          <cell r="AR508">
            <v>1</v>
          </cell>
          <cell r="AZ508">
            <v>1</v>
          </cell>
          <cell r="BA508">
            <v>1</v>
          </cell>
          <cell r="BB508">
            <v>1</v>
          </cell>
          <cell r="BC508">
            <v>1</v>
          </cell>
          <cell r="BD508">
            <v>1</v>
          </cell>
          <cell r="BE508">
            <v>1</v>
          </cell>
          <cell r="BF508">
            <v>1</v>
          </cell>
          <cell r="BG508">
            <v>1</v>
          </cell>
          <cell r="BH508">
            <v>1</v>
          </cell>
          <cell r="BI508">
            <v>1</v>
          </cell>
          <cell r="BJ508">
            <v>1</v>
          </cell>
          <cell r="BK508">
            <v>1</v>
          </cell>
          <cell r="BL508">
            <v>1</v>
          </cell>
          <cell r="BM508">
            <v>1</v>
          </cell>
          <cell r="BN508">
            <v>1</v>
          </cell>
          <cell r="BO508">
            <v>1</v>
          </cell>
          <cell r="BP508">
            <v>1</v>
          </cell>
          <cell r="BQ508">
            <v>1</v>
          </cell>
          <cell r="BR508">
            <v>1</v>
          </cell>
          <cell r="BS508">
            <v>1</v>
          </cell>
        </row>
        <row r="509">
          <cell r="AP509">
            <v>4</v>
          </cell>
          <cell r="AQ509">
            <v>5</v>
          </cell>
          <cell r="AR509">
            <v>2</v>
          </cell>
          <cell r="AZ509">
            <v>1</v>
          </cell>
          <cell r="BA509">
            <v>1</v>
          </cell>
          <cell r="BB509">
            <v>1</v>
          </cell>
          <cell r="BC509">
            <v>1</v>
          </cell>
          <cell r="BD509">
            <v>1</v>
          </cell>
          <cell r="BE509">
            <v>1</v>
          </cell>
          <cell r="BF509">
            <v>1</v>
          </cell>
          <cell r="BG509">
            <v>1</v>
          </cell>
          <cell r="BH509">
            <v>1</v>
          </cell>
          <cell r="BI509">
            <v>1</v>
          </cell>
          <cell r="BJ509">
            <v>1</v>
          </cell>
          <cell r="BK509">
            <v>1</v>
          </cell>
          <cell r="BL509">
            <v>1</v>
          </cell>
          <cell r="BM509">
            <v>1</v>
          </cell>
          <cell r="BN509">
            <v>1</v>
          </cell>
          <cell r="BO509">
            <v>1</v>
          </cell>
          <cell r="BP509">
            <v>1</v>
          </cell>
          <cell r="BQ509">
            <v>1</v>
          </cell>
          <cell r="BR509">
            <v>1</v>
          </cell>
          <cell r="BS509">
            <v>1</v>
          </cell>
        </row>
        <row r="510">
          <cell r="AP510">
            <v>4</v>
          </cell>
          <cell r="AQ510">
            <v>5</v>
          </cell>
          <cell r="AR510">
            <v>3</v>
          </cell>
          <cell r="AZ510">
            <v>1</v>
          </cell>
          <cell r="BA510">
            <v>1</v>
          </cell>
          <cell r="BB510">
            <v>1</v>
          </cell>
          <cell r="BC510">
            <v>1</v>
          </cell>
          <cell r="BD510">
            <v>1</v>
          </cell>
          <cell r="BE510">
            <v>1</v>
          </cell>
          <cell r="BF510">
            <v>1</v>
          </cell>
          <cell r="BG510">
            <v>1</v>
          </cell>
          <cell r="BH510">
            <v>1</v>
          </cell>
          <cell r="BI510">
            <v>1</v>
          </cell>
          <cell r="BJ510">
            <v>1</v>
          </cell>
          <cell r="BK510">
            <v>1</v>
          </cell>
          <cell r="BL510">
            <v>1</v>
          </cell>
          <cell r="BM510">
            <v>1</v>
          </cell>
          <cell r="BN510">
            <v>1</v>
          </cell>
          <cell r="BO510">
            <v>1</v>
          </cell>
          <cell r="BP510">
            <v>1</v>
          </cell>
          <cell r="BQ510">
            <v>1</v>
          </cell>
          <cell r="BR510">
            <v>1</v>
          </cell>
          <cell r="BS510">
            <v>1</v>
          </cell>
        </row>
        <row r="511">
          <cell r="AP511">
            <v>4</v>
          </cell>
          <cell r="AQ511">
            <v>5</v>
          </cell>
          <cell r="AR511">
            <v>4</v>
          </cell>
          <cell r="AZ511">
            <v>1</v>
          </cell>
          <cell r="BA511">
            <v>1</v>
          </cell>
          <cell r="BB511">
            <v>1</v>
          </cell>
          <cell r="BC511">
            <v>1</v>
          </cell>
          <cell r="BD511">
            <v>1</v>
          </cell>
          <cell r="BE511">
            <v>1</v>
          </cell>
          <cell r="BF511">
            <v>1</v>
          </cell>
          <cell r="BG511">
            <v>1</v>
          </cell>
          <cell r="BH511">
            <v>1</v>
          </cell>
          <cell r="BI511">
            <v>1</v>
          </cell>
          <cell r="BJ511">
            <v>1</v>
          </cell>
          <cell r="BK511">
            <v>1</v>
          </cell>
          <cell r="BL511">
            <v>1</v>
          </cell>
          <cell r="BM511">
            <v>1</v>
          </cell>
          <cell r="BN511">
            <v>1</v>
          </cell>
          <cell r="BO511">
            <v>1</v>
          </cell>
          <cell r="BP511">
            <v>1</v>
          </cell>
          <cell r="BQ511">
            <v>1</v>
          </cell>
          <cell r="BR511">
            <v>1</v>
          </cell>
          <cell r="BS511">
            <v>1</v>
          </cell>
        </row>
        <row r="512">
          <cell r="AP512">
            <v>4</v>
          </cell>
          <cell r="AQ512">
            <v>5</v>
          </cell>
          <cell r="AR512">
            <v>5</v>
          </cell>
          <cell r="AZ512">
            <v>1</v>
          </cell>
          <cell r="BA512">
            <v>1</v>
          </cell>
          <cell r="BB512">
            <v>1</v>
          </cell>
          <cell r="BC512">
            <v>1</v>
          </cell>
          <cell r="BD512">
            <v>1</v>
          </cell>
          <cell r="BE512">
            <v>1</v>
          </cell>
          <cell r="BF512">
            <v>1</v>
          </cell>
          <cell r="BG512">
            <v>1</v>
          </cell>
          <cell r="BH512">
            <v>1</v>
          </cell>
          <cell r="BI512">
            <v>1</v>
          </cell>
          <cell r="BJ512">
            <v>1</v>
          </cell>
          <cell r="BK512">
            <v>1</v>
          </cell>
          <cell r="BL512">
            <v>1</v>
          </cell>
          <cell r="BM512">
            <v>1</v>
          </cell>
          <cell r="BN512">
            <v>1</v>
          </cell>
          <cell r="BO512">
            <v>1</v>
          </cell>
          <cell r="BP512">
            <v>1</v>
          </cell>
          <cell r="BQ512">
            <v>1</v>
          </cell>
          <cell r="BR512">
            <v>1</v>
          </cell>
          <cell r="BS512">
            <v>1</v>
          </cell>
        </row>
        <row r="513">
          <cell r="AP513">
            <v>4</v>
          </cell>
          <cell r="AQ513">
            <v>5</v>
          </cell>
          <cell r="AR513">
            <v>6</v>
          </cell>
          <cell r="AZ513">
            <v>1</v>
          </cell>
          <cell r="BA513">
            <v>1</v>
          </cell>
          <cell r="BB513">
            <v>1</v>
          </cell>
          <cell r="BC513">
            <v>1</v>
          </cell>
          <cell r="BD513">
            <v>1</v>
          </cell>
          <cell r="BE513">
            <v>1</v>
          </cell>
          <cell r="BF513">
            <v>1</v>
          </cell>
          <cell r="BG513">
            <v>1</v>
          </cell>
          <cell r="BH513">
            <v>1</v>
          </cell>
          <cell r="BI513">
            <v>1</v>
          </cell>
          <cell r="BJ513">
            <v>1</v>
          </cell>
          <cell r="BK513">
            <v>1</v>
          </cell>
          <cell r="BL513">
            <v>1</v>
          </cell>
          <cell r="BM513">
            <v>1</v>
          </cell>
          <cell r="BN513">
            <v>1</v>
          </cell>
          <cell r="BO513">
            <v>1</v>
          </cell>
          <cell r="BP513">
            <v>1</v>
          </cell>
          <cell r="BQ513">
            <v>1</v>
          </cell>
          <cell r="BR513">
            <v>1</v>
          </cell>
          <cell r="BS513">
            <v>1</v>
          </cell>
        </row>
        <row r="514">
          <cell r="AP514">
            <v>4</v>
          </cell>
          <cell r="AQ514">
            <v>5</v>
          </cell>
          <cell r="AR514">
            <v>7</v>
          </cell>
          <cell r="AZ514">
            <v>1</v>
          </cell>
          <cell r="BA514">
            <v>1</v>
          </cell>
          <cell r="BB514">
            <v>1</v>
          </cell>
          <cell r="BC514">
            <v>1</v>
          </cell>
          <cell r="BD514">
            <v>1</v>
          </cell>
          <cell r="BE514">
            <v>1</v>
          </cell>
          <cell r="BF514">
            <v>1</v>
          </cell>
          <cell r="BG514">
            <v>1</v>
          </cell>
          <cell r="BH514">
            <v>1</v>
          </cell>
          <cell r="BI514">
            <v>1</v>
          </cell>
          <cell r="BJ514">
            <v>1</v>
          </cell>
          <cell r="BK514">
            <v>1</v>
          </cell>
          <cell r="BL514">
            <v>1</v>
          </cell>
          <cell r="BM514">
            <v>1</v>
          </cell>
          <cell r="BN514">
            <v>1</v>
          </cell>
          <cell r="BO514">
            <v>1</v>
          </cell>
          <cell r="BP514">
            <v>1</v>
          </cell>
          <cell r="BQ514">
            <v>1</v>
          </cell>
          <cell r="BR514">
            <v>1</v>
          </cell>
          <cell r="BS514">
            <v>1</v>
          </cell>
        </row>
        <row r="515">
          <cell r="AP515">
            <v>4</v>
          </cell>
          <cell r="AQ515">
            <v>5</v>
          </cell>
          <cell r="AR515">
            <v>8</v>
          </cell>
          <cell r="AZ515">
            <v>1</v>
          </cell>
          <cell r="BA515">
            <v>1</v>
          </cell>
          <cell r="BB515">
            <v>1</v>
          </cell>
          <cell r="BC515">
            <v>1</v>
          </cell>
          <cell r="BD515">
            <v>1</v>
          </cell>
          <cell r="BE515">
            <v>1</v>
          </cell>
          <cell r="BF515">
            <v>1</v>
          </cell>
          <cell r="BG515">
            <v>1</v>
          </cell>
          <cell r="BH515">
            <v>1</v>
          </cell>
          <cell r="BI515">
            <v>1</v>
          </cell>
          <cell r="BJ515">
            <v>1</v>
          </cell>
          <cell r="BK515">
            <v>1</v>
          </cell>
          <cell r="BL515">
            <v>1</v>
          </cell>
          <cell r="BM515">
            <v>1</v>
          </cell>
          <cell r="BN515">
            <v>1</v>
          </cell>
          <cell r="BO515">
            <v>1</v>
          </cell>
          <cell r="BP515">
            <v>1</v>
          </cell>
          <cell r="BQ515">
            <v>1</v>
          </cell>
          <cell r="BR515">
            <v>1</v>
          </cell>
          <cell r="BS515">
            <v>1</v>
          </cell>
        </row>
        <row r="516">
          <cell r="AP516">
            <v>4</v>
          </cell>
          <cell r="AQ516">
            <v>5</v>
          </cell>
          <cell r="AR516">
            <v>9</v>
          </cell>
          <cell r="AZ516">
            <v>1</v>
          </cell>
          <cell r="BA516">
            <v>1</v>
          </cell>
          <cell r="BB516">
            <v>1</v>
          </cell>
          <cell r="BC516">
            <v>1</v>
          </cell>
          <cell r="BD516">
            <v>1</v>
          </cell>
          <cell r="BE516">
            <v>1</v>
          </cell>
          <cell r="BF516">
            <v>1</v>
          </cell>
          <cell r="BG516">
            <v>1</v>
          </cell>
          <cell r="BH516">
            <v>1</v>
          </cell>
          <cell r="BI516">
            <v>1</v>
          </cell>
          <cell r="BJ516">
            <v>1</v>
          </cell>
          <cell r="BK516">
            <v>1</v>
          </cell>
          <cell r="BL516">
            <v>1</v>
          </cell>
          <cell r="BM516">
            <v>1</v>
          </cell>
          <cell r="BN516">
            <v>1</v>
          </cell>
          <cell r="BO516">
            <v>1</v>
          </cell>
          <cell r="BP516">
            <v>1</v>
          </cell>
          <cell r="BQ516">
            <v>1</v>
          </cell>
          <cell r="BR516">
            <v>1</v>
          </cell>
          <cell r="BS516">
            <v>1</v>
          </cell>
        </row>
        <row r="517">
          <cell r="AP517">
            <v>4</v>
          </cell>
          <cell r="AQ517">
            <v>5</v>
          </cell>
          <cell r="AR517">
            <v>10</v>
          </cell>
          <cell r="AZ517">
            <v>1</v>
          </cell>
          <cell r="BA517">
            <v>1</v>
          </cell>
          <cell r="BB517">
            <v>1</v>
          </cell>
          <cell r="BC517">
            <v>1</v>
          </cell>
          <cell r="BD517">
            <v>1</v>
          </cell>
          <cell r="BE517">
            <v>1</v>
          </cell>
          <cell r="BF517">
            <v>1</v>
          </cell>
          <cell r="BG517">
            <v>1</v>
          </cell>
          <cell r="BH517">
            <v>1</v>
          </cell>
          <cell r="BI517">
            <v>1</v>
          </cell>
          <cell r="BJ517">
            <v>1</v>
          </cell>
          <cell r="BK517">
            <v>1</v>
          </cell>
          <cell r="BL517">
            <v>1</v>
          </cell>
          <cell r="BM517">
            <v>1</v>
          </cell>
          <cell r="BN517">
            <v>1</v>
          </cell>
          <cell r="BO517">
            <v>1</v>
          </cell>
          <cell r="BP517">
            <v>1</v>
          </cell>
          <cell r="BQ517">
            <v>1</v>
          </cell>
          <cell r="BR517">
            <v>1</v>
          </cell>
          <cell r="BS517">
            <v>1</v>
          </cell>
        </row>
        <row r="518">
          <cell r="AP518">
            <v>4</v>
          </cell>
          <cell r="AQ518">
            <v>6</v>
          </cell>
          <cell r="AR518">
            <v>1</v>
          </cell>
          <cell r="AZ518">
            <v>1</v>
          </cell>
          <cell r="BA518">
            <v>1</v>
          </cell>
          <cell r="BB518">
            <v>1</v>
          </cell>
          <cell r="BC518">
            <v>1</v>
          </cell>
          <cell r="BD518">
            <v>1</v>
          </cell>
          <cell r="BE518">
            <v>1</v>
          </cell>
          <cell r="BF518">
            <v>1</v>
          </cell>
          <cell r="BG518">
            <v>1</v>
          </cell>
          <cell r="BH518">
            <v>1</v>
          </cell>
          <cell r="BI518">
            <v>1</v>
          </cell>
          <cell r="BJ518">
            <v>1</v>
          </cell>
          <cell r="BK518">
            <v>1</v>
          </cell>
          <cell r="BL518">
            <v>1</v>
          </cell>
          <cell r="BM518">
            <v>1</v>
          </cell>
          <cell r="BN518">
            <v>1</v>
          </cell>
          <cell r="BO518">
            <v>1</v>
          </cell>
          <cell r="BP518">
            <v>1</v>
          </cell>
          <cell r="BQ518">
            <v>1</v>
          </cell>
          <cell r="BR518">
            <v>1</v>
          </cell>
          <cell r="BS518">
            <v>1</v>
          </cell>
        </row>
        <row r="519">
          <cell r="AP519">
            <v>4</v>
          </cell>
          <cell r="AQ519">
            <v>6</v>
          </cell>
          <cell r="AR519">
            <v>2</v>
          </cell>
          <cell r="AZ519">
            <v>1</v>
          </cell>
          <cell r="BA519">
            <v>1</v>
          </cell>
          <cell r="BB519">
            <v>1</v>
          </cell>
          <cell r="BC519">
            <v>1</v>
          </cell>
          <cell r="BD519">
            <v>1</v>
          </cell>
          <cell r="BE519">
            <v>1</v>
          </cell>
          <cell r="BF519">
            <v>1</v>
          </cell>
          <cell r="BG519">
            <v>1</v>
          </cell>
          <cell r="BH519">
            <v>1</v>
          </cell>
          <cell r="BI519">
            <v>1</v>
          </cell>
          <cell r="BJ519">
            <v>1</v>
          </cell>
          <cell r="BK519">
            <v>1</v>
          </cell>
          <cell r="BL519">
            <v>1</v>
          </cell>
          <cell r="BM519">
            <v>1</v>
          </cell>
          <cell r="BN519">
            <v>1</v>
          </cell>
          <cell r="BO519">
            <v>1</v>
          </cell>
          <cell r="BP519">
            <v>1</v>
          </cell>
          <cell r="BQ519">
            <v>1</v>
          </cell>
          <cell r="BR519">
            <v>1</v>
          </cell>
          <cell r="BS519">
            <v>1</v>
          </cell>
        </row>
        <row r="520">
          <cell r="AP520">
            <v>4</v>
          </cell>
          <cell r="AQ520">
            <v>6</v>
          </cell>
          <cell r="AR520">
            <v>3</v>
          </cell>
          <cell r="AZ520">
            <v>1</v>
          </cell>
          <cell r="BA520">
            <v>1</v>
          </cell>
          <cell r="BB520">
            <v>1</v>
          </cell>
          <cell r="BC520">
            <v>1</v>
          </cell>
          <cell r="BD520">
            <v>1</v>
          </cell>
          <cell r="BE520">
            <v>1</v>
          </cell>
          <cell r="BF520">
            <v>1</v>
          </cell>
          <cell r="BG520">
            <v>1</v>
          </cell>
          <cell r="BH520">
            <v>1</v>
          </cell>
          <cell r="BI520">
            <v>1</v>
          </cell>
          <cell r="BJ520">
            <v>1</v>
          </cell>
          <cell r="BK520">
            <v>1</v>
          </cell>
          <cell r="BL520">
            <v>1</v>
          </cell>
          <cell r="BM520">
            <v>1</v>
          </cell>
          <cell r="BN520">
            <v>1</v>
          </cell>
          <cell r="BO520">
            <v>1</v>
          </cell>
          <cell r="BP520">
            <v>1</v>
          </cell>
          <cell r="BQ520">
            <v>1</v>
          </cell>
          <cell r="BR520">
            <v>1</v>
          </cell>
          <cell r="BS520">
            <v>1</v>
          </cell>
        </row>
        <row r="521">
          <cell r="AP521">
            <v>4</v>
          </cell>
          <cell r="AQ521">
            <v>6</v>
          </cell>
          <cell r="AR521">
            <v>4</v>
          </cell>
          <cell r="AZ521">
            <v>1</v>
          </cell>
          <cell r="BA521">
            <v>1</v>
          </cell>
          <cell r="BB521">
            <v>1</v>
          </cell>
          <cell r="BC521">
            <v>1</v>
          </cell>
          <cell r="BD521">
            <v>1</v>
          </cell>
          <cell r="BE521">
            <v>1</v>
          </cell>
          <cell r="BF521">
            <v>1</v>
          </cell>
          <cell r="BG521">
            <v>1</v>
          </cell>
          <cell r="BH521">
            <v>1</v>
          </cell>
          <cell r="BI521">
            <v>1</v>
          </cell>
          <cell r="BJ521">
            <v>1</v>
          </cell>
          <cell r="BK521">
            <v>1</v>
          </cell>
          <cell r="BL521">
            <v>1</v>
          </cell>
          <cell r="BM521">
            <v>1</v>
          </cell>
          <cell r="BN521">
            <v>1</v>
          </cell>
          <cell r="BO521">
            <v>1</v>
          </cell>
          <cell r="BP521">
            <v>1</v>
          </cell>
          <cell r="BQ521">
            <v>1</v>
          </cell>
          <cell r="BR521">
            <v>1</v>
          </cell>
          <cell r="BS521">
            <v>1</v>
          </cell>
        </row>
        <row r="522">
          <cell r="AP522">
            <v>4</v>
          </cell>
          <cell r="AQ522">
            <v>6</v>
          </cell>
          <cell r="AR522">
            <v>5</v>
          </cell>
          <cell r="AZ522">
            <v>1</v>
          </cell>
          <cell r="BA522">
            <v>1</v>
          </cell>
          <cell r="BB522">
            <v>1</v>
          </cell>
          <cell r="BC522">
            <v>1</v>
          </cell>
          <cell r="BD522">
            <v>1</v>
          </cell>
          <cell r="BE522">
            <v>1</v>
          </cell>
          <cell r="BF522">
            <v>1</v>
          </cell>
          <cell r="BG522">
            <v>1</v>
          </cell>
          <cell r="BH522">
            <v>1</v>
          </cell>
          <cell r="BI522">
            <v>1</v>
          </cell>
          <cell r="BJ522">
            <v>1</v>
          </cell>
          <cell r="BK522">
            <v>1</v>
          </cell>
          <cell r="BL522">
            <v>1</v>
          </cell>
          <cell r="BM522">
            <v>1</v>
          </cell>
          <cell r="BN522">
            <v>1</v>
          </cell>
          <cell r="BO522">
            <v>1</v>
          </cell>
          <cell r="BP522">
            <v>1</v>
          </cell>
          <cell r="BQ522">
            <v>1</v>
          </cell>
          <cell r="BR522">
            <v>1</v>
          </cell>
          <cell r="BS522">
            <v>1</v>
          </cell>
        </row>
        <row r="523">
          <cell r="AP523">
            <v>4</v>
          </cell>
          <cell r="AQ523">
            <v>6</v>
          </cell>
          <cell r="AR523">
            <v>6</v>
          </cell>
          <cell r="AZ523">
            <v>1</v>
          </cell>
          <cell r="BA523">
            <v>1</v>
          </cell>
          <cell r="BB523">
            <v>1</v>
          </cell>
          <cell r="BC523">
            <v>1</v>
          </cell>
          <cell r="BD523">
            <v>1</v>
          </cell>
          <cell r="BE523">
            <v>1</v>
          </cell>
          <cell r="BF523">
            <v>1</v>
          </cell>
          <cell r="BG523">
            <v>1</v>
          </cell>
          <cell r="BH523">
            <v>1</v>
          </cell>
          <cell r="BI523">
            <v>1</v>
          </cell>
          <cell r="BJ523">
            <v>1</v>
          </cell>
          <cell r="BK523">
            <v>1</v>
          </cell>
          <cell r="BL523">
            <v>1</v>
          </cell>
          <cell r="BM523">
            <v>1</v>
          </cell>
          <cell r="BN523">
            <v>1</v>
          </cell>
          <cell r="BO523">
            <v>1</v>
          </cell>
          <cell r="BP523">
            <v>1</v>
          </cell>
          <cell r="BQ523">
            <v>1</v>
          </cell>
          <cell r="BR523">
            <v>1</v>
          </cell>
          <cell r="BS523">
            <v>1</v>
          </cell>
        </row>
        <row r="524">
          <cell r="AP524">
            <v>4</v>
          </cell>
          <cell r="AQ524">
            <v>6</v>
          </cell>
          <cell r="AR524">
            <v>7</v>
          </cell>
          <cell r="AZ524">
            <v>1</v>
          </cell>
          <cell r="BA524">
            <v>1</v>
          </cell>
          <cell r="BB524">
            <v>1</v>
          </cell>
          <cell r="BC524">
            <v>1</v>
          </cell>
          <cell r="BD524">
            <v>1</v>
          </cell>
          <cell r="BE524">
            <v>1</v>
          </cell>
          <cell r="BF524">
            <v>1</v>
          </cell>
          <cell r="BG524">
            <v>1</v>
          </cell>
          <cell r="BH524">
            <v>1</v>
          </cell>
          <cell r="BI524">
            <v>1</v>
          </cell>
          <cell r="BJ524">
            <v>1</v>
          </cell>
          <cell r="BK524">
            <v>1</v>
          </cell>
          <cell r="BL524">
            <v>1</v>
          </cell>
          <cell r="BM524">
            <v>1</v>
          </cell>
          <cell r="BN524">
            <v>1</v>
          </cell>
          <cell r="BO524">
            <v>1</v>
          </cell>
          <cell r="BP524">
            <v>1</v>
          </cell>
          <cell r="BQ524">
            <v>1</v>
          </cell>
          <cell r="BR524">
            <v>1</v>
          </cell>
          <cell r="BS524">
            <v>1</v>
          </cell>
        </row>
        <row r="525">
          <cell r="AP525">
            <v>4</v>
          </cell>
          <cell r="AQ525">
            <v>6</v>
          </cell>
          <cell r="AR525">
            <v>8</v>
          </cell>
          <cell r="AZ525">
            <v>1</v>
          </cell>
          <cell r="BA525">
            <v>1</v>
          </cell>
          <cell r="BB525">
            <v>1</v>
          </cell>
          <cell r="BC525">
            <v>1</v>
          </cell>
          <cell r="BD525">
            <v>1</v>
          </cell>
          <cell r="BE525">
            <v>1</v>
          </cell>
          <cell r="BF525">
            <v>1</v>
          </cell>
          <cell r="BG525">
            <v>1</v>
          </cell>
          <cell r="BH525">
            <v>1</v>
          </cell>
          <cell r="BI525">
            <v>1</v>
          </cell>
          <cell r="BJ525">
            <v>1</v>
          </cell>
          <cell r="BK525">
            <v>1</v>
          </cell>
          <cell r="BL525">
            <v>1</v>
          </cell>
          <cell r="BM525">
            <v>1</v>
          </cell>
          <cell r="BN525">
            <v>1</v>
          </cell>
          <cell r="BO525">
            <v>1</v>
          </cell>
          <cell r="BP525">
            <v>1</v>
          </cell>
          <cell r="BQ525">
            <v>1</v>
          </cell>
          <cell r="BR525">
            <v>1</v>
          </cell>
          <cell r="BS525">
            <v>1</v>
          </cell>
        </row>
        <row r="526">
          <cell r="AP526">
            <v>4</v>
          </cell>
          <cell r="AQ526">
            <v>6</v>
          </cell>
          <cell r="AR526">
            <v>9</v>
          </cell>
          <cell r="AZ526">
            <v>1</v>
          </cell>
          <cell r="BA526">
            <v>1</v>
          </cell>
          <cell r="BB526">
            <v>1</v>
          </cell>
          <cell r="BC526">
            <v>1</v>
          </cell>
          <cell r="BD526">
            <v>1</v>
          </cell>
          <cell r="BE526">
            <v>1</v>
          </cell>
          <cell r="BF526">
            <v>1</v>
          </cell>
          <cell r="BG526">
            <v>1</v>
          </cell>
          <cell r="BH526">
            <v>1</v>
          </cell>
          <cell r="BI526">
            <v>1</v>
          </cell>
          <cell r="BJ526">
            <v>1</v>
          </cell>
          <cell r="BK526">
            <v>1</v>
          </cell>
          <cell r="BL526">
            <v>1</v>
          </cell>
          <cell r="BM526">
            <v>1</v>
          </cell>
          <cell r="BN526">
            <v>1</v>
          </cell>
          <cell r="BO526">
            <v>1</v>
          </cell>
          <cell r="BP526">
            <v>1</v>
          </cell>
          <cell r="BQ526">
            <v>1</v>
          </cell>
          <cell r="BR526">
            <v>1</v>
          </cell>
          <cell r="BS526">
            <v>1</v>
          </cell>
        </row>
        <row r="527">
          <cell r="AP527">
            <v>4</v>
          </cell>
          <cell r="AQ527">
            <v>6</v>
          </cell>
          <cell r="AR527">
            <v>10</v>
          </cell>
          <cell r="AZ527">
            <v>1</v>
          </cell>
          <cell r="BA527">
            <v>1</v>
          </cell>
          <cell r="BB527">
            <v>1</v>
          </cell>
          <cell r="BC527">
            <v>1</v>
          </cell>
          <cell r="BD527">
            <v>1</v>
          </cell>
          <cell r="BE527">
            <v>1</v>
          </cell>
          <cell r="BF527">
            <v>1</v>
          </cell>
          <cell r="BG527">
            <v>1</v>
          </cell>
          <cell r="BH527">
            <v>1</v>
          </cell>
          <cell r="BI527">
            <v>1</v>
          </cell>
          <cell r="BJ527">
            <v>1</v>
          </cell>
          <cell r="BK527">
            <v>1</v>
          </cell>
          <cell r="BL527">
            <v>1</v>
          </cell>
          <cell r="BM527">
            <v>1</v>
          </cell>
          <cell r="BN527">
            <v>1</v>
          </cell>
          <cell r="BO527">
            <v>1</v>
          </cell>
          <cell r="BP527">
            <v>1</v>
          </cell>
          <cell r="BQ527">
            <v>1</v>
          </cell>
          <cell r="BR527">
            <v>1</v>
          </cell>
          <cell r="BS527">
            <v>1</v>
          </cell>
        </row>
        <row r="528">
          <cell r="AP528">
            <v>4</v>
          </cell>
          <cell r="AQ528">
            <v>7</v>
          </cell>
          <cell r="AR528">
            <v>1</v>
          </cell>
          <cell r="AZ528">
            <v>1</v>
          </cell>
          <cell r="BA528">
            <v>1</v>
          </cell>
          <cell r="BB528">
            <v>1</v>
          </cell>
          <cell r="BC528">
            <v>1</v>
          </cell>
          <cell r="BD528">
            <v>1</v>
          </cell>
          <cell r="BE528">
            <v>1</v>
          </cell>
          <cell r="BF528">
            <v>1</v>
          </cell>
          <cell r="BG528">
            <v>1</v>
          </cell>
          <cell r="BH528">
            <v>1</v>
          </cell>
          <cell r="BI528">
            <v>1</v>
          </cell>
          <cell r="BJ528">
            <v>1</v>
          </cell>
          <cell r="BK528">
            <v>1</v>
          </cell>
          <cell r="BL528">
            <v>1</v>
          </cell>
          <cell r="BM528">
            <v>1</v>
          </cell>
          <cell r="BN528">
            <v>1</v>
          </cell>
          <cell r="BO528">
            <v>1</v>
          </cell>
          <cell r="BP528">
            <v>1</v>
          </cell>
          <cell r="BQ528">
            <v>1</v>
          </cell>
          <cell r="BR528">
            <v>1</v>
          </cell>
          <cell r="BS528">
            <v>1</v>
          </cell>
        </row>
        <row r="529">
          <cell r="AP529">
            <v>4</v>
          </cell>
          <cell r="AQ529">
            <v>7</v>
          </cell>
          <cell r="AR529">
            <v>2</v>
          </cell>
          <cell r="AZ529">
            <v>1</v>
          </cell>
          <cell r="BA529">
            <v>1</v>
          </cell>
          <cell r="BB529">
            <v>1</v>
          </cell>
          <cell r="BC529">
            <v>1</v>
          </cell>
          <cell r="BD529">
            <v>1</v>
          </cell>
          <cell r="BE529">
            <v>1</v>
          </cell>
          <cell r="BF529">
            <v>1</v>
          </cell>
          <cell r="BG529">
            <v>1</v>
          </cell>
          <cell r="BH529">
            <v>1</v>
          </cell>
          <cell r="BI529">
            <v>1</v>
          </cell>
          <cell r="BJ529">
            <v>1</v>
          </cell>
          <cell r="BK529">
            <v>1</v>
          </cell>
          <cell r="BL529">
            <v>1</v>
          </cell>
          <cell r="BM529">
            <v>1</v>
          </cell>
          <cell r="BN529">
            <v>1</v>
          </cell>
          <cell r="BO529">
            <v>1</v>
          </cell>
          <cell r="BP529">
            <v>1</v>
          </cell>
          <cell r="BQ529">
            <v>1</v>
          </cell>
          <cell r="BR529">
            <v>1</v>
          </cell>
          <cell r="BS529">
            <v>1</v>
          </cell>
        </row>
        <row r="530">
          <cell r="AP530">
            <v>4</v>
          </cell>
          <cell r="AQ530">
            <v>7</v>
          </cell>
          <cell r="AR530">
            <v>3</v>
          </cell>
          <cell r="AZ530">
            <v>1</v>
          </cell>
          <cell r="BA530">
            <v>1</v>
          </cell>
          <cell r="BB530">
            <v>1</v>
          </cell>
          <cell r="BC530">
            <v>1</v>
          </cell>
          <cell r="BD530">
            <v>1</v>
          </cell>
          <cell r="BE530">
            <v>1</v>
          </cell>
          <cell r="BF530">
            <v>1</v>
          </cell>
          <cell r="BG530">
            <v>1</v>
          </cell>
          <cell r="BH530">
            <v>1</v>
          </cell>
          <cell r="BI530">
            <v>1</v>
          </cell>
          <cell r="BJ530">
            <v>1</v>
          </cell>
          <cell r="BK530">
            <v>1</v>
          </cell>
          <cell r="BL530">
            <v>1</v>
          </cell>
          <cell r="BM530">
            <v>1</v>
          </cell>
          <cell r="BN530">
            <v>1</v>
          </cell>
          <cell r="BO530">
            <v>1</v>
          </cell>
          <cell r="BP530">
            <v>1</v>
          </cell>
          <cell r="BQ530">
            <v>1</v>
          </cell>
          <cell r="BR530">
            <v>1</v>
          </cell>
          <cell r="BS530">
            <v>1</v>
          </cell>
        </row>
        <row r="531">
          <cell r="AP531">
            <v>4</v>
          </cell>
          <cell r="AQ531">
            <v>7</v>
          </cell>
          <cell r="AR531">
            <v>4</v>
          </cell>
          <cell r="AZ531">
            <v>1</v>
          </cell>
          <cell r="BA531">
            <v>1</v>
          </cell>
          <cell r="BB531">
            <v>1</v>
          </cell>
          <cell r="BC531">
            <v>1</v>
          </cell>
          <cell r="BD531">
            <v>1</v>
          </cell>
          <cell r="BE531">
            <v>1</v>
          </cell>
          <cell r="BF531">
            <v>1</v>
          </cell>
          <cell r="BG531">
            <v>1</v>
          </cell>
          <cell r="BH531">
            <v>1</v>
          </cell>
          <cell r="BI531">
            <v>1</v>
          </cell>
          <cell r="BJ531">
            <v>1</v>
          </cell>
          <cell r="BK531">
            <v>1</v>
          </cell>
          <cell r="BL531">
            <v>1</v>
          </cell>
          <cell r="BM531">
            <v>1</v>
          </cell>
          <cell r="BN531">
            <v>1</v>
          </cell>
          <cell r="BO531">
            <v>1</v>
          </cell>
          <cell r="BP531">
            <v>1</v>
          </cell>
          <cell r="BQ531">
            <v>1</v>
          </cell>
          <cell r="BR531">
            <v>1</v>
          </cell>
          <cell r="BS531">
            <v>1</v>
          </cell>
        </row>
        <row r="532">
          <cell r="AP532">
            <v>4</v>
          </cell>
          <cell r="AQ532">
            <v>7</v>
          </cell>
          <cell r="AR532">
            <v>5</v>
          </cell>
          <cell r="AZ532">
            <v>1</v>
          </cell>
          <cell r="BA532">
            <v>1</v>
          </cell>
          <cell r="BB532">
            <v>1</v>
          </cell>
          <cell r="BC532">
            <v>1</v>
          </cell>
          <cell r="BD532">
            <v>1</v>
          </cell>
          <cell r="BE532">
            <v>1</v>
          </cell>
          <cell r="BF532">
            <v>1</v>
          </cell>
          <cell r="BG532">
            <v>1</v>
          </cell>
          <cell r="BH532">
            <v>1</v>
          </cell>
          <cell r="BI532">
            <v>1</v>
          </cell>
          <cell r="BJ532">
            <v>1</v>
          </cell>
          <cell r="BK532">
            <v>1</v>
          </cell>
          <cell r="BL532">
            <v>1</v>
          </cell>
          <cell r="BM532">
            <v>1</v>
          </cell>
          <cell r="BN532">
            <v>1</v>
          </cell>
          <cell r="BO532">
            <v>1</v>
          </cell>
          <cell r="BP532">
            <v>1</v>
          </cell>
          <cell r="BQ532">
            <v>1</v>
          </cell>
          <cell r="BR532">
            <v>1</v>
          </cell>
          <cell r="BS532">
            <v>1</v>
          </cell>
        </row>
        <row r="533">
          <cell r="AP533">
            <v>4</v>
          </cell>
          <cell r="AQ533">
            <v>7</v>
          </cell>
          <cell r="AR533">
            <v>6</v>
          </cell>
          <cell r="AZ533">
            <v>1</v>
          </cell>
          <cell r="BA533">
            <v>1</v>
          </cell>
          <cell r="BB533">
            <v>1</v>
          </cell>
          <cell r="BC533">
            <v>1</v>
          </cell>
          <cell r="BD533">
            <v>1</v>
          </cell>
          <cell r="BE533">
            <v>1</v>
          </cell>
          <cell r="BF533">
            <v>1</v>
          </cell>
          <cell r="BG533">
            <v>1</v>
          </cell>
          <cell r="BH533">
            <v>1</v>
          </cell>
          <cell r="BI533">
            <v>1</v>
          </cell>
          <cell r="BJ533">
            <v>1</v>
          </cell>
          <cell r="BK533">
            <v>1</v>
          </cell>
          <cell r="BL533">
            <v>1</v>
          </cell>
          <cell r="BM533">
            <v>1</v>
          </cell>
          <cell r="BN533">
            <v>1</v>
          </cell>
          <cell r="BO533">
            <v>1</v>
          </cell>
          <cell r="BP533">
            <v>1</v>
          </cell>
          <cell r="BQ533">
            <v>1</v>
          </cell>
          <cell r="BR533">
            <v>1</v>
          </cell>
          <cell r="BS533">
            <v>1</v>
          </cell>
        </row>
        <row r="534">
          <cell r="AP534">
            <v>4</v>
          </cell>
          <cell r="AQ534">
            <v>7</v>
          </cell>
          <cell r="AR534">
            <v>7</v>
          </cell>
          <cell r="AZ534">
            <v>1</v>
          </cell>
          <cell r="BA534">
            <v>1</v>
          </cell>
          <cell r="BB534">
            <v>1</v>
          </cell>
          <cell r="BC534">
            <v>1</v>
          </cell>
          <cell r="BD534">
            <v>1</v>
          </cell>
          <cell r="BE534">
            <v>1</v>
          </cell>
          <cell r="BF534">
            <v>1</v>
          </cell>
          <cell r="BG534">
            <v>1</v>
          </cell>
          <cell r="BH534">
            <v>1</v>
          </cell>
          <cell r="BI534">
            <v>1</v>
          </cell>
          <cell r="BJ534">
            <v>1</v>
          </cell>
          <cell r="BK534">
            <v>1</v>
          </cell>
          <cell r="BL534">
            <v>1</v>
          </cell>
          <cell r="BM534">
            <v>1</v>
          </cell>
          <cell r="BN534">
            <v>1</v>
          </cell>
          <cell r="BO534">
            <v>1</v>
          </cell>
          <cell r="BP534">
            <v>1</v>
          </cell>
          <cell r="BQ534">
            <v>1</v>
          </cell>
          <cell r="BR534">
            <v>1</v>
          </cell>
          <cell r="BS534">
            <v>1</v>
          </cell>
        </row>
        <row r="535">
          <cell r="AP535">
            <v>4</v>
          </cell>
          <cell r="AQ535">
            <v>7</v>
          </cell>
          <cell r="AR535">
            <v>8</v>
          </cell>
          <cell r="AZ535">
            <v>1</v>
          </cell>
          <cell r="BA535">
            <v>1</v>
          </cell>
          <cell r="BB535">
            <v>1</v>
          </cell>
          <cell r="BC535">
            <v>1</v>
          </cell>
          <cell r="BD535">
            <v>1</v>
          </cell>
          <cell r="BE535">
            <v>1</v>
          </cell>
          <cell r="BF535">
            <v>1</v>
          </cell>
          <cell r="BG535">
            <v>1</v>
          </cell>
          <cell r="BH535">
            <v>1</v>
          </cell>
          <cell r="BI535">
            <v>1</v>
          </cell>
          <cell r="BJ535">
            <v>1</v>
          </cell>
          <cell r="BK535">
            <v>1</v>
          </cell>
          <cell r="BL535">
            <v>1</v>
          </cell>
          <cell r="BM535">
            <v>1</v>
          </cell>
          <cell r="BN535">
            <v>1</v>
          </cell>
          <cell r="BO535">
            <v>1</v>
          </cell>
          <cell r="BP535">
            <v>1</v>
          </cell>
          <cell r="BQ535">
            <v>1</v>
          </cell>
          <cell r="BR535">
            <v>1</v>
          </cell>
          <cell r="BS535">
            <v>1</v>
          </cell>
        </row>
        <row r="536">
          <cell r="AP536">
            <v>4</v>
          </cell>
          <cell r="AQ536">
            <v>7</v>
          </cell>
          <cell r="AR536">
            <v>9</v>
          </cell>
          <cell r="AZ536">
            <v>1</v>
          </cell>
          <cell r="BA536">
            <v>1</v>
          </cell>
          <cell r="BB536">
            <v>1</v>
          </cell>
          <cell r="BC536">
            <v>1</v>
          </cell>
          <cell r="BD536">
            <v>1</v>
          </cell>
          <cell r="BE536">
            <v>1</v>
          </cell>
          <cell r="BF536">
            <v>1</v>
          </cell>
          <cell r="BG536">
            <v>1</v>
          </cell>
          <cell r="BH536">
            <v>1</v>
          </cell>
          <cell r="BI536">
            <v>1</v>
          </cell>
          <cell r="BJ536">
            <v>1</v>
          </cell>
          <cell r="BK536">
            <v>1</v>
          </cell>
          <cell r="BL536">
            <v>1</v>
          </cell>
          <cell r="BM536">
            <v>1</v>
          </cell>
          <cell r="BN536">
            <v>1</v>
          </cell>
          <cell r="BO536">
            <v>1</v>
          </cell>
          <cell r="BP536">
            <v>1</v>
          </cell>
          <cell r="BQ536">
            <v>1</v>
          </cell>
          <cell r="BR536">
            <v>1</v>
          </cell>
          <cell r="BS536">
            <v>1</v>
          </cell>
        </row>
        <row r="537">
          <cell r="AP537">
            <v>4</v>
          </cell>
          <cell r="AQ537">
            <v>7</v>
          </cell>
          <cell r="AR537">
            <v>10</v>
          </cell>
          <cell r="AZ537">
            <v>1</v>
          </cell>
          <cell r="BA537">
            <v>1</v>
          </cell>
          <cell r="BB537">
            <v>1</v>
          </cell>
          <cell r="BC537">
            <v>1</v>
          </cell>
          <cell r="BD537">
            <v>1</v>
          </cell>
          <cell r="BE537">
            <v>1</v>
          </cell>
          <cell r="BF537">
            <v>1</v>
          </cell>
          <cell r="BG537">
            <v>1</v>
          </cell>
          <cell r="BH537">
            <v>1</v>
          </cell>
          <cell r="BI537">
            <v>1</v>
          </cell>
          <cell r="BJ537">
            <v>1</v>
          </cell>
          <cell r="BK537">
            <v>1</v>
          </cell>
          <cell r="BL537">
            <v>1</v>
          </cell>
          <cell r="BM537">
            <v>1</v>
          </cell>
          <cell r="BN537">
            <v>1</v>
          </cell>
          <cell r="BO537">
            <v>1</v>
          </cell>
          <cell r="BP537">
            <v>1</v>
          </cell>
          <cell r="BQ537">
            <v>1</v>
          </cell>
          <cell r="BR537">
            <v>1</v>
          </cell>
          <cell r="BS537">
            <v>1</v>
          </cell>
        </row>
        <row r="538">
          <cell r="AP538">
            <v>4</v>
          </cell>
          <cell r="AQ538">
            <v>8</v>
          </cell>
          <cell r="AR538">
            <v>1</v>
          </cell>
          <cell r="AZ538">
            <v>1</v>
          </cell>
          <cell r="BA538">
            <v>1</v>
          </cell>
          <cell r="BB538">
            <v>1</v>
          </cell>
          <cell r="BC538">
            <v>1</v>
          </cell>
          <cell r="BD538">
            <v>1</v>
          </cell>
          <cell r="BE538">
            <v>1</v>
          </cell>
          <cell r="BF538">
            <v>1</v>
          </cell>
          <cell r="BG538">
            <v>1</v>
          </cell>
          <cell r="BH538">
            <v>1</v>
          </cell>
          <cell r="BI538">
            <v>1</v>
          </cell>
          <cell r="BJ538">
            <v>1</v>
          </cell>
          <cell r="BK538">
            <v>1</v>
          </cell>
          <cell r="BL538">
            <v>1</v>
          </cell>
          <cell r="BM538">
            <v>1</v>
          </cell>
          <cell r="BN538">
            <v>1</v>
          </cell>
          <cell r="BO538">
            <v>1</v>
          </cell>
          <cell r="BP538">
            <v>1</v>
          </cell>
          <cell r="BQ538">
            <v>1</v>
          </cell>
          <cell r="BR538">
            <v>1</v>
          </cell>
          <cell r="BS538">
            <v>1</v>
          </cell>
        </row>
        <row r="539">
          <cell r="AP539">
            <v>4</v>
          </cell>
          <cell r="AQ539">
            <v>8</v>
          </cell>
          <cell r="AR539">
            <v>2</v>
          </cell>
          <cell r="AZ539">
            <v>1</v>
          </cell>
          <cell r="BA539">
            <v>1</v>
          </cell>
          <cell r="BB539">
            <v>1</v>
          </cell>
          <cell r="BC539">
            <v>1</v>
          </cell>
          <cell r="BD539">
            <v>1</v>
          </cell>
          <cell r="BE539">
            <v>1</v>
          </cell>
          <cell r="BF539">
            <v>1</v>
          </cell>
          <cell r="BG539">
            <v>1</v>
          </cell>
          <cell r="BH539">
            <v>1</v>
          </cell>
          <cell r="BI539">
            <v>1</v>
          </cell>
          <cell r="BJ539">
            <v>1</v>
          </cell>
          <cell r="BK539">
            <v>1</v>
          </cell>
          <cell r="BL539">
            <v>1</v>
          </cell>
          <cell r="BM539">
            <v>1</v>
          </cell>
          <cell r="BN539">
            <v>1</v>
          </cell>
          <cell r="BO539">
            <v>1</v>
          </cell>
          <cell r="BP539">
            <v>1</v>
          </cell>
          <cell r="BQ539">
            <v>1</v>
          </cell>
          <cell r="BR539">
            <v>1</v>
          </cell>
          <cell r="BS539">
            <v>1</v>
          </cell>
        </row>
        <row r="540">
          <cell r="AP540">
            <v>4</v>
          </cell>
          <cell r="AQ540">
            <v>8</v>
          </cell>
          <cell r="AR540">
            <v>3</v>
          </cell>
          <cell r="AZ540">
            <v>1</v>
          </cell>
          <cell r="BA540">
            <v>1</v>
          </cell>
          <cell r="BB540">
            <v>1</v>
          </cell>
          <cell r="BC540">
            <v>1</v>
          </cell>
          <cell r="BD540">
            <v>1</v>
          </cell>
          <cell r="BE540">
            <v>1</v>
          </cell>
          <cell r="BF540">
            <v>1</v>
          </cell>
          <cell r="BG540">
            <v>1</v>
          </cell>
          <cell r="BH540">
            <v>1</v>
          </cell>
          <cell r="BI540">
            <v>1</v>
          </cell>
          <cell r="BJ540">
            <v>1</v>
          </cell>
          <cell r="BK540">
            <v>1</v>
          </cell>
          <cell r="BL540">
            <v>1</v>
          </cell>
          <cell r="BM540">
            <v>1</v>
          </cell>
          <cell r="BN540">
            <v>1</v>
          </cell>
          <cell r="BO540">
            <v>1</v>
          </cell>
          <cell r="BP540">
            <v>1</v>
          </cell>
          <cell r="BQ540">
            <v>1</v>
          </cell>
          <cell r="BR540">
            <v>1</v>
          </cell>
          <cell r="BS540">
            <v>1</v>
          </cell>
        </row>
        <row r="541">
          <cell r="AP541">
            <v>4</v>
          </cell>
          <cell r="AQ541">
            <v>8</v>
          </cell>
          <cell r="AR541">
            <v>4</v>
          </cell>
          <cell r="AZ541">
            <v>1</v>
          </cell>
          <cell r="BA541">
            <v>1</v>
          </cell>
          <cell r="BB541">
            <v>1</v>
          </cell>
          <cell r="BC541">
            <v>1</v>
          </cell>
          <cell r="BD541">
            <v>1</v>
          </cell>
          <cell r="BE541">
            <v>1</v>
          </cell>
          <cell r="BF541">
            <v>1</v>
          </cell>
          <cell r="BG541">
            <v>1</v>
          </cell>
          <cell r="BH541">
            <v>1</v>
          </cell>
          <cell r="BI541">
            <v>1</v>
          </cell>
          <cell r="BJ541">
            <v>1</v>
          </cell>
          <cell r="BK541">
            <v>1</v>
          </cell>
          <cell r="BL541">
            <v>1</v>
          </cell>
          <cell r="BM541">
            <v>1</v>
          </cell>
          <cell r="BN541">
            <v>1</v>
          </cell>
          <cell r="BO541">
            <v>1</v>
          </cell>
          <cell r="BP541">
            <v>1</v>
          </cell>
          <cell r="BQ541">
            <v>1</v>
          </cell>
          <cell r="BR541">
            <v>1</v>
          </cell>
          <cell r="BS541">
            <v>1</v>
          </cell>
        </row>
        <row r="542">
          <cell r="AP542">
            <v>4</v>
          </cell>
          <cell r="AQ542">
            <v>8</v>
          </cell>
          <cell r="AR542">
            <v>5</v>
          </cell>
          <cell r="AZ542">
            <v>1</v>
          </cell>
          <cell r="BA542">
            <v>1</v>
          </cell>
          <cell r="BB542">
            <v>1</v>
          </cell>
          <cell r="BC542">
            <v>1</v>
          </cell>
          <cell r="BD542">
            <v>1</v>
          </cell>
          <cell r="BE542">
            <v>1</v>
          </cell>
          <cell r="BF542">
            <v>1</v>
          </cell>
          <cell r="BG542">
            <v>1</v>
          </cell>
          <cell r="BH542">
            <v>1</v>
          </cell>
          <cell r="BI542">
            <v>1</v>
          </cell>
          <cell r="BJ542">
            <v>1</v>
          </cell>
          <cell r="BK542">
            <v>1</v>
          </cell>
          <cell r="BL542">
            <v>1</v>
          </cell>
          <cell r="BM542">
            <v>1</v>
          </cell>
          <cell r="BN542">
            <v>1</v>
          </cell>
          <cell r="BO542">
            <v>1</v>
          </cell>
          <cell r="BP542">
            <v>1</v>
          </cell>
          <cell r="BQ542">
            <v>1</v>
          </cell>
          <cell r="BR542">
            <v>1</v>
          </cell>
          <cell r="BS542">
            <v>1</v>
          </cell>
        </row>
        <row r="543">
          <cell r="AP543">
            <v>4</v>
          </cell>
          <cell r="AQ543">
            <v>8</v>
          </cell>
          <cell r="AR543">
            <v>6</v>
          </cell>
          <cell r="AZ543">
            <v>1</v>
          </cell>
          <cell r="BA543">
            <v>1</v>
          </cell>
          <cell r="BB543">
            <v>1</v>
          </cell>
          <cell r="BC543">
            <v>1</v>
          </cell>
          <cell r="BD543">
            <v>1</v>
          </cell>
          <cell r="BE543">
            <v>1</v>
          </cell>
          <cell r="BF543">
            <v>1</v>
          </cell>
          <cell r="BG543">
            <v>1</v>
          </cell>
          <cell r="BH543">
            <v>1</v>
          </cell>
          <cell r="BI543">
            <v>1</v>
          </cell>
          <cell r="BJ543">
            <v>1</v>
          </cell>
          <cell r="BK543">
            <v>1</v>
          </cell>
          <cell r="BL543">
            <v>1</v>
          </cell>
          <cell r="BM543">
            <v>1</v>
          </cell>
          <cell r="BN543">
            <v>1</v>
          </cell>
          <cell r="BO543">
            <v>1</v>
          </cell>
          <cell r="BP543">
            <v>1</v>
          </cell>
          <cell r="BQ543">
            <v>1</v>
          </cell>
          <cell r="BR543">
            <v>1</v>
          </cell>
          <cell r="BS543">
            <v>1</v>
          </cell>
        </row>
        <row r="544">
          <cell r="AP544">
            <v>4</v>
          </cell>
          <cell r="AQ544">
            <v>8</v>
          </cell>
          <cell r="AR544">
            <v>7</v>
          </cell>
          <cell r="AZ544">
            <v>1</v>
          </cell>
          <cell r="BA544">
            <v>1</v>
          </cell>
          <cell r="BB544">
            <v>1</v>
          </cell>
          <cell r="BC544">
            <v>1</v>
          </cell>
          <cell r="BD544">
            <v>1</v>
          </cell>
          <cell r="BE544">
            <v>1</v>
          </cell>
          <cell r="BF544">
            <v>1</v>
          </cell>
          <cell r="BG544">
            <v>1</v>
          </cell>
          <cell r="BH544">
            <v>1</v>
          </cell>
          <cell r="BI544">
            <v>1</v>
          </cell>
          <cell r="BJ544">
            <v>1</v>
          </cell>
          <cell r="BK544">
            <v>1</v>
          </cell>
          <cell r="BL544">
            <v>1</v>
          </cell>
          <cell r="BM544">
            <v>1</v>
          </cell>
          <cell r="BN544">
            <v>1</v>
          </cell>
          <cell r="BO544">
            <v>1</v>
          </cell>
          <cell r="BP544">
            <v>1</v>
          </cell>
          <cell r="BQ544">
            <v>1</v>
          </cell>
          <cell r="BR544">
            <v>1</v>
          </cell>
          <cell r="BS544">
            <v>1</v>
          </cell>
        </row>
        <row r="545">
          <cell r="AP545">
            <v>4</v>
          </cell>
          <cell r="AQ545">
            <v>8</v>
          </cell>
          <cell r="AR545">
            <v>8</v>
          </cell>
          <cell r="AZ545">
            <v>1</v>
          </cell>
          <cell r="BA545">
            <v>1</v>
          </cell>
          <cell r="BB545">
            <v>1</v>
          </cell>
          <cell r="BC545">
            <v>1</v>
          </cell>
          <cell r="BD545">
            <v>1</v>
          </cell>
          <cell r="BE545">
            <v>1</v>
          </cell>
          <cell r="BF545">
            <v>1</v>
          </cell>
          <cell r="BG545">
            <v>1</v>
          </cell>
          <cell r="BH545">
            <v>1</v>
          </cell>
          <cell r="BI545">
            <v>1</v>
          </cell>
          <cell r="BJ545">
            <v>1</v>
          </cell>
          <cell r="BK545">
            <v>1</v>
          </cell>
          <cell r="BL545">
            <v>1</v>
          </cell>
          <cell r="BM545">
            <v>1</v>
          </cell>
          <cell r="BN545">
            <v>1</v>
          </cell>
          <cell r="BO545">
            <v>1</v>
          </cell>
          <cell r="BP545">
            <v>1</v>
          </cell>
          <cell r="BQ545">
            <v>1</v>
          </cell>
          <cell r="BR545">
            <v>1</v>
          </cell>
          <cell r="BS545">
            <v>1</v>
          </cell>
        </row>
        <row r="546">
          <cell r="AP546">
            <v>4</v>
          </cell>
          <cell r="AQ546">
            <v>8</v>
          </cell>
          <cell r="AR546">
            <v>9</v>
          </cell>
          <cell r="AZ546">
            <v>1</v>
          </cell>
          <cell r="BA546">
            <v>1</v>
          </cell>
          <cell r="BB546">
            <v>1</v>
          </cell>
          <cell r="BC546">
            <v>1</v>
          </cell>
          <cell r="BD546">
            <v>1</v>
          </cell>
          <cell r="BE546">
            <v>1</v>
          </cell>
          <cell r="BF546">
            <v>1</v>
          </cell>
          <cell r="BG546">
            <v>1</v>
          </cell>
          <cell r="BH546">
            <v>1</v>
          </cell>
          <cell r="BI546">
            <v>1</v>
          </cell>
          <cell r="BJ546">
            <v>1</v>
          </cell>
          <cell r="BK546">
            <v>1</v>
          </cell>
          <cell r="BL546">
            <v>1</v>
          </cell>
          <cell r="BM546">
            <v>1</v>
          </cell>
          <cell r="BN546">
            <v>1</v>
          </cell>
          <cell r="BO546">
            <v>1</v>
          </cell>
          <cell r="BP546">
            <v>1</v>
          </cell>
          <cell r="BQ546">
            <v>1</v>
          </cell>
          <cell r="BR546">
            <v>1</v>
          </cell>
          <cell r="BS546">
            <v>1</v>
          </cell>
        </row>
        <row r="547">
          <cell r="AP547">
            <v>4</v>
          </cell>
          <cell r="AQ547">
            <v>8</v>
          </cell>
          <cell r="AR547">
            <v>10</v>
          </cell>
          <cell r="AZ547">
            <v>1</v>
          </cell>
          <cell r="BA547">
            <v>1</v>
          </cell>
          <cell r="BB547">
            <v>1</v>
          </cell>
          <cell r="BC547">
            <v>1</v>
          </cell>
          <cell r="BD547">
            <v>1</v>
          </cell>
          <cell r="BE547">
            <v>1</v>
          </cell>
          <cell r="BF547">
            <v>1</v>
          </cell>
          <cell r="BG547">
            <v>1</v>
          </cell>
          <cell r="BH547">
            <v>1</v>
          </cell>
          <cell r="BI547">
            <v>1</v>
          </cell>
          <cell r="BJ547">
            <v>1</v>
          </cell>
          <cell r="BK547">
            <v>1</v>
          </cell>
          <cell r="BL547">
            <v>1</v>
          </cell>
          <cell r="BM547">
            <v>1</v>
          </cell>
          <cell r="BN547">
            <v>1</v>
          </cell>
          <cell r="BO547">
            <v>1</v>
          </cell>
          <cell r="BP547">
            <v>1</v>
          </cell>
          <cell r="BQ547">
            <v>1</v>
          </cell>
          <cell r="BR547">
            <v>1</v>
          </cell>
          <cell r="BS547">
            <v>1</v>
          </cell>
        </row>
        <row r="548">
          <cell r="AP548">
            <v>4</v>
          </cell>
          <cell r="AQ548">
            <v>9</v>
          </cell>
          <cell r="AR548">
            <v>1</v>
          </cell>
          <cell r="AZ548">
            <v>1</v>
          </cell>
          <cell r="BA548">
            <v>1</v>
          </cell>
          <cell r="BB548">
            <v>1</v>
          </cell>
          <cell r="BC548">
            <v>1</v>
          </cell>
          <cell r="BD548">
            <v>1</v>
          </cell>
          <cell r="BE548">
            <v>1</v>
          </cell>
          <cell r="BF548">
            <v>1</v>
          </cell>
          <cell r="BG548">
            <v>1</v>
          </cell>
          <cell r="BH548">
            <v>1</v>
          </cell>
          <cell r="BI548">
            <v>1</v>
          </cell>
          <cell r="BJ548">
            <v>1</v>
          </cell>
          <cell r="BK548">
            <v>1</v>
          </cell>
          <cell r="BL548">
            <v>1</v>
          </cell>
          <cell r="BM548">
            <v>1</v>
          </cell>
          <cell r="BN548">
            <v>1</v>
          </cell>
          <cell r="BO548">
            <v>1</v>
          </cell>
          <cell r="BP548">
            <v>1</v>
          </cell>
          <cell r="BQ548">
            <v>1</v>
          </cell>
          <cell r="BR548">
            <v>1</v>
          </cell>
          <cell r="BS548">
            <v>1</v>
          </cell>
        </row>
        <row r="549">
          <cell r="AP549">
            <v>4</v>
          </cell>
          <cell r="AQ549">
            <v>9</v>
          </cell>
          <cell r="AR549">
            <v>2</v>
          </cell>
          <cell r="AZ549">
            <v>1</v>
          </cell>
          <cell r="BA549">
            <v>1</v>
          </cell>
          <cell r="BB549">
            <v>1</v>
          </cell>
          <cell r="BC549">
            <v>1</v>
          </cell>
          <cell r="BD549">
            <v>1</v>
          </cell>
          <cell r="BE549">
            <v>1</v>
          </cell>
          <cell r="BF549">
            <v>1</v>
          </cell>
          <cell r="BG549">
            <v>1</v>
          </cell>
          <cell r="BH549">
            <v>1</v>
          </cell>
          <cell r="BI549">
            <v>1</v>
          </cell>
          <cell r="BJ549">
            <v>1</v>
          </cell>
          <cell r="BK549">
            <v>1</v>
          </cell>
          <cell r="BL549">
            <v>1</v>
          </cell>
          <cell r="BM549">
            <v>1</v>
          </cell>
          <cell r="BN549">
            <v>1</v>
          </cell>
          <cell r="BO549">
            <v>1</v>
          </cell>
          <cell r="BP549">
            <v>1</v>
          </cell>
          <cell r="BQ549">
            <v>1</v>
          </cell>
          <cell r="BR549">
            <v>1</v>
          </cell>
          <cell r="BS549">
            <v>1</v>
          </cell>
        </row>
        <row r="550">
          <cell r="AP550">
            <v>4</v>
          </cell>
          <cell r="AQ550">
            <v>9</v>
          </cell>
          <cell r="AR550">
            <v>3</v>
          </cell>
          <cell r="AZ550">
            <v>1</v>
          </cell>
          <cell r="BA550">
            <v>1</v>
          </cell>
          <cell r="BB550">
            <v>1</v>
          </cell>
          <cell r="BC550">
            <v>1</v>
          </cell>
          <cell r="BD550">
            <v>1</v>
          </cell>
          <cell r="BE550">
            <v>1</v>
          </cell>
          <cell r="BF550">
            <v>1</v>
          </cell>
          <cell r="BG550">
            <v>1</v>
          </cell>
          <cell r="BH550">
            <v>1</v>
          </cell>
          <cell r="BI550">
            <v>1</v>
          </cell>
          <cell r="BJ550">
            <v>1</v>
          </cell>
          <cell r="BK550">
            <v>1</v>
          </cell>
          <cell r="BL550">
            <v>1</v>
          </cell>
          <cell r="BM550">
            <v>1</v>
          </cell>
          <cell r="BN550">
            <v>1</v>
          </cell>
          <cell r="BO550">
            <v>1</v>
          </cell>
          <cell r="BP550">
            <v>1</v>
          </cell>
          <cell r="BQ550">
            <v>1</v>
          </cell>
          <cell r="BR550">
            <v>1</v>
          </cell>
          <cell r="BS550">
            <v>1</v>
          </cell>
        </row>
        <row r="551">
          <cell r="AP551">
            <v>4</v>
          </cell>
          <cell r="AQ551">
            <v>9</v>
          </cell>
          <cell r="AR551">
            <v>4</v>
          </cell>
          <cell r="AZ551">
            <v>1</v>
          </cell>
          <cell r="BA551">
            <v>1</v>
          </cell>
          <cell r="BB551">
            <v>1</v>
          </cell>
          <cell r="BC551">
            <v>1</v>
          </cell>
          <cell r="BD551">
            <v>1</v>
          </cell>
          <cell r="BE551">
            <v>1</v>
          </cell>
          <cell r="BF551">
            <v>1</v>
          </cell>
          <cell r="BG551">
            <v>1</v>
          </cell>
          <cell r="BH551">
            <v>1</v>
          </cell>
          <cell r="BI551">
            <v>1</v>
          </cell>
          <cell r="BJ551">
            <v>1</v>
          </cell>
          <cell r="BK551">
            <v>1</v>
          </cell>
          <cell r="BL551">
            <v>1</v>
          </cell>
          <cell r="BM551">
            <v>1</v>
          </cell>
          <cell r="BN551">
            <v>1</v>
          </cell>
          <cell r="BO551">
            <v>1</v>
          </cell>
          <cell r="BP551">
            <v>1</v>
          </cell>
          <cell r="BQ551">
            <v>1</v>
          </cell>
          <cell r="BR551">
            <v>1</v>
          </cell>
          <cell r="BS551">
            <v>1</v>
          </cell>
        </row>
        <row r="552">
          <cell r="AP552">
            <v>4</v>
          </cell>
          <cell r="AQ552">
            <v>9</v>
          </cell>
          <cell r="AR552">
            <v>5</v>
          </cell>
          <cell r="AZ552">
            <v>1</v>
          </cell>
          <cell r="BA552">
            <v>1</v>
          </cell>
          <cell r="BB552">
            <v>1</v>
          </cell>
          <cell r="BC552">
            <v>1</v>
          </cell>
          <cell r="BD552">
            <v>1</v>
          </cell>
          <cell r="BE552">
            <v>1</v>
          </cell>
          <cell r="BF552">
            <v>1</v>
          </cell>
          <cell r="BG552">
            <v>1</v>
          </cell>
          <cell r="BH552">
            <v>1</v>
          </cell>
          <cell r="BI552">
            <v>1</v>
          </cell>
          <cell r="BJ552">
            <v>1</v>
          </cell>
          <cell r="BK552">
            <v>1</v>
          </cell>
          <cell r="BL552">
            <v>1</v>
          </cell>
          <cell r="BM552">
            <v>1</v>
          </cell>
          <cell r="BN552">
            <v>1</v>
          </cell>
          <cell r="BO552">
            <v>1</v>
          </cell>
          <cell r="BP552">
            <v>1</v>
          </cell>
          <cell r="BQ552">
            <v>1</v>
          </cell>
          <cell r="BR552">
            <v>1</v>
          </cell>
          <cell r="BS552">
            <v>1</v>
          </cell>
        </row>
        <row r="553">
          <cell r="AP553">
            <v>4</v>
          </cell>
          <cell r="AQ553">
            <v>9</v>
          </cell>
          <cell r="AR553">
            <v>6</v>
          </cell>
          <cell r="AZ553">
            <v>1</v>
          </cell>
          <cell r="BA553">
            <v>1</v>
          </cell>
          <cell r="BB553">
            <v>1</v>
          </cell>
          <cell r="BC553">
            <v>1</v>
          </cell>
          <cell r="BD553">
            <v>1</v>
          </cell>
          <cell r="BE553">
            <v>1</v>
          </cell>
          <cell r="BF553">
            <v>1</v>
          </cell>
          <cell r="BG553">
            <v>1</v>
          </cell>
          <cell r="BH553">
            <v>1</v>
          </cell>
          <cell r="BI553">
            <v>1</v>
          </cell>
          <cell r="BJ553">
            <v>1</v>
          </cell>
          <cell r="BK553">
            <v>1</v>
          </cell>
          <cell r="BL553">
            <v>1</v>
          </cell>
          <cell r="BM553">
            <v>1</v>
          </cell>
          <cell r="BN553">
            <v>1</v>
          </cell>
          <cell r="BO553">
            <v>1</v>
          </cell>
          <cell r="BP553">
            <v>1</v>
          </cell>
          <cell r="BQ553">
            <v>1</v>
          </cell>
          <cell r="BR553">
            <v>1</v>
          </cell>
          <cell r="BS553">
            <v>1</v>
          </cell>
        </row>
        <row r="554">
          <cell r="AP554">
            <v>4</v>
          </cell>
          <cell r="AQ554">
            <v>9</v>
          </cell>
          <cell r="AR554">
            <v>7</v>
          </cell>
          <cell r="AZ554">
            <v>1</v>
          </cell>
          <cell r="BA554">
            <v>1</v>
          </cell>
          <cell r="BB554">
            <v>1</v>
          </cell>
          <cell r="BC554">
            <v>1</v>
          </cell>
          <cell r="BD554">
            <v>1</v>
          </cell>
          <cell r="BE554">
            <v>1</v>
          </cell>
          <cell r="BF554">
            <v>1</v>
          </cell>
          <cell r="BG554">
            <v>1</v>
          </cell>
          <cell r="BH554">
            <v>1</v>
          </cell>
          <cell r="BI554">
            <v>1</v>
          </cell>
          <cell r="BJ554">
            <v>1</v>
          </cell>
          <cell r="BK554">
            <v>1</v>
          </cell>
          <cell r="BL554">
            <v>1</v>
          </cell>
          <cell r="BM554">
            <v>1</v>
          </cell>
          <cell r="BN554">
            <v>1</v>
          </cell>
          <cell r="BO554">
            <v>1</v>
          </cell>
          <cell r="BP554">
            <v>1</v>
          </cell>
          <cell r="BQ554">
            <v>1</v>
          </cell>
          <cell r="BR554">
            <v>1</v>
          </cell>
          <cell r="BS554">
            <v>1</v>
          </cell>
        </row>
        <row r="555">
          <cell r="AP555">
            <v>4</v>
          </cell>
          <cell r="AQ555">
            <v>9</v>
          </cell>
          <cell r="AR555">
            <v>8</v>
          </cell>
          <cell r="AZ555">
            <v>1</v>
          </cell>
          <cell r="BA555">
            <v>1</v>
          </cell>
          <cell r="BB555">
            <v>1</v>
          </cell>
          <cell r="BC555">
            <v>1</v>
          </cell>
          <cell r="BD555">
            <v>1</v>
          </cell>
          <cell r="BE555">
            <v>1</v>
          </cell>
          <cell r="BF555">
            <v>1</v>
          </cell>
          <cell r="BG555">
            <v>1</v>
          </cell>
          <cell r="BH555">
            <v>1</v>
          </cell>
          <cell r="BI555">
            <v>1</v>
          </cell>
          <cell r="BJ555">
            <v>1</v>
          </cell>
          <cell r="BK555">
            <v>1</v>
          </cell>
          <cell r="BL555">
            <v>1</v>
          </cell>
          <cell r="BM555">
            <v>1</v>
          </cell>
          <cell r="BN555">
            <v>1</v>
          </cell>
          <cell r="BO555">
            <v>1</v>
          </cell>
          <cell r="BP555">
            <v>1</v>
          </cell>
          <cell r="BQ555">
            <v>1</v>
          </cell>
          <cell r="BR555">
            <v>1</v>
          </cell>
          <cell r="BS555">
            <v>1</v>
          </cell>
        </row>
        <row r="556">
          <cell r="AP556">
            <v>4</v>
          </cell>
          <cell r="AQ556">
            <v>9</v>
          </cell>
          <cell r="AR556">
            <v>9</v>
          </cell>
          <cell r="AZ556">
            <v>1</v>
          </cell>
          <cell r="BA556">
            <v>1</v>
          </cell>
          <cell r="BB556">
            <v>1</v>
          </cell>
          <cell r="BC556">
            <v>1</v>
          </cell>
          <cell r="BD556">
            <v>1</v>
          </cell>
          <cell r="BE556">
            <v>1</v>
          </cell>
          <cell r="BF556">
            <v>1</v>
          </cell>
          <cell r="BG556">
            <v>1</v>
          </cell>
          <cell r="BH556">
            <v>1</v>
          </cell>
          <cell r="BI556">
            <v>1</v>
          </cell>
          <cell r="BJ556">
            <v>1</v>
          </cell>
          <cell r="BK556">
            <v>1</v>
          </cell>
          <cell r="BL556">
            <v>1</v>
          </cell>
          <cell r="BM556">
            <v>1</v>
          </cell>
          <cell r="BN556">
            <v>1</v>
          </cell>
          <cell r="BO556">
            <v>1</v>
          </cell>
          <cell r="BP556">
            <v>1</v>
          </cell>
          <cell r="BQ556">
            <v>1</v>
          </cell>
          <cell r="BR556">
            <v>1</v>
          </cell>
          <cell r="BS556">
            <v>1</v>
          </cell>
        </row>
        <row r="557">
          <cell r="AP557">
            <v>4</v>
          </cell>
          <cell r="AQ557">
            <v>9</v>
          </cell>
          <cell r="AR557">
            <v>10</v>
          </cell>
          <cell r="AZ557">
            <v>1</v>
          </cell>
          <cell r="BA557">
            <v>1</v>
          </cell>
          <cell r="BB557">
            <v>1</v>
          </cell>
          <cell r="BC557">
            <v>1</v>
          </cell>
          <cell r="BD557">
            <v>1</v>
          </cell>
          <cell r="BE557">
            <v>1</v>
          </cell>
          <cell r="BF557">
            <v>1</v>
          </cell>
          <cell r="BG557">
            <v>1</v>
          </cell>
          <cell r="BH557">
            <v>1</v>
          </cell>
          <cell r="BI557">
            <v>1</v>
          </cell>
          <cell r="BJ557">
            <v>1</v>
          </cell>
          <cell r="BK557">
            <v>1</v>
          </cell>
          <cell r="BL557">
            <v>1</v>
          </cell>
          <cell r="BM557">
            <v>1</v>
          </cell>
          <cell r="BN557">
            <v>1</v>
          </cell>
          <cell r="BO557">
            <v>1</v>
          </cell>
          <cell r="BP557">
            <v>1</v>
          </cell>
          <cell r="BQ557">
            <v>1</v>
          </cell>
          <cell r="BR557">
            <v>1</v>
          </cell>
          <cell r="BS557">
            <v>1</v>
          </cell>
        </row>
      </sheetData>
      <sheetData sheetId="5"/>
      <sheetData sheetId="6"/>
      <sheetData sheetId="7"/>
      <sheetData sheetId="8"/>
      <sheetData sheetId="9"/>
      <sheetData sheetId="10"/>
      <sheetData sheetId="11"/>
      <sheetData sheetId="12">
        <row r="51">
          <cell r="T51">
            <v>147.99723130196438</v>
          </cell>
        </row>
        <row r="52">
          <cell r="C52">
            <v>0</v>
          </cell>
          <cell r="T52">
            <v>20.089310329830976</v>
          </cell>
          <cell r="AE52">
            <v>0</v>
          </cell>
        </row>
        <row r="53">
          <cell r="C53">
            <v>2</v>
          </cell>
          <cell r="T53">
            <v>0</v>
          </cell>
          <cell r="AE53">
            <v>0.36412322110552764</v>
          </cell>
        </row>
        <row r="54">
          <cell r="C54">
            <v>1.5</v>
          </cell>
          <cell r="T54">
            <v>33.617308326359066</v>
          </cell>
          <cell r="AE54">
            <v>0</v>
          </cell>
        </row>
        <row r="55">
          <cell r="AE55">
            <v>7.2824644221105517E-2</v>
          </cell>
        </row>
        <row r="58">
          <cell r="T58">
            <v>0</v>
          </cell>
        </row>
        <row r="59">
          <cell r="T59">
            <v>1.5101772498857926</v>
          </cell>
          <cell r="AE59">
            <v>4.162382549109183E-2</v>
          </cell>
        </row>
        <row r="60">
          <cell r="C60">
            <v>17</v>
          </cell>
          <cell r="T60">
            <v>3.3265655550479676</v>
          </cell>
          <cell r="AE60">
            <v>8.3247650982183636E-3</v>
          </cell>
        </row>
        <row r="61">
          <cell r="C61">
            <v>3</v>
          </cell>
          <cell r="T61">
            <v>0.96734856098675182</v>
          </cell>
        </row>
        <row r="62">
          <cell r="C62">
            <v>1.8</v>
          </cell>
        </row>
        <row r="64">
          <cell r="AE64">
            <v>0.30133951576062135</v>
          </cell>
        </row>
        <row r="65">
          <cell r="T65">
            <v>5.6788232069438109</v>
          </cell>
          <cell r="AE65">
            <v>0.31177852900867981</v>
          </cell>
        </row>
        <row r="66">
          <cell r="T66">
            <v>0</v>
          </cell>
          <cell r="AE66">
            <v>0.12262360895386019</v>
          </cell>
        </row>
        <row r="67">
          <cell r="T67">
            <v>0</v>
          </cell>
        </row>
        <row r="68">
          <cell r="C68">
            <v>11</v>
          </cell>
          <cell r="T68">
            <v>1.1357646413887621</v>
          </cell>
        </row>
        <row r="69">
          <cell r="C69">
            <v>4.2</v>
          </cell>
        </row>
        <row r="70">
          <cell r="AE70">
            <v>0</v>
          </cell>
        </row>
        <row r="71">
          <cell r="AE71">
            <v>0</v>
          </cell>
        </row>
        <row r="72">
          <cell r="AE72">
            <v>0</v>
          </cell>
        </row>
        <row r="73">
          <cell r="T73">
            <v>2.609753312014619</v>
          </cell>
        </row>
        <row r="74">
          <cell r="H74">
            <v>1.1250200000000001</v>
          </cell>
          <cell r="T74">
            <v>0</v>
          </cell>
        </row>
        <row r="75">
          <cell r="T75">
            <v>0.52195066240292365</v>
          </cell>
        </row>
        <row r="76">
          <cell r="AE76">
            <v>0</v>
          </cell>
        </row>
        <row r="77">
          <cell r="AE77">
            <v>0</v>
          </cell>
        </row>
        <row r="78">
          <cell r="T78">
            <v>0</v>
          </cell>
          <cell r="AE78">
            <v>0</v>
          </cell>
        </row>
        <row r="79">
          <cell r="T79">
            <v>26.354737406732362</v>
          </cell>
          <cell r="AE79">
            <v>0</v>
          </cell>
        </row>
        <row r="80">
          <cell r="T80">
            <v>0</v>
          </cell>
        </row>
        <row r="82">
          <cell r="AJ82">
            <v>15.437745984781689</v>
          </cell>
        </row>
        <row r="84">
          <cell r="O84">
            <v>0.17368421052631561</v>
          </cell>
          <cell r="AJ84">
            <v>1.6950649101050711E-2</v>
          </cell>
        </row>
        <row r="87">
          <cell r="C87">
            <v>228.05889789873785</v>
          </cell>
          <cell r="I87">
            <v>181.9773940246688</v>
          </cell>
          <cell r="M87">
            <v>153.9773940246688</v>
          </cell>
        </row>
        <row r="88">
          <cell r="I88">
            <v>46.08150387406905</v>
          </cell>
        </row>
        <row r="90">
          <cell r="I90">
            <v>0</v>
          </cell>
        </row>
        <row r="117">
          <cell r="B117">
            <v>46.081503874069043</v>
          </cell>
        </row>
        <row r="119">
          <cell r="B119">
            <v>144.52017266513039</v>
          </cell>
        </row>
        <row r="120">
          <cell r="T120">
            <v>30</v>
          </cell>
        </row>
        <row r="121">
          <cell r="T121">
            <v>10.5</v>
          </cell>
        </row>
        <row r="122">
          <cell r="B122">
            <v>13.938874662293228</v>
          </cell>
          <cell r="P122">
            <v>228.08546345378579</v>
          </cell>
        </row>
        <row r="123">
          <cell r="T123">
            <v>1.1250200000000001</v>
          </cell>
        </row>
        <row r="124">
          <cell r="B124">
            <v>0</v>
          </cell>
          <cell r="T124">
            <v>1.1250200000000001</v>
          </cell>
          <cell r="AB124">
            <v>28.05822663120167</v>
          </cell>
        </row>
        <row r="125">
          <cell r="AB125">
            <v>15.437745984781687</v>
          </cell>
        </row>
        <row r="127">
          <cell r="B127">
            <v>0</v>
          </cell>
          <cell r="U127">
            <v>198.08546345378579</v>
          </cell>
          <cell r="Z127">
            <v>208.58546345378579</v>
          </cell>
        </row>
        <row r="132">
          <cell r="AB132">
            <v>0.19604094114227577</v>
          </cell>
        </row>
        <row r="133">
          <cell r="AB133">
            <v>1.6950649101050711E-2</v>
          </cell>
        </row>
        <row r="139">
          <cell r="V139">
            <v>16.57971663388274</v>
          </cell>
        </row>
      </sheetData>
      <sheetData sheetId="13"/>
      <sheetData sheetId="14"/>
      <sheetData sheetId="15">
        <row r="110">
          <cell r="E110">
            <v>1</v>
          </cell>
          <cell r="F110">
            <v>2</v>
          </cell>
          <cell r="G110">
            <v>3</v>
          </cell>
          <cell r="H110">
            <v>4</v>
          </cell>
          <cell r="I110">
            <v>5</v>
          </cell>
          <cell r="J110">
            <v>6</v>
          </cell>
          <cell r="K110">
            <v>7</v>
          </cell>
          <cell r="L110">
            <v>8</v>
          </cell>
          <cell r="M110">
            <v>9</v>
          </cell>
          <cell r="N110">
            <v>10</v>
          </cell>
          <cell r="O110">
            <v>11</v>
          </cell>
          <cell r="P110">
            <v>12</v>
          </cell>
          <cell r="Q110">
            <v>13</v>
          </cell>
          <cell r="R110">
            <v>14</v>
          </cell>
          <cell r="S110">
            <v>15</v>
          </cell>
        </row>
        <row r="111">
          <cell r="A111">
            <v>1</v>
          </cell>
          <cell r="B111">
            <v>1</v>
          </cell>
          <cell r="E111">
            <v>19.452857142857148</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row>
        <row r="112">
          <cell r="A112">
            <v>1</v>
          </cell>
          <cell r="B112">
            <v>2</v>
          </cell>
          <cell r="E112">
            <v>2.8171428571428581</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row>
        <row r="113">
          <cell r="A113">
            <v>1</v>
          </cell>
          <cell r="B113">
            <v>3</v>
          </cell>
          <cell r="E113">
            <v>1.4280000000000004</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row>
        <row r="114">
          <cell r="A114">
            <v>1</v>
          </cell>
          <cell r="B114">
            <v>4</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row>
        <row r="115">
          <cell r="A115">
            <v>1</v>
          </cell>
          <cell r="B115">
            <v>5</v>
          </cell>
          <cell r="E115">
            <v>0.17000000000000007</v>
          </cell>
          <cell r="F115">
            <v>0.3</v>
          </cell>
          <cell r="G115">
            <v>0</v>
          </cell>
          <cell r="H115">
            <v>0.34</v>
          </cell>
          <cell r="I115">
            <v>0</v>
          </cell>
          <cell r="J115">
            <v>0</v>
          </cell>
          <cell r="K115">
            <v>0</v>
          </cell>
          <cell r="L115">
            <v>3.7495090725114917</v>
          </cell>
          <cell r="M115">
            <v>0</v>
          </cell>
          <cell r="N115">
            <v>0</v>
          </cell>
          <cell r="O115">
            <v>0.1</v>
          </cell>
          <cell r="P115">
            <v>0.01</v>
          </cell>
          <cell r="Q115">
            <v>0</v>
          </cell>
          <cell r="R115">
            <v>0</v>
          </cell>
          <cell r="S115">
            <v>0</v>
          </cell>
        </row>
        <row r="116">
          <cell r="A116">
            <v>1</v>
          </cell>
          <cell r="B116">
            <v>6</v>
          </cell>
          <cell r="E116">
            <v>0</v>
          </cell>
          <cell r="F116">
            <v>0.8</v>
          </cell>
          <cell r="G116">
            <v>0</v>
          </cell>
          <cell r="H116">
            <v>0</v>
          </cell>
          <cell r="I116">
            <v>0</v>
          </cell>
          <cell r="J116">
            <v>0</v>
          </cell>
          <cell r="K116">
            <v>0</v>
          </cell>
          <cell r="L116">
            <v>0</v>
          </cell>
          <cell r="M116">
            <v>0</v>
          </cell>
          <cell r="N116">
            <v>0</v>
          </cell>
          <cell r="O116">
            <v>0</v>
          </cell>
          <cell r="P116">
            <v>0</v>
          </cell>
          <cell r="Q116">
            <v>0</v>
          </cell>
          <cell r="R116">
            <v>0</v>
          </cell>
          <cell r="S116">
            <v>0</v>
          </cell>
        </row>
        <row r="117">
          <cell r="A117">
            <v>1</v>
          </cell>
          <cell r="B117">
            <v>7</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row>
        <row r="118">
          <cell r="A118">
            <v>1</v>
          </cell>
          <cell r="B118">
            <v>8</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row>
        <row r="119">
          <cell r="A119">
            <v>1</v>
          </cell>
          <cell r="B119">
            <v>9</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row>
        <row r="120">
          <cell r="A120">
            <v>2</v>
          </cell>
          <cell r="B120">
            <v>1</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row>
        <row r="121">
          <cell r="A121">
            <v>2</v>
          </cell>
          <cell r="B121">
            <v>2</v>
          </cell>
          <cell r="E121">
            <v>29.749999999999993</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row>
        <row r="122">
          <cell r="A122">
            <v>2</v>
          </cell>
          <cell r="B122">
            <v>3</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row>
        <row r="123">
          <cell r="A123">
            <v>2</v>
          </cell>
          <cell r="B123">
            <v>4</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row>
        <row r="124">
          <cell r="A124">
            <v>2</v>
          </cell>
          <cell r="B124">
            <v>5</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row>
        <row r="125">
          <cell r="A125">
            <v>2</v>
          </cell>
          <cell r="B125">
            <v>6</v>
          </cell>
          <cell r="E125">
            <v>4.8960000000000008</v>
          </cell>
          <cell r="F125">
            <v>0.1</v>
          </cell>
          <cell r="G125">
            <v>0</v>
          </cell>
          <cell r="H125">
            <v>1.4</v>
          </cell>
          <cell r="I125">
            <v>0</v>
          </cell>
          <cell r="J125">
            <v>0</v>
          </cell>
          <cell r="K125">
            <v>0</v>
          </cell>
          <cell r="L125">
            <v>0</v>
          </cell>
          <cell r="M125">
            <v>3.9872439030664752</v>
          </cell>
          <cell r="N125">
            <v>0</v>
          </cell>
          <cell r="O125">
            <v>0</v>
          </cell>
          <cell r="P125">
            <v>0</v>
          </cell>
          <cell r="Q125">
            <v>0</v>
          </cell>
          <cell r="R125">
            <v>0</v>
          </cell>
          <cell r="S125">
            <v>0</v>
          </cell>
        </row>
        <row r="126">
          <cell r="A126">
            <v>2</v>
          </cell>
          <cell r="B126">
            <v>7</v>
          </cell>
          <cell r="E126">
            <v>0</v>
          </cell>
          <cell r="F126">
            <v>0.4</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v>2</v>
          </cell>
          <cell r="B127">
            <v>8</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v>2</v>
          </cell>
          <cell r="B128">
            <v>9</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row>
        <row r="129">
          <cell r="A129">
            <v>2</v>
          </cell>
          <cell r="B129">
            <v>10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row>
        <row r="130">
          <cell r="A130">
            <v>3</v>
          </cell>
          <cell r="B130">
            <v>1</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row>
        <row r="131">
          <cell r="A131">
            <v>3</v>
          </cell>
          <cell r="B131">
            <v>2</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row>
        <row r="132">
          <cell r="A132">
            <v>3</v>
          </cell>
          <cell r="B132">
            <v>3</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row>
        <row r="133">
          <cell r="A133">
            <v>3</v>
          </cell>
          <cell r="B133">
            <v>4</v>
          </cell>
          <cell r="E133">
            <v>0</v>
          </cell>
          <cell r="F133">
            <v>0</v>
          </cell>
          <cell r="G133">
            <v>0</v>
          </cell>
          <cell r="H133">
            <v>0</v>
          </cell>
          <cell r="I133">
            <v>0</v>
          </cell>
          <cell r="J133">
            <v>0</v>
          </cell>
          <cell r="K133">
            <v>0</v>
          </cell>
          <cell r="L133">
            <v>0</v>
          </cell>
          <cell r="M133">
            <v>0</v>
          </cell>
          <cell r="N133">
            <v>0</v>
          </cell>
          <cell r="O133">
            <v>0</v>
          </cell>
          <cell r="P133">
            <v>0</v>
          </cell>
          <cell r="Q133">
            <v>0.2</v>
          </cell>
          <cell r="R133">
            <v>0</v>
          </cell>
          <cell r="S133">
            <v>0</v>
          </cell>
        </row>
        <row r="134">
          <cell r="A134">
            <v>3</v>
          </cell>
          <cell r="B134">
            <v>5</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row>
        <row r="135">
          <cell r="A135">
            <v>3</v>
          </cell>
          <cell r="B135">
            <v>6</v>
          </cell>
          <cell r="E135">
            <v>4.08</v>
          </cell>
          <cell r="F135">
            <v>0</v>
          </cell>
          <cell r="G135">
            <v>0</v>
          </cell>
          <cell r="H135">
            <v>0</v>
          </cell>
          <cell r="I135">
            <v>0</v>
          </cell>
          <cell r="J135">
            <v>0</v>
          </cell>
          <cell r="K135">
            <v>0</v>
          </cell>
          <cell r="L135">
            <v>0</v>
          </cell>
          <cell r="M135">
            <v>4.4112632469175797</v>
          </cell>
          <cell r="N135">
            <v>0</v>
          </cell>
          <cell r="O135">
            <v>3.0000000000000001E-3</v>
          </cell>
          <cell r="P135">
            <v>2E-3</v>
          </cell>
          <cell r="Q135">
            <v>0</v>
          </cell>
          <cell r="R135">
            <v>0</v>
          </cell>
          <cell r="S135">
            <v>0</v>
          </cell>
        </row>
        <row r="136">
          <cell r="A136">
            <v>3</v>
          </cell>
          <cell r="B136">
            <v>7</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row>
        <row r="137">
          <cell r="A137">
            <v>3</v>
          </cell>
          <cell r="B137">
            <v>8</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row>
        <row r="138">
          <cell r="A138">
            <v>3</v>
          </cell>
          <cell r="B138">
            <v>9</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row>
        <row r="139">
          <cell r="A139">
            <v>3</v>
          </cell>
          <cell r="B139">
            <v>10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row>
        <row r="140">
          <cell r="A140">
            <v>4</v>
          </cell>
          <cell r="B140">
            <v>1</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row>
        <row r="141">
          <cell r="A141">
            <v>4</v>
          </cell>
          <cell r="B141">
            <v>2</v>
          </cell>
          <cell r="E141">
            <v>21.857142857142858</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row>
        <row r="142">
          <cell r="A142">
            <v>4</v>
          </cell>
          <cell r="B142">
            <v>3</v>
          </cell>
          <cell r="E142">
            <v>0</v>
          </cell>
          <cell r="F142">
            <v>0</v>
          </cell>
          <cell r="G142">
            <v>3.6428571428571432</v>
          </cell>
          <cell r="H142">
            <v>0</v>
          </cell>
          <cell r="I142">
            <v>0</v>
          </cell>
          <cell r="J142">
            <v>0</v>
          </cell>
          <cell r="K142">
            <v>0</v>
          </cell>
          <cell r="L142">
            <v>0</v>
          </cell>
          <cell r="M142">
            <v>0</v>
          </cell>
          <cell r="N142">
            <v>0</v>
          </cell>
          <cell r="O142">
            <v>0</v>
          </cell>
          <cell r="P142">
            <v>0</v>
          </cell>
          <cell r="Q142">
            <v>0</v>
          </cell>
          <cell r="R142">
            <v>0</v>
          </cell>
          <cell r="S142">
            <v>0</v>
          </cell>
        </row>
        <row r="143">
          <cell r="A143">
            <v>4</v>
          </cell>
          <cell r="B143">
            <v>4</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row>
        <row r="144">
          <cell r="A144">
            <v>4</v>
          </cell>
          <cell r="B144">
            <v>5</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row>
        <row r="145">
          <cell r="A145">
            <v>4</v>
          </cell>
          <cell r="B145">
            <v>6</v>
          </cell>
          <cell r="E145">
            <v>4.895999999999999</v>
          </cell>
          <cell r="F145">
            <v>0.4</v>
          </cell>
          <cell r="G145">
            <v>0</v>
          </cell>
          <cell r="H145">
            <v>0</v>
          </cell>
          <cell r="I145">
            <v>0</v>
          </cell>
          <cell r="J145">
            <v>0</v>
          </cell>
          <cell r="K145">
            <v>0</v>
          </cell>
          <cell r="L145">
            <v>0</v>
          </cell>
          <cell r="M145">
            <v>0.32548929820950812</v>
          </cell>
          <cell r="N145">
            <v>0</v>
          </cell>
          <cell r="O145">
            <v>3.0000000000000001E-3</v>
          </cell>
          <cell r="P145">
            <v>2E-3</v>
          </cell>
          <cell r="Q145">
            <v>0.2</v>
          </cell>
          <cell r="R145">
            <v>0</v>
          </cell>
          <cell r="S145">
            <v>0</v>
          </cell>
        </row>
        <row r="146">
          <cell r="A146">
            <v>4</v>
          </cell>
          <cell r="B146">
            <v>7</v>
          </cell>
          <cell r="E146">
            <v>0</v>
          </cell>
          <cell r="F146">
            <v>0.1</v>
          </cell>
          <cell r="G146">
            <v>0</v>
          </cell>
          <cell r="H146">
            <v>0</v>
          </cell>
          <cell r="I146">
            <v>0</v>
          </cell>
          <cell r="J146">
            <v>0</v>
          </cell>
          <cell r="K146">
            <v>0</v>
          </cell>
          <cell r="L146">
            <v>0</v>
          </cell>
          <cell r="M146">
            <v>0</v>
          </cell>
          <cell r="N146">
            <v>0</v>
          </cell>
          <cell r="O146">
            <v>0</v>
          </cell>
          <cell r="P146">
            <v>0</v>
          </cell>
          <cell r="Q146">
            <v>0</v>
          </cell>
          <cell r="R146">
            <v>0</v>
          </cell>
          <cell r="S146">
            <v>0</v>
          </cell>
        </row>
        <row r="147">
          <cell r="A147">
            <v>4</v>
          </cell>
          <cell r="B147">
            <v>8</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row>
        <row r="148">
          <cell r="A148">
            <v>4</v>
          </cell>
          <cell r="B148">
            <v>9</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row>
        <row r="149">
          <cell r="A149">
            <v>4</v>
          </cell>
          <cell r="B149">
            <v>10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row>
        <row r="150">
          <cell r="A150">
            <v>5</v>
          </cell>
          <cell r="B150">
            <v>1</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row>
        <row r="151">
          <cell r="A151">
            <v>5</v>
          </cell>
          <cell r="B151">
            <v>2</v>
          </cell>
          <cell r="E151">
            <v>21.857142857142858</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row>
        <row r="152">
          <cell r="A152">
            <v>5</v>
          </cell>
          <cell r="B152">
            <v>3</v>
          </cell>
          <cell r="E152">
            <v>0</v>
          </cell>
          <cell r="F152">
            <v>0</v>
          </cell>
          <cell r="G152">
            <v>3.6428571428571428</v>
          </cell>
          <cell r="H152">
            <v>0</v>
          </cell>
          <cell r="I152">
            <v>0</v>
          </cell>
          <cell r="J152">
            <v>0</v>
          </cell>
          <cell r="K152">
            <v>0</v>
          </cell>
          <cell r="L152">
            <v>0</v>
          </cell>
          <cell r="M152">
            <v>0</v>
          </cell>
          <cell r="N152">
            <v>0</v>
          </cell>
          <cell r="O152">
            <v>0</v>
          </cell>
          <cell r="P152">
            <v>0</v>
          </cell>
          <cell r="Q152">
            <v>0</v>
          </cell>
          <cell r="R152">
            <v>0</v>
          </cell>
          <cell r="S152">
            <v>0</v>
          </cell>
        </row>
        <row r="153">
          <cell r="A153">
            <v>5</v>
          </cell>
          <cell r="B153">
            <v>4</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row>
        <row r="154">
          <cell r="A154">
            <v>5</v>
          </cell>
          <cell r="B154">
            <v>5</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row>
        <row r="155">
          <cell r="A155">
            <v>5</v>
          </cell>
          <cell r="B155">
            <v>6</v>
          </cell>
          <cell r="E155">
            <v>6.0451999999999995</v>
          </cell>
          <cell r="F155">
            <v>0</v>
          </cell>
          <cell r="G155">
            <v>0</v>
          </cell>
          <cell r="H155">
            <v>0</v>
          </cell>
          <cell r="I155">
            <v>0</v>
          </cell>
          <cell r="J155">
            <v>0</v>
          </cell>
          <cell r="K155">
            <v>0</v>
          </cell>
          <cell r="L155">
            <v>0</v>
          </cell>
          <cell r="M155">
            <v>3.0514621707141392</v>
          </cell>
          <cell r="N155">
            <v>0</v>
          </cell>
          <cell r="O155">
            <v>3.0000000000000001E-3</v>
          </cell>
          <cell r="P155">
            <v>2E-3</v>
          </cell>
          <cell r="Q155">
            <v>0.2</v>
          </cell>
          <cell r="R155">
            <v>0</v>
          </cell>
          <cell r="S155">
            <v>0</v>
          </cell>
        </row>
        <row r="156">
          <cell r="A156">
            <v>5</v>
          </cell>
          <cell r="B156">
            <v>7</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row>
        <row r="157">
          <cell r="A157">
            <v>5</v>
          </cell>
          <cell r="B157">
            <v>8</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row>
        <row r="158">
          <cell r="A158">
            <v>5</v>
          </cell>
          <cell r="B158">
            <v>9</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row>
        <row r="159">
          <cell r="A159">
            <v>5</v>
          </cell>
          <cell r="B159">
            <v>10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sheetData>
      <sheetData sheetId="16"/>
      <sheetData sheetId="17"/>
      <sheetData sheetId="18"/>
      <sheetData sheetId="19">
        <row r="3">
          <cell r="AA3" t="str">
            <v xml:space="preserve">SA Crude steel production </v>
          </cell>
        </row>
      </sheetData>
      <sheetData sheetId="20">
        <row r="5">
          <cell r="C5">
            <v>4474699</v>
          </cell>
        </row>
      </sheetData>
      <sheetData sheetId="21"/>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Preferences"/>
      <sheetName val="Intermediate output"/>
      <sheetName val="Land Use"/>
      <sheetName val="Flows"/>
      <sheetName val="CostPerCapita"/>
      <sheetName val="CostAbsolute"/>
      <sheetName val="AQ Outputs"/>
      <sheetName val="AQImpactHInv"/>
      <sheetName val="AQImpactLInv"/>
      <sheetName val="Other AQ Sources"/>
      <sheetName val="Conversions"/>
      <sheetName val="Global assumptions"/>
      <sheetName val="Constants"/>
      <sheetName val="Structure of the model"/>
      <sheetName val="I.a"/>
      <sheetName val="I.b"/>
      <sheetName val="II.a"/>
      <sheetName val="III.a.1"/>
      <sheetName val="III.a.2"/>
      <sheetName val="III.b"/>
      <sheetName val="III.c"/>
      <sheetName val="III.d"/>
      <sheetName val="IV.a"/>
      <sheetName val="IV.b"/>
      <sheetName val="IV.c"/>
      <sheetName val="V.a"/>
      <sheetName val="V.b"/>
      <sheetName val="VI.a"/>
      <sheetName val="VI.b"/>
      <sheetName val="VI.c"/>
      <sheetName val="VII.a"/>
      <sheetName val="VII.b"/>
      <sheetName val="VII.c"/>
      <sheetName val="VIII.a"/>
      <sheetName val="IX.a"/>
      <sheetName val="IX.c"/>
      <sheetName val="X.a"/>
      <sheetName val="X.b"/>
      <sheetName val="XI.a"/>
      <sheetName val="XII.a"/>
      <sheetName val="XII.b"/>
      <sheetName val="XII.c"/>
      <sheetName val="XII.e"/>
      <sheetName val="XIV.a"/>
      <sheetName val="XV.a"/>
      <sheetName val="XV.b"/>
      <sheetName val="XVI.a"/>
      <sheetName val="XVI.b"/>
      <sheetName val="XVII.a"/>
      <sheetName val="XVIII.a"/>
      <sheetName val="2007 (Actual, frozen)"/>
      <sheetName val="2007 (Consistent)"/>
      <sheetName val="2007"/>
      <sheetName val="2010"/>
      <sheetName val="2015"/>
      <sheetName val="2020"/>
      <sheetName val="2025"/>
      <sheetName val="2030"/>
      <sheetName val="2035"/>
      <sheetName val="2040"/>
      <sheetName val="2045"/>
      <sheetName val="2050"/>
      <sheetName val="DUKES 09 (1.2)"/>
      <sheetName val="DUKES 09 (1.9)"/>
      <sheetName val="DUKES 09 (2.5)"/>
      <sheetName val="DUKES 09 (5.1)"/>
      <sheetName val="DUKES 09 (5.6)"/>
      <sheetName val="DUKES 09 (7.2)"/>
      <sheetName val="DUKES 09 (7.4)"/>
      <sheetName val="DUKES 09 (A.1)"/>
      <sheetName val="DECC Energy Cons. (1.14)"/>
      <sheetName val="DECC Energy Cons. (4.1)"/>
    </sheetNames>
    <sheetDataSet>
      <sheetData sheetId="0" refreshError="1"/>
      <sheetData sheetId="1">
        <row r="3">
          <cell r="C3" t="str">
            <v>TWh</v>
          </cell>
        </row>
        <row r="5">
          <cell r="C5" t="str">
            <v>GW</v>
          </cell>
        </row>
        <row r="7">
          <cell r="C7" t="str">
            <v>km^2</v>
          </cell>
        </row>
        <row r="9">
          <cell r="C9" t="str">
            <v>£m</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thepaperstory.co.z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8.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8.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7.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2.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11.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18"/>
  <sheetViews>
    <sheetView topLeftCell="A4" workbookViewId="0">
      <selection activeCell="B17" sqref="B17"/>
    </sheetView>
  </sheetViews>
  <sheetFormatPr defaultRowHeight="14.4" x14ac:dyDescent="0.3"/>
  <cols>
    <col min="1" max="1" width="85.44140625" customWidth="1"/>
    <col min="2" max="2" width="15.5546875" customWidth="1"/>
  </cols>
  <sheetData>
    <row r="1" spans="1:3" x14ac:dyDescent="0.3">
      <c r="A1" s="160"/>
    </row>
    <row r="2" spans="1:3" ht="28.95" customHeight="1" x14ac:dyDescent="0.3">
      <c r="A2" s="161" t="s">
        <v>219</v>
      </c>
    </row>
    <row r="3" spans="1:3" x14ac:dyDescent="0.3">
      <c r="A3" s="160"/>
    </row>
    <row r="4" spans="1:3" x14ac:dyDescent="0.3">
      <c r="A4" s="160"/>
    </row>
    <row r="5" spans="1:3" x14ac:dyDescent="0.3">
      <c r="A5" s="160"/>
    </row>
    <row r="6" spans="1:3" ht="27.6" customHeight="1" x14ac:dyDescent="0.3">
      <c r="A6" s="160" t="s">
        <v>220</v>
      </c>
    </row>
    <row r="7" spans="1:3" x14ac:dyDescent="0.3">
      <c r="A7" s="160"/>
    </row>
    <row r="8" spans="1:3" ht="42.6" customHeight="1" x14ac:dyDescent="0.3">
      <c r="A8" s="160" t="s">
        <v>221</v>
      </c>
      <c r="B8" s="4" t="s">
        <v>222</v>
      </c>
      <c r="C8" s="4" t="s">
        <v>223</v>
      </c>
    </row>
    <row r="9" spans="1:3" ht="34.950000000000003" customHeight="1" x14ac:dyDescent="0.3">
      <c r="A9" s="160" t="s">
        <v>224</v>
      </c>
    </row>
    <row r="10" spans="1:3" x14ac:dyDescent="0.3">
      <c r="A10" s="160"/>
    </row>
    <row r="11" spans="1:3" ht="63" customHeight="1" x14ac:dyDescent="0.3">
      <c r="A11" s="162" t="s">
        <v>225</v>
      </c>
    </row>
    <row r="12" spans="1:3" x14ac:dyDescent="0.3">
      <c r="A12" s="160"/>
    </row>
    <row r="13" spans="1:3" x14ac:dyDescent="0.3">
      <c r="A13" s="160"/>
    </row>
    <row r="14" spans="1:3" x14ac:dyDescent="0.3">
      <c r="A14" s="160"/>
    </row>
    <row r="15" spans="1:3" ht="11.4" customHeight="1" x14ac:dyDescent="0.3">
      <c r="A15" s="160" t="s">
        <v>226</v>
      </c>
      <c r="B15" s="163">
        <v>44603</v>
      </c>
      <c r="C15" t="s">
        <v>223</v>
      </c>
    </row>
    <row r="16" spans="1:3" x14ac:dyDescent="0.3">
      <c r="A16" s="160"/>
    </row>
    <row r="17" spans="1:3" ht="48" customHeight="1" x14ac:dyDescent="0.3">
      <c r="A17" s="160" t="s">
        <v>227</v>
      </c>
      <c r="B17" s="4" t="s">
        <v>228</v>
      </c>
      <c r="C17" s="4" t="s">
        <v>229</v>
      </c>
    </row>
    <row r="18" spans="1:3" x14ac:dyDescent="0.3">
      <c r="A18" s="16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E62"/>
  <sheetViews>
    <sheetView zoomScale="110" zoomScaleNormal="110" workbookViewId="0">
      <selection activeCell="AJ1" sqref="I1:AJ1048576"/>
    </sheetView>
  </sheetViews>
  <sheetFormatPr defaultColWidth="8.88671875" defaultRowHeight="14.4" x14ac:dyDescent="0.3"/>
  <cols>
    <col min="1" max="1" width="8.88671875" style="217"/>
    <col min="2" max="2" width="41.33203125" style="217" bestFit="1" customWidth="1"/>
    <col min="3" max="3" width="28.33203125" style="217" customWidth="1"/>
    <col min="4" max="4" width="24.44140625" style="217" bestFit="1" customWidth="1"/>
    <col min="5" max="5" width="16.33203125" style="217" bestFit="1" customWidth="1"/>
    <col min="6" max="6" width="8.88671875" style="217"/>
    <col min="7" max="7" width="17.5546875" style="217" bestFit="1" customWidth="1"/>
    <col min="8" max="8" width="12.88671875" style="217" bestFit="1" customWidth="1"/>
    <col min="9" max="9" width="1.44140625" style="217" hidden="1" customWidth="1"/>
    <col min="10" max="15" width="16.6640625" style="217" hidden="1" customWidth="1"/>
    <col min="16" max="16" width="1" style="217" hidden="1" customWidth="1"/>
    <col min="17" max="22" width="16.6640625" style="217" hidden="1" customWidth="1"/>
    <col min="23" max="23" width="2" style="217" hidden="1" customWidth="1"/>
    <col min="24" max="29" width="16.6640625" style="217" hidden="1" customWidth="1"/>
    <col min="30" max="30" width="1.109375" style="217" hidden="1" customWidth="1"/>
    <col min="31" max="36" width="16.6640625" style="217" hidden="1" customWidth="1"/>
    <col min="37" max="37" width="3.33203125" style="217" customWidth="1"/>
    <col min="38" max="43" width="16.6640625" style="217" customWidth="1"/>
    <col min="44" max="44" width="2.109375" style="217" customWidth="1"/>
    <col min="45" max="50" width="14" style="217" customWidth="1"/>
    <col min="51" max="51" width="0.88671875" style="217" customWidth="1"/>
    <col min="52" max="57" width="14" style="217" customWidth="1"/>
    <col min="58" max="16384" width="8.88671875" style="217"/>
  </cols>
  <sheetData>
    <row r="2" spans="2:57" ht="23.4" x14ac:dyDescent="0.45">
      <c r="B2" s="683" t="s">
        <v>410</v>
      </c>
      <c r="C2" s="683"/>
      <c r="D2" s="683"/>
    </row>
    <row r="3" spans="2:57" x14ac:dyDescent="0.3">
      <c r="J3" s="254">
        <v>2013</v>
      </c>
      <c r="K3" s="254"/>
      <c r="L3" s="254"/>
      <c r="M3" s="254"/>
      <c r="N3" s="254"/>
      <c r="O3" s="254"/>
      <c r="P3" s="241"/>
      <c r="Q3" s="254">
        <v>2014</v>
      </c>
      <c r="R3" s="254"/>
      <c r="S3" s="254"/>
      <c r="T3" s="254"/>
      <c r="U3" s="254"/>
      <c r="V3" s="254"/>
      <c r="W3" s="241"/>
      <c r="X3" s="254">
        <v>2015</v>
      </c>
      <c r="Y3" s="254"/>
      <c r="Z3" s="254"/>
      <c r="AA3" s="254"/>
      <c r="AB3" s="254"/>
      <c r="AC3" s="254"/>
      <c r="AD3" s="241"/>
      <c r="AE3" s="254">
        <v>2016</v>
      </c>
      <c r="AF3" s="254"/>
      <c r="AG3" s="254"/>
      <c r="AH3" s="254"/>
      <c r="AI3" s="254"/>
      <c r="AJ3" s="254"/>
      <c r="AK3" s="241"/>
      <c r="AL3" s="254">
        <v>2017</v>
      </c>
      <c r="AM3" s="254"/>
      <c r="AN3" s="254"/>
      <c r="AO3" s="254"/>
      <c r="AP3" s="254"/>
      <c r="AQ3" s="254"/>
      <c r="AR3" s="241"/>
      <c r="AS3" s="254">
        <v>2018</v>
      </c>
      <c r="AT3" s="254"/>
      <c r="AU3" s="254"/>
      <c r="AV3" s="254"/>
      <c r="AW3" s="254"/>
      <c r="AX3" s="254"/>
      <c r="AY3" s="239"/>
      <c r="AZ3" s="254">
        <v>2019</v>
      </c>
      <c r="BA3" s="254"/>
      <c r="BB3" s="254"/>
      <c r="BC3" s="254"/>
      <c r="BD3" s="254"/>
      <c r="BE3" s="254"/>
    </row>
    <row r="4" spans="2:57" x14ac:dyDescent="0.3">
      <c r="B4" s="235" t="s">
        <v>409</v>
      </c>
      <c r="J4" s="254"/>
      <c r="K4" s="254"/>
      <c r="L4" s="254"/>
      <c r="M4" s="254"/>
      <c r="N4" s="254"/>
      <c r="O4" s="254"/>
      <c r="P4" s="241"/>
      <c r="Q4" s="254"/>
      <c r="R4" s="254"/>
      <c r="S4" s="254"/>
      <c r="T4" s="254"/>
      <c r="U4" s="254"/>
      <c r="V4" s="254"/>
      <c r="W4" s="241"/>
      <c r="X4" s="254"/>
      <c r="Y4" s="254"/>
      <c r="Z4" s="254"/>
      <c r="AA4" s="254"/>
      <c r="AB4" s="254"/>
      <c r="AC4" s="254"/>
      <c r="AD4" s="241"/>
      <c r="AE4" s="254"/>
      <c r="AF4" s="254"/>
      <c r="AG4" s="254"/>
      <c r="AH4" s="254"/>
      <c r="AI4" s="254"/>
      <c r="AJ4" s="254"/>
      <c r="AK4" s="241"/>
      <c r="AL4" s="254"/>
      <c r="AM4" s="254"/>
      <c r="AN4" s="254"/>
      <c r="AO4" s="254"/>
      <c r="AP4" s="254"/>
      <c r="AQ4" s="254"/>
      <c r="AR4" s="241"/>
      <c r="AS4" s="254"/>
      <c r="AT4" s="254"/>
      <c r="AU4" s="254"/>
      <c r="AV4" s="254"/>
      <c r="AW4" s="254"/>
      <c r="AX4" s="254"/>
      <c r="AY4" s="239"/>
      <c r="AZ4" s="254"/>
      <c r="BA4" s="254"/>
      <c r="BB4" s="254"/>
      <c r="BC4" s="254"/>
      <c r="BD4" s="254"/>
      <c r="BE4" s="254"/>
    </row>
    <row r="5" spans="2:57" x14ac:dyDescent="0.3">
      <c r="B5" s="233"/>
      <c r="C5" s="684" t="s">
        <v>408</v>
      </c>
      <c r="D5" s="685"/>
      <c r="E5" s="233"/>
      <c r="F5" s="233"/>
      <c r="G5" s="684" t="s">
        <v>407</v>
      </c>
      <c r="H5" s="685"/>
      <c r="I5" s="241"/>
      <c r="J5" s="252" t="s">
        <v>408</v>
      </c>
      <c r="K5" s="252"/>
      <c r="L5" s="252"/>
      <c r="M5" s="233"/>
      <c r="N5" s="251" t="s">
        <v>407</v>
      </c>
      <c r="O5" s="250"/>
      <c r="P5" s="241"/>
      <c r="Q5" s="252" t="s">
        <v>408</v>
      </c>
      <c r="R5" s="252"/>
      <c r="S5" s="252"/>
      <c r="T5" s="233"/>
      <c r="U5" s="251" t="s">
        <v>407</v>
      </c>
      <c r="V5" s="250"/>
      <c r="W5" s="241"/>
      <c r="X5" s="252" t="s">
        <v>408</v>
      </c>
      <c r="Y5" s="252"/>
      <c r="Z5" s="252"/>
      <c r="AA5" s="233"/>
      <c r="AB5" s="251" t="s">
        <v>407</v>
      </c>
      <c r="AC5" s="250"/>
      <c r="AD5" s="241"/>
      <c r="AE5" s="252" t="s">
        <v>408</v>
      </c>
      <c r="AF5" s="252"/>
      <c r="AG5" s="252"/>
      <c r="AH5" s="233"/>
      <c r="AI5" s="251" t="s">
        <v>407</v>
      </c>
      <c r="AJ5" s="250"/>
      <c r="AK5" s="241"/>
      <c r="AL5" s="252" t="s">
        <v>408</v>
      </c>
      <c r="AM5" s="252"/>
      <c r="AN5" s="252"/>
      <c r="AO5" s="233"/>
      <c r="AP5" s="251" t="s">
        <v>407</v>
      </c>
      <c r="AQ5" s="250"/>
      <c r="AR5" s="241"/>
      <c r="AS5" s="253" t="s">
        <v>408</v>
      </c>
      <c r="AT5" s="253"/>
      <c r="AU5" s="253"/>
      <c r="AV5" s="233"/>
      <c r="AW5" s="233" t="s">
        <v>407</v>
      </c>
      <c r="AX5" s="233"/>
      <c r="AY5" s="239"/>
      <c r="AZ5" s="252" t="s">
        <v>408</v>
      </c>
      <c r="BA5" s="252"/>
      <c r="BB5" s="252"/>
      <c r="BC5" s="233"/>
      <c r="BD5" s="251" t="s">
        <v>407</v>
      </c>
      <c r="BE5" s="250"/>
    </row>
    <row r="6" spans="2:57" x14ac:dyDescent="0.3">
      <c r="B6" s="233"/>
      <c r="C6" s="233" t="s">
        <v>406</v>
      </c>
      <c r="D6" s="233" t="s">
        <v>405</v>
      </c>
      <c r="E6" s="233" t="s">
        <v>404</v>
      </c>
      <c r="F6" s="233"/>
      <c r="G6" s="233" t="s">
        <v>403</v>
      </c>
      <c r="H6" s="233" t="s">
        <v>402</v>
      </c>
      <c r="I6" s="241"/>
      <c r="J6" s="233" t="s">
        <v>401</v>
      </c>
      <c r="K6" s="233" t="s">
        <v>398</v>
      </c>
      <c r="L6" s="233" t="s">
        <v>400</v>
      </c>
      <c r="M6" s="233"/>
      <c r="N6" s="233" t="s">
        <v>399</v>
      </c>
      <c r="O6" s="233" t="s">
        <v>398</v>
      </c>
      <c r="P6" s="241"/>
      <c r="Q6" s="233" t="s">
        <v>401</v>
      </c>
      <c r="R6" s="233" t="s">
        <v>398</v>
      </c>
      <c r="S6" s="233" t="s">
        <v>400</v>
      </c>
      <c r="T6" s="233"/>
      <c r="U6" s="233" t="s">
        <v>399</v>
      </c>
      <c r="V6" s="233" t="s">
        <v>398</v>
      </c>
      <c r="W6" s="241"/>
      <c r="X6" s="233" t="s">
        <v>401</v>
      </c>
      <c r="Y6" s="233" t="s">
        <v>398</v>
      </c>
      <c r="Z6" s="233" t="s">
        <v>400</v>
      </c>
      <c r="AA6" s="233"/>
      <c r="AB6" s="233" t="s">
        <v>399</v>
      </c>
      <c r="AC6" s="233" t="s">
        <v>398</v>
      </c>
      <c r="AD6" s="241"/>
      <c r="AE6" s="233" t="s">
        <v>401</v>
      </c>
      <c r="AF6" s="233" t="s">
        <v>398</v>
      </c>
      <c r="AG6" s="233" t="s">
        <v>400</v>
      </c>
      <c r="AH6" s="233"/>
      <c r="AI6" s="233" t="s">
        <v>399</v>
      </c>
      <c r="AJ6" s="233" t="s">
        <v>398</v>
      </c>
      <c r="AK6" s="241"/>
      <c r="AL6" s="233" t="s">
        <v>401</v>
      </c>
      <c r="AM6" s="233" t="s">
        <v>398</v>
      </c>
      <c r="AN6" s="233" t="s">
        <v>400</v>
      </c>
      <c r="AO6" s="233"/>
      <c r="AP6" s="233" t="s">
        <v>399</v>
      </c>
      <c r="AQ6" s="233" t="s">
        <v>398</v>
      </c>
      <c r="AR6" s="241"/>
      <c r="AS6" s="233" t="s">
        <v>401</v>
      </c>
      <c r="AT6" s="233" t="s">
        <v>398</v>
      </c>
      <c r="AU6" s="233" t="s">
        <v>400</v>
      </c>
      <c r="AV6" s="233"/>
      <c r="AW6" s="233" t="s">
        <v>399</v>
      </c>
      <c r="AX6" s="233" t="s">
        <v>398</v>
      </c>
      <c r="AY6" s="239"/>
      <c r="AZ6" s="233" t="s">
        <v>401</v>
      </c>
      <c r="BA6" s="233" t="s">
        <v>398</v>
      </c>
      <c r="BB6" s="233" t="s">
        <v>400</v>
      </c>
      <c r="BC6" s="233"/>
      <c r="BD6" s="233" t="s">
        <v>399</v>
      </c>
      <c r="BE6" s="233" t="s">
        <v>398</v>
      </c>
    </row>
    <row r="7" spans="2:57" x14ac:dyDescent="0.3">
      <c r="B7" s="234" t="s">
        <v>397</v>
      </c>
      <c r="C7" s="233"/>
      <c r="D7" s="233"/>
      <c r="E7" s="233"/>
      <c r="F7" s="233"/>
      <c r="G7" s="233"/>
      <c r="H7" s="233"/>
      <c r="I7" s="241"/>
      <c r="J7" s="233"/>
      <c r="K7" s="233"/>
      <c r="L7" s="233"/>
      <c r="M7" s="233"/>
      <c r="N7" s="233"/>
      <c r="O7" s="233"/>
      <c r="P7" s="241"/>
      <c r="Q7" s="233"/>
      <c r="R7" s="233"/>
      <c r="S7" s="233"/>
      <c r="T7" s="233"/>
      <c r="U7" s="233"/>
      <c r="V7" s="233"/>
      <c r="W7" s="241"/>
      <c r="X7" s="233"/>
      <c r="Y7" s="233"/>
      <c r="Z7" s="233"/>
      <c r="AA7" s="233"/>
      <c r="AB7" s="233"/>
      <c r="AC7" s="233"/>
      <c r="AD7" s="241"/>
      <c r="AE7" s="233"/>
      <c r="AF7" s="233"/>
      <c r="AG7" s="233"/>
      <c r="AH7" s="233"/>
      <c r="AI7" s="233"/>
      <c r="AJ7" s="233"/>
      <c r="AK7" s="241"/>
      <c r="AL7" s="233"/>
      <c r="AM7" s="233"/>
      <c r="AN7" s="233"/>
      <c r="AO7" s="233"/>
      <c r="AP7" s="233"/>
      <c r="AQ7" s="233"/>
      <c r="AR7" s="241"/>
      <c r="AS7" s="233"/>
      <c r="AT7" s="233"/>
      <c r="AU7" s="233"/>
      <c r="AV7" s="233"/>
      <c r="AW7" s="233"/>
      <c r="AX7" s="233"/>
      <c r="AY7" s="239"/>
      <c r="AZ7" s="238"/>
      <c r="BA7" s="238"/>
      <c r="BB7" s="238"/>
      <c r="BC7" s="238"/>
      <c r="BD7" s="238"/>
      <c r="BE7" s="238"/>
    </row>
    <row r="8" spans="2:57" x14ac:dyDescent="0.3">
      <c r="B8" s="233" t="s">
        <v>396</v>
      </c>
      <c r="C8" s="242"/>
      <c r="D8" s="242"/>
      <c r="E8" s="233">
        <v>0.71299999999999997</v>
      </c>
      <c r="F8" s="233"/>
      <c r="G8" s="233"/>
      <c r="H8" s="233"/>
      <c r="I8" s="241"/>
      <c r="J8" s="233"/>
      <c r="K8" s="233"/>
      <c r="L8" s="233">
        <v>8366692.5606601397</v>
      </c>
      <c r="M8" s="233"/>
      <c r="N8" s="233"/>
      <c r="O8" s="233"/>
      <c r="P8" s="241"/>
      <c r="Q8" s="233"/>
      <c r="R8" s="233"/>
      <c r="S8" s="233">
        <v>7925206.243451748</v>
      </c>
      <c r="T8" s="233"/>
      <c r="U8" s="233"/>
      <c r="V8" s="233"/>
      <c r="W8" s="241"/>
      <c r="X8" s="233"/>
      <c r="Y8" s="233"/>
      <c r="Z8" s="249">
        <v>8233245.6697398601</v>
      </c>
      <c r="AA8" s="233"/>
      <c r="AB8" s="233"/>
      <c r="AC8" s="233"/>
      <c r="AD8" s="241"/>
      <c r="AE8" s="233"/>
      <c r="AF8" s="233"/>
      <c r="AG8" s="233">
        <v>7535671.7308811191</v>
      </c>
      <c r="AH8" s="233"/>
      <c r="AI8" s="233"/>
      <c r="AJ8" s="233"/>
      <c r="AK8" s="241"/>
      <c r="AL8" s="233"/>
      <c r="AM8" s="233"/>
      <c r="AN8" s="233">
        <v>6974596.53833846</v>
      </c>
      <c r="AO8" s="233"/>
      <c r="AP8" s="233"/>
      <c r="AQ8" s="233"/>
      <c r="AR8" s="241"/>
      <c r="AS8" s="238"/>
      <c r="AT8" s="238"/>
      <c r="AU8" s="238">
        <v>8502853.4666349664</v>
      </c>
      <c r="AV8" s="238"/>
      <c r="AW8" s="238"/>
      <c r="AX8" s="238"/>
      <c r="AY8" s="239"/>
      <c r="AZ8" s="238"/>
      <c r="BA8" s="238"/>
      <c r="BB8" s="238">
        <v>8502853.4666349664</v>
      </c>
      <c r="BC8" s="238"/>
      <c r="BD8" s="238"/>
      <c r="BE8" s="238"/>
    </row>
    <row r="9" spans="2:57" x14ac:dyDescent="0.3">
      <c r="B9" s="233" t="s">
        <v>395</v>
      </c>
      <c r="C9" s="242">
        <v>40</v>
      </c>
      <c r="D9" s="242"/>
      <c r="E9" s="233"/>
      <c r="F9" s="233"/>
      <c r="G9" s="233"/>
      <c r="H9" s="233"/>
      <c r="I9" s="241"/>
      <c r="J9" s="233">
        <v>469379666.79720283</v>
      </c>
      <c r="K9" s="233"/>
      <c r="L9" s="233"/>
      <c r="M9" s="233"/>
      <c r="N9" s="233"/>
      <c r="O9" s="233"/>
      <c r="P9" s="241"/>
      <c r="Q9" s="233">
        <v>444611850.96503496</v>
      </c>
      <c r="R9" s="233"/>
      <c r="S9" s="233"/>
      <c r="T9" s="233"/>
      <c r="U9" s="233"/>
      <c r="V9" s="233"/>
      <c r="W9" s="241"/>
      <c r="X9" s="233">
        <v>461893165.20279717</v>
      </c>
      <c r="Y9" s="233"/>
      <c r="Z9" s="233"/>
      <c r="AA9" s="233"/>
      <c r="AB9" s="233"/>
      <c r="AC9" s="233"/>
      <c r="AD9" s="241"/>
      <c r="AE9" s="233">
        <v>422758582.37762243</v>
      </c>
      <c r="AF9" s="233"/>
      <c r="AG9" s="233"/>
      <c r="AH9" s="233"/>
      <c r="AI9" s="233"/>
      <c r="AJ9" s="233"/>
      <c r="AK9" s="241"/>
      <c r="AL9" s="233">
        <v>391281713.23076916</v>
      </c>
      <c r="AM9" s="233"/>
      <c r="AN9" s="233"/>
      <c r="AO9" s="233"/>
      <c r="AP9" s="233"/>
      <c r="AQ9" s="233"/>
      <c r="AR9" s="241"/>
      <c r="AS9" s="238">
        <v>477018427.30069935</v>
      </c>
      <c r="AT9" s="238"/>
      <c r="AU9" s="238"/>
      <c r="AV9" s="238"/>
      <c r="AW9" s="238"/>
      <c r="AX9" s="238"/>
      <c r="AY9" s="239"/>
      <c r="AZ9" s="238">
        <v>477018427.30069935</v>
      </c>
      <c r="BA9" s="238"/>
      <c r="BB9" s="238"/>
      <c r="BC9" s="238"/>
      <c r="BD9" s="238"/>
      <c r="BE9" s="238"/>
    </row>
    <row r="10" spans="2:57" x14ac:dyDescent="0.3">
      <c r="B10" s="233"/>
      <c r="C10" s="242"/>
      <c r="D10" s="242"/>
      <c r="E10" s="233"/>
      <c r="F10" s="233"/>
      <c r="G10" s="233"/>
      <c r="H10" s="233"/>
      <c r="I10" s="241"/>
      <c r="J10" s="233"/>
      <c r="K10" s="233"/>
      <c r="L10" s="233"/>
      <c r="M10" s="233"/>
      <c r="N10" s="233"/>
      <c r="O10" s="233"/>
      <c r="P10" s="241"/>
      <c r="Q10" s="233"/>
      <c r="R10" s="233"/>
      <c r="S10" s="233"/>
      <c r="T10" s="233"/>
      <c r="U10" s="233"/>
      <c r="V10" s="233"/>
      <c r="W10" s="241"/>
      <c r="X10" s="233"/>
      <c r="Y10" s="233"/>
      <c r="Z10" s="233"/>
      <c r="AA10" s="233"/>
      <c r="AB10" s="233"/>
      <c r="AC10" s="233"/>
      <c r="AD10" s="241"/>
      <c r="AE10" s="233"/>
      <c r="AF10" s="233"/>
      <c r="AG10" s="233"/>
      <c r="AH10" s="233"/>
      <c r="AI10" s="233"/>
      <c r="AJ10" s="233"/>
      <c r="AK10" s="241"/>
      <c r="AL10" s="233"/>
      <c r="AM10" s="233"/>
      <c r="AN10" s="233"/>
      <c r="AO10" s="233"/>
      <c r="AP10" s="233"/>
      <c r="AQ10" s="233"/>
      <c r="AR10" s="241"/>
      <c r="AS10" s="238"/>
      <c r="AT10" s="238"/>
      <c r="AU10" s="238"/>
      <c r="AV10" s="238"/>
      <c r="AW10" s="238"/>
      <c r="AX10" s="238"/>
      <c r="AY10" s="239"/>
      <c r="AZ10" s="238"/>
      <c r="BA10" s="238"/>
      <c r="BB10" s="238"/>
      <c r="BC10" s="238"/>
      <c r="BD10" s="238"/>
      <c r="BE10" s="238"/>
    </row>
    <row r="11" spans="2:57" x14ac:dyDescent="0.3">
      <c r="B11" s="234" t="s">
        <v>394</v>
      </c>
      <c r="C11" s="242"/>
      <c r="D11" s="242"/>
      <c r="E11" s="233"/>
      <c r="F11" s="233"/>
      <c r="G11" s="233"/>
      <c r="H11" s="233"/>
      <c r="I11" s="241"/>
      <c r="J11" s="233"/>
      <c r="K11" s="233"/>
      <c r="L11" s="233"/>
      <c r="M11" s="233"/>
      <c r="N11" s="233"/>
      <c r="O11" s="233"/>
      <c r="P11" s="241"/>
      <c r="Q11" s="233"/>
      <c r="R11" s="233"/>
      <c r="S11" s="233"/>
      <c r="T11" s="233"/>
      <c r="U11" s="233"/>
      <c r="V11" s="233"/>
      <c r="W11" s="241"/>
      <c r="X11" s="233"/>
      <c r="Y11" s="233"/>
      <c r="Z11" s="233"/>
      <c r="AA11" s="233"/>
      <c r="AB11" s="233"/>
      <c r="AC11" s="233"/>
      <c r="AD11" s="241"/>
      <c r="AE11" s="233"/>
      <c r="AF11" s="233"/>
      <c r="AG11" s="233"/>
      <c r="AH11" s="233"/>
      <c r="AI11" s="233"/>
      <c r="AJ11" s="233"/>
      <c r="AK11" s="241"/>
      <c r="AL11" s="233"/>
      <c r="AM11" s="233"/>
      <c r="AN11" s="233"/>
      <c r="AO11" s="233"/>
      <c r="AP11" s="233"/>
      <c r="AQ11" s="233"/>
      <c r="AR11" s="241"/>
      <c r="AS11" s="238"/>
      <c r="AT11" s="238"/>
      <c r="AU11" s="238"/>
      <c r="AV11" s="238"/>
      <c r="AW11" s="238"/>
      <c r="AX11" s="238"/>
      <c r="AY11" s="239"/>
      <c r="AZ11" s="238"/>
      <c r="BA11" s="238"/>
      <c r="BB11" s="238"/>
      <c r="BC11" s="238"/>
      <c r="BD11" s="238"/>
      <c r="BE11" s="238"/>
    </row>
    <row r="12" spans="2:57" x14ac:dyDescent="0.3">
      <c r="B12" s="233" t="s">
        <v>393</v>
      </c>
      <c r="C12" s="242">
        <v>2000</v>
      </c>
      <c r="D12" s="242">
        <v>0.9</v>
      </c>
      <c r="E12" s="233"/>
      <c r="F12" s="233"/>
      <c r="G12" s="233"/>
      <c r="H12" s="233">
        <v>5.4</v>
      </c>
      <c r="I12" s="241"/>
      <c r="J12" s="233">
        <v>499874000</v>
      </c>
      <c r="K12" s="233">
        <v>224943.30000000002</v>
      </c>
      <c r="L12" s="233"/>
      <c r="M12" s="233"/>
      <c r="N12" s="233"/>
      <c r="O12" s="233">
        <v>5.4</v>
      </c>
      <c r="P12" s="241"/>
      <c r="Q12" s="233">
        <v>397838000</v>
      </c>
      <c r="R12" s="233">
        <v>179027.1</v>
      </c>
      <c r="S12" s="233"/>
      <c r="T12" s="233"/>
      <c r="U12" s="233"/>
      <c r="V12" s="233">
        <v>5.4</v>
      </c>
      <c r="W12" s="241"/>
      <c r="X12" s="233">
        <v>422058000</v>
      </c>
      <c r="Y12" s="233">
        <v>189926.1</v>
      </c>
      <c r="Z12" s="233"/>
      <c r="AA12" s="233"/>
      <c r="AB12" s="233"/>
      <c r="AC12" s="233">
        <v>5.4</v>
      </c>
      <c r="AD12" s="241"/>
      <c r="AE12" s="233">
        <v>428214000</v>
      </c>
      <c r="AF12" s="233">
        <v>192696.30000000002</v>
      </c>
      <c r="AG12" s="233"/>
      <c r="AH12" s="233"/>
      <c r="AI12" s="233"/>
      <c r="AJ12" s="233">
        <v>5.4</v>
      </c>
      <c r="AK12" s="241"/>
      <c r="AL12" s="233">
        <v>428214000</v>
      </c>
      <c r="AM12" s="233">
        <v>192696.30000000002</v>
      </c>
      <c r="AN12" s="233"/>
      <c r="AO12" s="233"/>
      <c r="AP12" s="233"/>
      <c r="AQ12" s="233">
        <v>5.4</v>
      </c>
      <c r="AR12" s="241"/>
      <c r="AS12" s="238">
        <v>630000000</v>
      </c>
      <c r="AT12" s="238">
        <v>283500</v>
      </c>
      <c r="AU12" s="238"/>
      <c r="AV12" s="238"/>
      <c r="AW12" s="238"/>
      <c r="AX12" s="238">
        <v>5.4</v>
      </c>
      <c r="AY12" s="239"/>
      <c r="AZ12" s="238">
        <v>630000000</v>
      </c>
      <c r="BA12" s="238">
        <v>283500</v>
      </c>
      <c r="BB12" s="238"/>
      <c r="BC12" s="238"/>
      <c r="BD12" s="238"/>
      <c r="BE12" s="238">
        <v>5.4</v>
      </c>
    </row>
    <row r="13" spans="2:57" x14ac:dyDescent="0.3">
      <c r="B13" s="233" t="s">
        <v>392</v>
      </c>
      <c r="C13" s="242">
        <v>700</v>
      </c>
      <c r="D13" s="242">
        <v>22.2</v>
      </c>
      <c r="E13" s="233"/>
      <c r="F13" s="233"/>
      <c r="G13" s="233">
        <v>700</v>
      </c>
      <c r="H13" s="233">
        <v>22.2</v>
      </c>
      <c r="I13" s="241"/>
      <c r="J13" s="233">
        <v>666960000</v>
      </c>
      <c r="K13" s="233">
        <v>21152160</v>
      </c>
      <c r="L13" s="233"/>
      <c r="M13" s="233"/>
      <c r="N13" s="233">
        <v>366828000.00000006</v>
      </c>
      <c r="O13" s="249">
        <v>11633688</v>
      </c>
      <c r="P13" s="241"/>
      <c r="Q13" s="233">
        <v>740600000</v>
      </c>
      <c r="R13" s="233">
        <v>23487600</v>
      </c>
      <c r="S13" s="233"/>
      <c r="T13" s="233"/>
      <c r="U13" s="249">
        <v>407330000.00000006</v>
      </c>
      <c r="V13" s="249">
        <v>12918180</v>
      </c>
      <c r="W13" s="241"/>
      <c r="X13" s="233">
        <v>673400000</v>
      </c>
      <c r="Y13" s="233">
        <v>21356400</v>
      </c>
      <c r="Z13" s="233"/>
      <c r="AA13" s="233"/>
      <c r="AB13" s="233">
        <v>370370000.00000006</v>
      </c>
      <c r="AC13" s="249">
        <v>11746020</v>
      </c>
      <c r="AD13" s="241"/>
      <c r="AE13" s="233">
        <v>632450000</v>
      </c>
      <c r="AF13" s="233">
        <v>20057700</v>
      </c>
      <c r="AG13" s="233"/>
      <c r="AH13" s="233"/>
      <c r="AI13" s="233">
        <v>347847500.00000006</v>
      </c>
      <c r="AJ13" s="249">
        <v>11031735</v>
      </c>
      <c r="AK13" s="241"/>
      <c r="AL13" s="233">
        <v>632450000</v>
      </c>
      <c r="AM13" s="233">
        <v>20057700</v>
      </c>
      <c r="AN13" s="233"/>
      <c r="AO13" s="233"/>
      <c r="AP13" s="233">
        <v>347847500.00000006</v>
      </c>
      <c r="AQ13" s="233">
        <v>11031735</v>
      </c>
      <c r="AR13" s="241"/>
      <c r="AS13" s="238">
        <v>611800000</v>
      </c>
      <c r="AT13" s="238">
        <v>19402800</v>
      </c>
      <c r="AU13" s="238"/>
      <c r="AV13" s="238"/>
      <c r="AW13" s="238">
        <v>336490000.00000006</v>
      </c>
      <c r="AX13" s="238">
        <v>10671540</v>
      </c>
      <c r="AY13" s="239"/>
      <c r="AZ13" s="238">
        <v>611800000</v>
      </c>
      <c r="BA13" s="238">
        <v>19402800</v>
      </c>
      <c r="BB13" s="238"/>
      <c r="BC13" s="238"/>
      <c r="BD13" s="238">
        <v>336490000.00000006</v>
      </c>
      <c r="BE13" s="238">
        <v>10671540</v>
      </c>
    </row>
    <row r="14" spans="2:57" x14ac:dyDescent="0.3">
      <c r="B14" s="233" t="s">
        <v>391</v>
      </c>
      <c r="C14" s="242">
        <v>484</v>
      </c>
      <c r="D14" s="242">
        <v>9.17</v>
      </c>
      <c r="E14" s="233"/>
      <c r="F14" s="233"/>
      <c r="G14" s="233"/>
      <c r="H14" s="233"/>
      <c r="I14" s="241"/>
      <c r="J14" s="233">
        <v>120969508</v>
      </c>
      <c r="K14" s="233">
        <v>2291922.29</v>
      </c>
      <c r="L14" s="233"/>
      <c r="M14" s="233"/>
      <c r="N14" s="233"/>
      <c r="O14" s="233"/>
      <c r="P14" s="241"/>
      <c r="Q14" s="233">
        <v>96276796</v>
      </c>
      <c r="R14" s="233">
        <v>1824087.23</v>
      </c>
      <c r="S14" s="233"/>
      <c r="T14" s="233"/>
      <c r="U14" s="233"/>
      <c r="V14" s="233"/>
      <c r="W14" s="241"/>
      <c r="X14" s="233">
        <v>102138036</v>
      </c>
      <c r="Y14" s="233">
        <v>1935135.93</v>
      </c>
      <c r="Z14" s="233"/>
      <c r="AA14" s="233"/>
      <c r="AB14" s="233"/>
      <c r="AC14" s="233"/>
      <c r="AD14" s="241"/>
      <c r="AE14" s="233">
        <v>103627788</v>
      </c>
      <c r="AF14" s="233">
        <v>1963361.19</v>
      </c>
      <c r="AG14" s="233"/>
      <c r="AH14" s="233"/>
      <c r="AI14" s="233"/>
      <c r="AJ14" s="233"/>
      <c r="AK14" s="241"/>
      <c r="AL14" s="233">
        <v>103627788</v>
      </c>
      <c r="AM14" s="233">
        <v>1963361.19</v>
      </c>
      <c r="AN14" s="233"/>
      <c r="AO14" s="233"/>
      <c r="AP14" s="233"/>
      <c r="AQ14" s="233"/>
      <c r="AR14" s="241"/>
      <c r="AS14" s="238">
        <v>152460000</v>
      </c>
      <c r="AT14" s="238">
        <v>2888550</v>
      </c>
      <c r="AU14" s="238"/>
      <c r="AV14" s="238"/>
      <c r="AW14" s="238"/>
      <c r="AX14" s="238"/>
      <c r="AY14" s="239"/>
      <c r="AZ14" s="238">
        <v>152460000</v>
      </c>
      <c r="BA14" s="238">
        <v>2888550</v>
      </c>
      <c r="BB14" s="238"/>
      <c r="BC14" s="238"/>
      <c r="BD14" s="238"/>
      <c r="BE14" s="238"/>
    </row>
    <row r="15" spans="2:57" x14ac:dyDescent="0.3">
      <c r="B15" s="233" t="s">
        <v>390</v>
      </c>
      <c r="C15" s="242">
        <v>434</v>
      </c>
      <c r="D15" s="242">
        <v>8.9700000000000006</v>
      </c>
      <c r="E15" s="233"/>
      <c r="F15" s="233"/>
      <c r="G15" s="233"/>
      <c r="H15" s="233"/>
      <c r="I15" s="241"/>
      <c r="J15" s="233">
        <v>413515200</v>
      </c>
      <c r="K15" s="233">
        <v>8546616</v>
      </c>
      <c r="L15" s="233"/>
      <c r="M15" s="233"/>
      <c r="N15" s="233"/>
      <c r="O15" s="233"/>
      <c r="P15" s="241"/>
      <c r="Q15" s="233">
        <v>459172000</v>
      </c>
      <c r="R15" s="233">
        <v>9490260</v>
      </c>
      <c r="S15" s="233"/>
      <c r="T15" s="233"/>
      <c r="U15" s="233"/>
      <c r="V15" s="233"/>
      <c r="W15" s="241"/>
      <c r="X15" s="233">
        <v>417508000</v>
      </c>
      <c r="Y15" s="233">
        <v>8629140</v>
      </c>
      <c r="Z15" s="233"/>
      <c r="AA15" s="233"/>
      <c r="AB15" s="233"/>
      <c r="AC15" s="233"/>
      <c r="AD15" s="241"/>
      <c r="AE15" s="233">
        <v>392119000</v>
      </c>
      <c r="AF15" s="233">
        <v>8104395.0000000009</v>
      </c>
      <c r="AG15" s="233"/>
      <c r="AH15" s="233"/>
      <c r="AI15" s="233"/>
      <c r="AJ15" s="233"/>
      <c r="AK15" s="241"/>
      <c r="AL15" s="233">
        <v>392119000</v>
      </c>
      <c r="AM15" s="233">
        <v>8104395.0000000009</v>
      </c>
      <c r="AN15" s="233"/>
      <c r="AO15" s="233"/>
      <c r="AP15" s="233"/>
      <c r="AQ15" s="233"/>
      <c r="AR15" s="241"/>
      <c r="AS15" s="238">
        <v>379316000</v>
      </c>
      <c r="AT15" s="238">
        <v>7839780.0000000009</v>
      </c>
      <c r="AU15" s="238"/>
      <c r="AV15" s="238"/>
      <c r="AW15" s="238"/>
      <c r="AX15" s="238"/>
      <c r="AY15" s="239"/>
      <c r="AZ15" s="238">
        <v>379316000</v>
      </c>
      <c r="BA15" s="238">
        <v>7839780.0000000009</v>
      </c>
      <c r="BB15" s="238"/>
      <c r="BC15" s="238"/>
      <c r="BD15" s="238"/>
      <c r="BE15" s="238"/>
    </row>
    <row r="16" spans="2:57" x14ac:dyDescent="0.3">
      <c r="B16" s="233" t="s">
        <v>389</v>
      </c>
      <c r="C16" s="242">
        <v>330</v>
      </c>
      <c r="D16" s="248">
        <v>3.2666666666666671</v>
      </c>
      <c r="E16" s="233"/>
      <c r="F16" s="233"/>
      <c r="G16" s="233"/>
      <c r="H16" s="233"/>
      <c r="I16" s="241"/>
      <c r="J16" s="233"/>
      <c r="K16" s="233"/>
      <c r="L16" s="233"/>
      <c r="M16" s="233"/>
      <c r="N16" s="233"/>
      <c r="O16" s="233"/>
      <c r="P16" s="241"/>
      <c r="Q16" s="233"/>
      <c r="R16" s="233"/>
      <c r="S16" s="233"/>
      <c r="T16" s="233"/>
      <c r="U16" s="233"/>
      <c r="V16" s="233"/>
      <c r="W16" s="241"/>
      <c r="X16" s="233"/>
      <c r="Y16" s="233"/>
      <c r="Z16" s="233"/>
      <c r="AA16" s="233"/>
      <c r="AB16" s="233"/>
      <c r="AC16" s="233"/>
      <c r="AD16" s="241"/>
      <c r="AE16" s="233"/>
      <c r="AF16" s="233"/>
      <c r="AG16" s="233"/>
      <c r="AH16" s="233"/>
      <c r="AI16" s="233"/>
      <c r="AJ16" s="233"/>
      <c r="AK16" s="241"/>
      <c r="AL16" s="233"/>
      <c r="AM16" s="233"/>
      <c r="AN16" s="233"/>
      <c r="AO16" s="233"/>
      <c r="AP16" s="233"/>
      <c r="AQ16" s="233"/>
      <c r="AR16" s="241"/>
      <c r="AS16" s="238"/>
      <c r="AT16" s="238"/>
      <c r="AU16" s="238"/>
      <c r="AV16" s="238"/>
      <c r="AW16" s="238"/>
      <c r="AX16" s="238"/>
      <c r="AY16" s="239"/>
      <c r="AZ16" s="238"/>
      <c r="BA16" s="238"/>
      <c r="BB16" s="238"/>
      <c r="BC16" s="238"/>
      <c r="BD16" s="238"/>
      <c r="BE16" s="238"/>
    </row>
    <row r="17" spans="2:57" x14ac:dyDescent="0.3">
      <c r="B17" s="243" t="s">
        <v>388</v>
      </c>
      <c r="C17" s="242">
        <v>330</v>
      </c>
      <c r="D17" s="242">
        <v>3.2</v>
      </c>
      <c r="E17" s="233"/>
      <c r="F17" s="233"/>
      <c r="G17" s="233"/>
      <c r="H17" s="233"/>
      <c r="I17" s="241"/>
      <c r="J17" s="245">
        <v>36623893.73306071</v>
      </c>
      <c r="K17" s="245">
        <v>355140.78771452815</v>
      </c>
      <c r="L17" s="233"/>
      <c r="M17" s="233"/>
      <c r="N17" s="233"/>
      <c r="O17" s="233"/>
      <c r="P17" s="241"/>
      <c r="Q17" s="245">
        <v>35745366.09976805</v>
      </c>
      <c r="R17" s="245">
        <v>346621.73187653872</v>
      </c>
      <c r="S17" s="233"/>
      <c r="T17" s="233"/>
      <c r="U17" s="233"/>
      <c r="V17" s="233"/>
      <c r="W17" s="241"/>
      <c r="X17" s="245">
        <v>36238514.417746775</v>
      </c>
      <c r="Y17" s="245">
        <v>351403.77617208997</v>
      </c>
      <c r="Z17" s="233"/>
      <c r="AA17" s="233"/>
      <c r="AB17" s="233"/>
      <c r="AC17" s="233"/>
      <c r="AD17" s="241"/>
      <c r="AE17" s="245">
        <v>43686288.191547118</v>
      </c>
      <c r="AF17" s="245">
        <v>423624.61276651756</v>
      </c>
      <c r="AG17" s="233"/>
      <c r="AH17" s="233"/>
      <c r="AI17" s="233"/>
      <c r="AJ17" s="233"/>
      <c r="AK17" s="241"/>
      <c r="AL17" s="245">
        <v>48176172.751233667</v>
      </c>
      <c r="AM17" s="245">
        <v>543265.90232693125</v>
      </c>
      <c r="AN17" s="233"/>
      <c r="AO17" s="233"/>
      <c r="AP17" s="233"/>
      <c r="AQ17" s="233"/>
      <c r="AR17" s="241"/>
      <c r="AS17" s="238">
        <v>40620256.386600003</v>
      </c>
      <c r="AT17" s="238">
        <v>393893.39526400005</v>
      </c>
      <c r="AU17" s="238"/>
      <c r="AV17" s="238"/>
      <c r="AW17" s="238"/>
      <c r="AX17" s="238"/>
      <c r="AY17" s="239"/>
      <c r="AZ17" s="238">
        <v>30778704</v>
      </c>
      <c r="BA17" s="238">
        <v>298460.16000000003</v>
      </c>
      <c r="BB17" s="238"/>
      <c r="BC17" s="238"/>
      <c r="BD17" s="238"/>
      <c r="BE17" s="238"/>
    </row>
    <row r="18" spans="2:57" x14ac:dyDescent="0.3">
      <c r="B18" s="243" t="s">
        <v>387</v>
      </c>
      <c r="C18" s="242">
        <v>330</v>
      </c>
      <c r="D18" s="242">
        <v>3.4000000000000004</v>
      </c>
      <c r="E18" s="233"/>
      <c r="F18" s="233"/>
      <c r="G18" s="233"/>
      <c r="H18" s="233"/>
      <c r="I18" s="241"/>
      <c r="J18" s="233">
        <v>42983977.944838405</v>
      </c>
      <c r="K18" s="233">
        <v>442865.22731045634</v>
      </c>
      <c r="L18" s="233"/>
      <c r="M18" s="233"/>
      <c r="N18" s="233"/>
      <c r="O18" s="233"/>
      <c r="P18" s="241"/>
      <c r="Q18" s="233">
        <v>37043891.533907093</v>
      </c>
      <c r="R18" s="233">
        <v>381664.33701601258</v>
      </c>
      <c r="S18" s="233"/>
      <c r="T18" s="233"/>
      <c r="U18" s="233"/>
      <c r="V18" s="233"/>
      <c r="W18" s="241"/>
      <c r="X18" s="233">
        <v>62613714.284221239</v>
      </c>
      <c r="Y18" s="233">
        <v>645110.9956556129</v>
      </c>
      <c r="Z18" s="233"/>
      <c r="AA18" s="233"/>
      <c r="AB18" s="233"/>
      <c r="AC18" s="233"/>
      <c r="AD18" s="241"/>
      <c r="AE18" s="233">
        <v>70651170.641002491</v>
      </c>
      <c r="AF18" s="233">
        <v>727921.15205881349</v>
      </c>
      <c r="AG18" s="233"/>
      <c r="AH18" s="233"/>
      <c r="AI18" s="233"/>
      <c r="AJ18" s="233"/>
      <c r="AK18" s="241"/>
      <c r="AL18" s="233">
        <v>56024296.177464783</v>
      </c>
      <c r="AM18" s="233">
        <v>577220.02122236451</v>
      </c>
      <c r="AN18" s="233"/>
      <c r="AO18" s="233"/>
      <c r="AP18" s="233"/>
      <c r="AQ18" s="233"/>
      <c r="AR18" s="241"/>
      <c r="AS18" s="238">
        <v>67855756.683891013</v>
      </c>
      <c r="AT18" s="238">
        <v>699119.91734918021</v>
      </c>
      <c r="AU18" s="238"/>
      <c r="AV18" s="238"/>
      <c r="AW18" s="238"/>
      <c r="AX18" s="238"/>
      <c r="AY18" s="239"/>
      <c r="AZ18" s="238">
        <v>61557408.000000007</v>
      </c>
      <c r="BA18" s="238">
        <v>634227.84000000008</v>
      </c>
      <c r="BB18" s="238"/>
      <c r="BC18" s="238"/>
      <c r="BD18" s="238"/>
      <c r="BE18" s="238"/>
    </row>
    <row r="19" spans="2:57" x14ac:dyDescent="0.3">
      <c r="B19" s="243" t="s">
        <v>386</v>
      </c>
      <c r="C19" s="242">
        <v>330</v>
      </c>
      <c r="D19" s="242">
        <v>3.2</v>
      </c>
      <c r="E19" s="233"/>
      <c r="F19" s="233"/>
      <c r="G19" s="233"/>
      <c r="H19" s="233"/>
      <c r="I19" s="241"/>
      <c r="J19" s="233">
        <v>32454311.777053788</v>
      </c>
      <c r="K19" s="233">
        <v>314708.47783809731</v>
      </c>
      <c r="L19" s="233"/>
      <c r="M19" s="233"/>
      <c r="N19" s="233"/>
      <c r="O19" s="233"/>
      <c r="P19" s="241"/>
      <c r="Q19" s="233">
        <v>33929055.680251405</v>
      </c>
      <c r="R19" s="233">
        <v>329009.02477819548</v>
      </c>
      <c r="S19" s="233"/>
      <c r="T19" s="233"/>
      <c r="U19" s="233"/>
      <c r="V19" s="233"/>
      <c r="W19" s="241"/>
      <c r="X19" s="233">
        <v>25769864.199022427</v>
      </c>
      <c r="Y19" s="233">
        <v>249889.59223294476</v>
      </c>
      <c r="Z19" s="233"/>
      <c r="AA19" s="233"/>
      <c r="AB19" s="233"/>
      <c r="AC19" s="233"/>
      <c r="AD19" s="241"/>
      <c r="AE19" s="233">
        <v>39870291.412614562</v>
      </c>
      <c r="AF19" s="233">
        <v>386621.00763747451</v>
      </c>
      <c r="AG19" s="233"/>
      <c r="AH19" s="233"/>
      <c r="AI19" s="233"/>
      <c r="AJ19" s="233"/>
      <c r="AK19" s="241"/>
      <c r="AL19" s="233">
        <v>37565899.210604385</v>
      </c>
      <c r="AM19" s="233">
        <v>364275.38628464862</v>
      </c>
      <c r="AN19" s="233"/>
      <c r="AO19" s="233"/>
      <c r="AP19" s="233"/>
      <c r="AQ19" s="233"/>
      <c r="AR19" s="241"/>
      <c r="AS19" s="238">
        <v>19377303.933900002</v>
      </c>
      <c r="AT19" s="238">
        <v>187901.12905600003</v>
      </c>
      <c r="AU19" s="238"/>
      <c r="AV19" s="238"/>
      <c r="AW19" s="238"/>
      <c r="AX19" s="238"/>
      <c r="AY19" s="239"/>
      <c r="AZ19" s="238">
        <v>19236690</v>
      </c>
      <c r="BA19" s="238">
        <v>186537.60000000003</v>
      </c>
      <c r="BB19" s="238"/>
      <c r="BC19" s="238"/>
      <c r="BD19" s="238"/>
      <c r="BE19" s="238"/>
    </row>
    <row r="20" spans="2:57" x14ac:dyDescent="0.3">
      <c r="B20" s="243"/>
      <c r="C20" s="242"/>
      <c r="D20" s="242"/>
      <c r="E20" s="233"/>
      <c r="F20" s="233"/>
      <c r="G20" s="233"/>
      <c r="H20" s="233"/>
      <c r="I20" s="241"/>
      <c r="J20" s="233"/>
      <c r="K20" s="233"/>
      <c r="L20" s="233"/>
      <c r="M20" s="233"/>
      <c r="N20" s="233"/>
      <c r="O20" s="233"/>
      <c r="P20" s="241"/>
      <c r="Q20" s="233"/>
      <c r="R20" s="233"/>
      <c r="S20" s="233"/>
      <c r="T20" s="233"/>
      <c r="U20" s="233"/>
      <c r="V20" s="233"/>
      <c r="W20" s="241"/>
      <c r="X20" s="233"/>
      <c r="Y20" s="233"/>
      <c r="Z20" s="233"/>
      <c r="AA20" s="233"/>
      <c r="AB20" s="233"/>
      <c r="AC20" s="233"/>
      <c r="AD20" s="241"/>
      <c r="AE20" s="233"/>
      <c r="AF20" s="233"/>
      <c r="AG20" s="233"/>
      <c r="AH20" s="233"/>
      <c r="AI20" s="233"/>
      <c r="AJ20" s="233"/>
      <c r="AK20" s="241"/>
      <c r="AL20" s="233"/>
      <c r="AM20" s="233"/>
      <c r="AN20" s="233"/>
      <c r="AO20" s="233"/>
      <c r="AP20" s="233"/>
      <c r="AQ20" s="233"/>
      <c r="AR20" s="241"/>
      <c r="AS20" s="238"/>
      <c r="AT20" s="238"/>
      <c r="AU20" s="238"/>
      <c r="AV20" s="238"/>
      <c r="AW20" s="238"/>
      <c r="AX20" s="238"/>
      <c r="AY20" s="239"/>
      <c r="AZ20" s="238"/>
      <c r="BA20" s="238"/>
      <c r="BB20" s="238"/>
      <c r="BC20" s="238"/>
      <c r="BD20" s="238"/>
      <c r="BE20" s="238"/>
    </row>
    <row r="21" spans="2:57" x14ac:dyDescent="0.3">
      <c r="B21" s="233" t="s">
        <v>385</v>
      </c>
      <c r="C21" s="244">
        <v>186.66666666666666</v>
      </c>
      <c r="D21" s="244">
        <v>0.14333333333333334</v>
      </c>
      <c r="E21" s="233"/>
      <c r="F21" s="233"/>
      <c r="G21" s="233"/>
      <c r="H21" s="233"/>
      <c r="I21" s="241"/>
      <c r="J21" s="233">
        <v>145951078.41061297</v>
      </c>
      <c r="K21" s="233">
        <v>112069.57806529211</v>
      </c>
      <c r="L21" s="233"/>
      <c r="M21" s="233"/>
      <c r="N21" s="233"/>
      <c r="O21" s="233"/>
      <c r="P21" s="241"/>
      <c r="Q21" s="233">
        <v>135100831.22589609</v>
      </c>
      <c r="R21" s="233">
        <v>103738.13826274168</v>
      </c>
      <c r="S21" s="233"/>
      <c r="T21" s="233"/>
      <c r="U21" s="233"/>
      <c r="V21" s="233"/>
      <c r="W21" s="241"/>
      <c r="X21" s="233">
        <v>150398694.92469227</v>
      </c>
      <c r="Y21" s="233">
        <v>115484.71217431728</v>
      </c>
      <c r="Z21" s="233"/>
      <c r="AA21" s="233"/>
      <c r="AB21" s="233"/>
      <c r="AC21" s="233"/>
      <c r="AD21" s="241"/>
      <c r="AE21" s="233">
        <v>173713802.10536164</v>
      </c>
      <c r="AF21" s="233">
        <v>133387.38375947415</v>
      </c>
      <c r="AG21" s="233"/>
      <c r="AH21" s="233"/>
      <c r="AI21" s="233"/>
      <c r="AJ21" s="233"/>
      <c r="AK21" s="241"/>
      <c r="AL21" s="233">
        <v>158287383.84861517</v>
      </c>
      <c r="AM21" s="233">
        <v>121542.09831232952</v>
      </c>
      <c r="AN21" s="233"/>
      <c r="AO21" s="233"/>
      <c r="AP21" s="233"/>
      <c r="AQ21" s="233"/>
      <c r="AR21" s="241"/>
      <c r="AS21" s="238">
        <v>167651390.31200001</v>
      </c>
      <c r="AT21" s="238">
        <v>128732.317561</v>
      </c>
      <c r="AU21" s="238"/>
      <c r="AV21" s="238"/>
      <c r="AW21" s="238"/>
      <c r="AX21" s="238"/>
      <c r="AY21" s="239"/>
      <c r="AZ21" s="238">
        <v>154515312</v>
      </c>
      <c r="BA21" s="238">
        <v>118645.686</v>
      </c>
      <c r="BB21" s="238"/>
      <c r="BC21" s="238"/>
      <c r="BD21" s="238"/>
      <c r="BE21" s="238"/>
    </row>
    <row r="22" spans="2:57" x14ac:dyDescent="0.3">
      <c r="B22" s="243" t="s">
        <v>384</v>
      </c>
      <c r="C22" s="242">
        <v>180</v>
      </c>
      <c r="D22" s="242">
        <v>0.06</v>
      </c>
      <c r="E22" s="233"/>
      <c r="F22" s="233"/>
      <c r="G22" s="233"/>
      <c r="H22" s="233"/>
      <c r="I22" s="241"/>
      <c r="J22" s="233"/>
      <c r="K22" s="233"/>
      <c r="L22" s="233"/>
      <c r="M22" s="233"/>
      <c r="N22" s="233"/>
      <c r="O22" s="233"/>
      <c r="P22" s="241"/>
      <c r="Q22" s="233"/>
      <c r="R22" s="233"/>
      <c r="S22" s="233"/>
      <c r="T22" s="233"/>
      <c r="U22" s="233"/>
      <c r="V22" s="233"/>
      <c r="W22" s="241"/>
      <c r="X22" s="233"/>
      <c r="Y22" s="233"/>
      <c r="Z22" s="233"/>
      <c r="AA22" s="233"/>
      <c r="AB22" s="233"/>
      <c r="AC22" s="233"/>
      <c r="AD22" s="241"/>
      <c r="AE22" s="233"/>
      <c r="AF22" s="233"/>
      <c r="AG22" s="233"/>
      <c r="AH22" s="233"/>
      <c r="AI22" s="233"/>
      <c r="AJ22" s="233"/>
      <c r="AK22" s="241"/>
      <c r="AL22" s="233"/>
      <c r="AM22" s="233"/>
      <c r="AN22" s="233"/>
      <c r="AO22" s="233"/>
      <c r="AP22" s="233"/>
      <c r="AQ22" s="233"/>
      <c r="AR22" s="241"/>
      <c r="AS22" s="238"/>
      <c r="AT22" s="238"/>
      <c r="AU22" s="238"/>
      <c r="AV22" s="238"/>
      <c r="AW22" s="238"/>
      <c r="AX22" s="238"/>
      <c r="AY22" s="239"/>
      <c r="AZ22" s="238"/>
      <c r="BA22" s="238"/>
      <c r="BB22" s="238"/>
      <c r="BC22" s="238"/>
      <c r="BD22" s="238"/>
      <c r="BE22" s="238"/>
    </row>
    <row r="23" spans="2:57" x14ac:dyDescent="0.3">
      <c r="B23" s="243" t="s">
        <v>383</v>
      </c>
      <c r="C23" s="242">
        <v>200</v>
      </c>
      <c r="D23" s="242">
        <v>0.02</v>
      </c>
      <c r="E23" s="233"/>
      <c r="F23" s="233"/>
      <c r="G23" s="233"/>
      <c r="H23" s="233"/>
      <c r="I23" s="241"/>
      <c r="J23" s="233"/>
      <c r="K23" s="233"/>
      <c r="L23" s="233"/>
      <c r="M23" s="233"/>
      <c r="N23" s="233"/>
      <c r="O23" s="233"/>
      <c r="P23" s="241"/>
      <c r="Q23" s="233"/>
      <c r="R23" s="233"/>
      <c r="S23" s="233"/>
      <c r="T23" s="233"/>
      <c r="U23" s="233"/>
      <c r="V23" s="233"/>
      <c r="W23" s="241"/>
      <c r="X23" s="233"/>
      <c r="Y23" s="233"/>
      <c r="Z23" s="233"/>
      <c r="AA23" s="233"/>
      <c r="AB23" s="233"/>
      <c r="AC23" s="233"/>
      <c r="AD23" s="241"/>
      <c r="AE23" s="233"/>
      <c r="AF23" s="233"/>
      <c r="AG23" s="233"/>
      <c r="AH23" s="233"/>
      <c r="AI23" s="233"/>
      <c r="AJ23" s="233"/>
      <c r="AK23" s="241"/>
      <c r="AL23" s="233"/>
      <c r="AM23" s="233"/>
      <c r="AN23" s="233"/>
      <c r="AO23" s="233"/>
      <c r="AP23" s="233"/>
      <c r="AQ23" s="233"/>
      <c r="AR23" s="241"/>
      <c r="AS23" s="238"/>
      <c r="AT23" s="238"/>
      <c r="AU23" s="238"/>
      <c r="AV23" s="238"/>
      <c r="AW23" s="238"/>
      <c r="AX23" s="238"/>
      <c r="AY23" s="239"/>
      <c r="AZ23" s="238"/>
      <c r="BA23" s="238"/>
      <c r="BB23" s="238"/>
      <c r="BC23" s="238"/>
      <c r="BD23" s="238"/>
      <c r="BE23" s="238"/>
    </row>
    <row r="24" spans="2:57" x14ac:dyDescent="0.3">
      <c r="B24" s="243" t="s">
        <v>382</v>
      </c>
      <c r="C24" s="242">
        <v>180</v>
      </c>
      <c r="D24" s="247">
        <v>0.35</v>
      </c>
      <c r="E24" s="233"/>
      <c r="F24" s="233"/>
      <c r="G24" s="245"/>
      <c r="H24" s="233"/>
      <c r="I24" s="241"/>
      <c r="J24" s="233"/>
      <c r="K24" s="233"/>
      <c r="L24" s="233"/>
      <c r="M24" s="233"/>
      <c r="N24" s="233"/>
      <c r="O24" s="233"/>
      <c r="P24" s="241"/>
      <c r="Q24" s="233"/>
      <c r="R24" s="233"/>
      <c r="S24" s="233"/>
      <c r="T24" s="233"/>
      <c r="U24" s="233"/>
      <c r="V24" s="233"/>
      <c r="W24" s="241"/>
      <c r="X24" s="233"/>
      <c r="Y24" s="233"/>
      <c r="Z24" s="233"/>
      <c r="AA24" s="233"/>
      <c r="AB24" s="233"/>
      <c r="AC24" s="233"/>
      <c r="AD24" s="241"/>
      <c r="AE24" s="233"/>
      <c r="AF24" s="233"/>
      <c r="AG24" s="233"/>
      <c r="AH24" s="233"/>
      <c r="AI24" s="233"/>
      <c r="AJ24" s="233"/>
      <c r="AK24" s="241"/>
      <c r="AL24" s="233"/>
      <c r="AM24" s="233"/>
      <c r="AN24" s="233"/>
      <c r="AO24" s="233"/>
      <c r="AP24" s="233"/>
      <c r="AQ24" s="233"/>
      <c r="AR24" s="241"/>
      <c r="AS24" s="238"/>
      <c r="AT24" s="238"/>
      <c r="AU24" s="238"/>
      <c r="AV24" s="238"/>
      <c r="AW24" s="238"/>
      <c r="AX24" s="238"/>
      <c r="AY24" s="239"/>
      <c r="AZ24" s="238"/>
      <c r="BA24" s="238"/>
      <c r="BB24" s="238"/>
      <c r="BC24" s="238"/>
      <c r="BD24" s="238"/>
      <c r="BE24" s="238"/>
    </row>
    <row r="25" spans="2:57" x14ac:dyDescent="0.3">
      <c r="B25" s="243"/>
      <c r="C25" s="242"/>
      <c r="D25" s="247"/>
      <c r="E25" s="233"/>
      <c r="F25" s="233"/>
      <c r="G25" s="233"/>
      <c r="H25" s="233"/>
      <c r="I25" s="241"/>
      <c r="J25" s="233"/>
      <c r="K25" s="233"/>
      <c r="L25" s="233"/>
      <c r="M25" s="233"/>
      <c r="N25" s="233"/>
      <c r="O25" s="233"/>
      <c r="P25" s="241"/>
      <c r="Q25" s="233"/>
      <c r="R25" s="233"/>
      <c r="S25" s="233"/>
      <c r="T25" s="233"/>
      <c r="U25" s="233"/>
      <c r="V25" s="233"/>
      <c r="W25" s="241"/>
      <c r="X25" s="233"/>
      <c r="Y25" s="233"/>
      <c r="Z25" s="233"/>
      <c r="AA25" s="233"/>
      <c r="AB25" s="233"/>
      <c r="AC25" s="233"/>
      <c r="AD25" s="241"/>
      <c r="AE25" s="233"/>
      <c r="AF25" s="233"/>
      <c r="AG25" s="233"/>
      <c r="AH25" s="233"/>
      <c r="AI25" s="233"/>
      <c r="AJ25" s="233"/>
      <c r="AK25" s="241"/>
      <c r="AL25" s="233"/>
      <c r="AM25" s="233"/>
      <c r="AN25" s="233"/>
      <c r="AO25" s="233"/>
      <c r="AP25" s="233"/>
      <c r="AQ25" s="233"/>
      <c r="AR25" s="241"/>
      <c r="AS25" s="238"/>
      <c r="AT25" s="238"/>
      <c r="AU25" s="238"/>
      <c r="AV25" s="238"/>
      <c r="AW25" s="238"/>
      <c r="AX25" s="238"/>
      <c r="AY25" s="239"/>
      <c r="AZ25" s="238"/>
      <c r="BA25" s="238"/>
      <c r="BB25" s="238"/>
      <c r="BC25" s="238"/>
      <c r="BD25" s="238"/>
      <c r="BE25" s="238"/>
    </row>
    <row r="26" spans="2:57" x14ac:dyDescent="0.3">
      <c r="B26" s="233" t="s">
        <v>381</v>
      </c>
      <c r="C26" s="242">
        <v>375</v>
      </c>
      <c r="D26" s="242">
        <v>0.6</v>
      </c>
      <c r="E26" s="233"/>
      <c r="F26" s="233"/>
      <c r="G26" s="233"/>
      <c r="H26" s="233"/>
      <c r="I26" s="241"/>
      <c r="J26" s="233" t="s">
        <v>314</v>
      </c>
      <c r="K26" s="233"/>
      <c r="L26" s="233"/>
      <c r="M26" s="233"/>
      <c r="N26" s="233"/>
      <c r="O26" s="233"/>
      <c r="P26" s="241"/>
      <c r="Q26" s="233" t="s">
        <v>314</v>
      </c>
      <c r="R26" s="233"/>
      <c r="S26" s="233"/>
      <c r="T26" s="233"/>
      <c r="U26" s="233"/>
      <c r="V26" s="233"/>
      <c r="W26" s="241"/>
      <c r="X26" s="233" t="s">
        <v>314</v>
      </c>
      <c r="Y26" s="233"/>
      <c r="Z26" s="233"/>
      <c r="AA26" s="233"/>
      <c r="AB26" s="233"/>
      <c r="AC26" s="233"/>
      <c r="AD26" s="241"/>
      <c r="AE26" s="233" t="s">
        <v>314</v>
      </c>
      <c r="AF26" s="233"/>
      <c r="AG26" s="233"/>
      <c r="AH26" s="233"/>
      <c r="AI26" s="233"/>
      <c r="AJ26" s="233"/>
      <c r="AK26" s="241"/>
      <c r="AL26" s="233" t="s">
        <v>314</v>
      </c>
      <c r="AM26" s="233"/>
      <c r="AN26" s="233"/>
      <c r="AO26" s="233"/>
      <c r="AP26" s="233"/>
      <c r="AQ26" s="233"/>
      <c r="AR26" s="241"/>
      <c r="AS26" s="238" t="s">
        <v>314</v>
      </c>
      <c r="AT26" s="238"/>
      <c r="AU26" s="238"/>
      <c r="AV26" s="238"/>
      <c r="AW26" s="238"/>
      <c r="AX26" s="238"/>
      <c r="AY26" s="239"/>
      <c r="AZ26" s="238" t="s">
        <v>314</v>
      </c>
      <c r="BA26" s="238"/>
      <c r="BB26" s="238"/>
      <c r="BC26" s="238"/>
      <c r="BD26" s="238"/>
      <c r="BE26" s="238"/>
    </row>
    <row r="27" spans="2:57" x14ac:dyDescent="0.3">
      <c r="B27" s="233"/>
      <c r="C27" s="242"/>
      <c r="D27" s="242"/>
      <c r="E27" s="233"/>
      <c r="F27" s="233"/>
      <c r="G27" s="233"/>
      <c r="H27" s="233"/>
      <c r="I27" s="241"/>
      <c r="J27" s="233"/>
      <c r="K27" s="233"/>
      <c r="L27" s="233"/>
      <c r="M27" s="233"/>
      <c r="N27" s="233"/>
      <c r="O27" s="233"/>
      <c r="P27" s="241"/>
      <c r="Q27" s="233"/>
      <c r="R27" s="233"/>
      <c r="S27" s="233"/>
      <c r="T27" s="233"/>
      <c r="U27" s="233"/>
      <c r="V27" s="233"/>
      <c r="W27" s="241"/>
      <c r="X27" s="233"/>
      <c r="Y27" s="233"/>
      <c r="Z27" s="233"/>
      <c r="AA27" s="233"/>
      <c r="AB27" s="233"/>
      <c r="AC27" s="233"/>
      <c r="AD27" s="241"/>
      <c r="AE27" s="233"/>
      <c r="AF27" s="233"/>
      <c r="AG27" s="233"/>
      <c r="AH27" s="233"/>
      <c r="AI27" s="233"/>
      <c r="AJ27" s="233"/>
      <c r="AK27" s="241"/>
      <c r="AL27" s="233"/>
      <c r="AM27" s="233"/>
      <c r="AN27" s="233"/>
      <c r="AO27" s="233"/>
      <c r="AP27" s="233"/>
      <c r="AQ27" s="233"/>
      <c r="AR27" s="241"/>
      <c r="AS27" s="238"/>
      <c r="AT27" s="238"/>
      <c r="AU27" s="238"/>
      <c r="AV27" s="238"/>
      <c r="AW27" s="238"/>
      <c r="AX27" s="238"/>
      <c r="AY27" s="239"/>
      <c r="AZ27" s="238"/>
      <c r="BA27" s="238"/>
      <c r="BB27" s="238"/>
      <c r="BC27" s="238"/>
      <c r="BD27" s="238"/>
      <c r="BE27" s="238"/>
    </row>
    <row r="28" spans="2:57" x14ac:dyDescent="0.3">
      <c r="B28" s="234" t="s">
        <v>380</v>
      </c>
      <c r="C28" s="242"/>
      <c r="D28" s="242"/>
      <c r="E28" s="233"/>
      <c r="F28" s="233"/>
      <c r="G28" s="233"/>
      <c r="H28" s="233"/>
      <c r="I28" s="241"/>
      <c r="J28" s="233"/>
      <c r="K28" s="233"/>
      <c r="L28" s="233"/>
      <c r="M28" s="233"/>
      <c r="N28" s="233"/>
      <c r="O28" s="233"/>
      <c r="P28" s="241"/>
      <c r="Q28" s="233"/>
      <c r="R28" s="233"/>
      <c r="S28" s="233"/>
      <c r="T28" s="233"/>
      <c r="U28" s="233"/>
      <c r="V28" s="233"/>
      <c r="W28" s="241"/>
      <c r="X28" s="233"/>
      <c r="Y28" s="233"/>
      <c r="Z28" s="233"/>
      <c r="AA28" s="233"/>
      <c r="AB28" s="233"/>
      <c r="AC28" s="233"/>
      <c r="AD28" s="241"/>
      <c r="AE28" s="233"/>
      <c r="AF28" s="233"/>
      <c r="AG28" s="233"/>
      <c r="AH28" s="233"/>
      <c r="AI28" s="233"/>
      <c r="AJ28" s="233"/>
      <c r="AK28" s="241"/>
      <c r="AL28" s="233"/>
      <c r="AM28" s="233"/>
      <c r="AN28" s="233"/>
      <c r="AO28" s="233"/>
      <c r="AP28" s="233"/>
      <c r="AQ28" s="233"/>
      <c r="AR28" s="241"/>
      <c r="AS28" s="238"/>
      <c r="AT28" s="238"/>
      <c r="AU28" s="238"/>
      <c r="AV28" s="238"/>
      <c r="AW28" s="238"/>
      <c r="AX28" s="238"/>
      <c r="AY28" s="239"/>
      <c r="AZ28" s="238"/>
      <c r="BA28" s="238"/>
      <c r="BB28" s="238"/>
      <c r="BC28" s="238"/>
      <c r="BD28" s="238"/>
      <c r="BE28" s="238"/>
    </row>
    <row r="29" spans="2:57" x14ac:dyDescent="0.3">
      <c r="B29" s="233" t="s">
        <v>46</v>
      </c>
      <c r="C29" s="244">
        <v>558.4</v>
      </c>
      <c r="D29" s="246">
        <v>4.88</v>
      </c>
      <c r="E29" s="233"/>
      <c r="F29" s="233"/>
      <c r="G29" s="233"/>
      <c r="H29" s="233"/>
      <c r="I29" s="241"/>
      <c r="J29" s="233"/>
      <c r="K29" s="233"/>
      <c r="L29" s="233"/>
      <c r="M29" s="233"/>
      <c r="N29" s="233"/>
      <c r="O29" s="233"/>
      <c r="P29" s="241"/>
      <c r="Q29" s="233"/>
      <c r="R29" s="233"/>
      <c r="S29" s="233"/>
      <c r="T29" s="233"/>
      <c r="U29" s="233"/>
      <c r="V29" s="233"/>
      <c r="W29" s="241"/>
      <c r="X29" s="233"/>
      <c r="Y29" s="233"/>
      <c r="Z29" s="233"/>
      <c r="AA29" s="233"/>
      <c r="AB29" s="233"/>
      <c r="AC29" s="233"/>
      <c r="AD29" s="241"/>
      <c r="AE29" s="233"/>
      <c r="AF29" s="233"/>
      <c r="AG29" s="233"/>
      <c r="AH29" s="233"/>
      <c r="AI29" s="233"/>
      <c r="AJ29" s="233"/>
      <c r="AK29" s="241"/>
      <c r="AL29" s="233"/>
      <c r="AM29" s="233"/>
      <c r="AN29" s="233"/>
      <c r="AO29" s="233"/>
      <c r="AP29" s="233"/>
      <c r="AQ29" s="233"/>
      <c r="AR29" s="241"/>
      <c r="AS29" s="238"/>
      <c r="AT29" s="238"/>
      <c r="AU29" s="238"/>
      <c r="AV29" s="238"/>
      <c r="AW29" s="238"/>
      <c r="AX29" s="238"/>
      <c r="AY29" s="239"/>
      <c r="AZ29" s="238">
        <v>250163200</v>
      </c>
      <c r="BA29" s="238">
        <v>2186240</v>
      </c>
      <c r="BB29" s="238"/>
      <c r="BC29" s="238"/>
      <c r="BD29" s="238"/>
      <c r="BE29" s="238"/>
    </row>
    <row r="30" spans="2:57" x14ac:dyDescent="0.3">
      <c r="B30" s="243" t="s">
        <v>345</v>
      </c>
      <c r="C30" s="242">
        <v>558.4</v>
      </c>
      <c r="D30" s="242">
        <v>4.88</v>
      </c>
      <c r="E30" s="233"/>
      <c r="F30" s="233"/>
      <c r="G30" s="233"/>
      <c r="H30" s="233"/>
      <c r="I30" s="241"/>
      <c r="J30" s="233">
        <v>134977564.79999998</v>
      </c>
      <c r="K30" s="245">
        <v>1179603.3599999999</v>
      </c>
      <c r="L30" s="233"/>
      <c r="M30" s="233"/>
      <c r="N30" s="233"/>
      <c r="O30" s="233"/>
      <c r="P30" s="241"/>
      <c r="Q30" s="233">
        <v>124751585.59999999</v>
      </c>
      <c r="R30" s="245">
        <v>1090235.92</v>
      </c>
      <c r="S30" s="233"/>
      <c r="T30" s="233"/>
      <c r="U30" s="233"/>
      <c r="V30" s="233"/>
      <c r="W30" s="241"/>
      <c r="X30" s="233">
        <v>121653024</v>
      </c>
      <c r="Y30" s="245">
        <v>1063156.8</v>
      </c>
      <c r="Z30" s="233"/>
      <c r="AA30" s="233"/>
      <c r="AB30" s="233"/>
      <c r="AC30" s="233"/>
      <c r="AD30" s="241"/>
      <c r="AE30" s="233">
        <v>116371676.8</v>
      </c>
      <c r="AF30" s="245">
        <v>1017001.76</v>
      </c>
      <c r="AG30" s="233"/>
      <c r="AH30" s="233"/>
      <c r="AI30" s="233"/>
      <c r="AJ30" s="233"/>
      <c r="AK30" s="241"/>
      <c r="AL30" s="233">
        <v>100917956.8</v>
      </c>
      <c r="AM30" s="245">
        <v>881947.76</v>
      </c>
      <c r="AN30" s="233"/>
      <c r="AO30" s="233"/>
      <c r="AP30" s="233"/>
      <c r="AQ30" s="233"/>
      <c r="AR30" s="241"/>
      <c r="AS30" s="238">
        <v>63608460.799999997</v>
      </c>
      <c r="AT30" s="238">
        <v>555890.55999999994</v>
      </c>
      <c r="AU30" s="238"/>
      <c r="AV30" s="238"/>
      <c r="AW30" s="238"/>
      <c r="AX30" s="238"/>
      <c r="AY30" s="239"/>
      <c r="AZ30" s="238"/>
      <c r="BA30" s="238"/>
      <c r="BB30" s="238"/>
      <c r="BC30" s="238"/>
      <c r="BD30" s="238"/>
      <c r="BE30" s="238"/>
    </row>
    <row r="31" spans="2:57" x14ac:dyDescent="0.3">
      <c r="B31" s="243" t="s">
        <v>379</v>
      </c>
      <c r="C31" s="242">
        <v>558.4</v>
      </c>
      <c r="D31" s="242">
        <v>4.88</v>
      </c>
      <c r="E31" s="233"/>
      <c r="F31" s="233"/>
      <c r="G31" s="233"/>
      <c r="H31" s="233"/>
      <c r="I31" s="241"/>
      <c r="J31" s="233">
        <v>278402046.39999998</v>
      </c>
      <c r="K31" s="233">
        <v>2433026.48</v>
      </c>
      <c r="L31" s="233"/>
      <c r="M31" s="233"/>
      <c r="N31" s="233"/>
      <c r="O31" s="233"/>
      <c r="P31" s="241"/>
      <c r="Q31" s="233">
        <v>276448204.80000001</v>
      </c>
      <c r="R31" s="233">
        <v>2415951.36</v>
      </c>
      <c r="S31" s="233"/>
      <c r="T31" s="233"/>
      <c r="U31" s="233"/>
      <c r="V31" s="233"/>
      <c r="W31" s="241"/>
      <c r="X31" s="233">
        <v>108530624</v>
      </c>
      <c r="Y31" s="233">
        <v>948476.79999999993</v>
      </c>
      <c r="Z31" s="233"/>
      <c r="AA31" s="233"/>
      <c r="AB31" s="233"/>
      <c r="AC31" s="233"/>
      <c r="AD31" s="241"/>
      <c r="AE31" s="233">
        <v>210598326.40000001</v>
      </c>
      <c r="AF31" s="233">
        <v>1840472.48</v>
      </c>
      <c r="AG31" s="233"/>
      <c r="AH31" s="233"/>
      <c r="AI31" s="233"/>
      <c r="AJ31" s="233"/>
      <c r="AK31" s="241"/>
      <c r="AL31" s="233">
        <v>191227988.79999998</v>
      </c>
      <c r="AM31" s="233">
        <v>1671190.16</v>
      </c>
      <c r="AN31" s="233"/>
      <c r="AO31" s="233"/>
      <c r="AP31" s="233"/>
      <c r="AQ31" s="233"/>
      <c r="AR31" s="241"/>
      <c r="AS31" s="238">
        <v>201715299.19999999</v>
      </c>
      <c r="AT31" s="238">
        <v>1762841.44</v>
      </c>
      <c r="AU31" s="238"/>
      <c r="AV31" s="238"/>
      <c r="AW31" s="238"/>
      <c r="AX31" s="238"/>
      <c r="AY31" s="239"/>
      <c r="AZ31" s="238"/>
      <c r="BA31" s="238"/>
      <c r="BB31" s="238"/>
      <c r="BC31" s="238"/>
      <c r="BD31" s="238"/>
      <c r="BE31" s="238"/>
    </row>
    <row r="32" spans="2:57" x14ac:dyDescent="0.3">
      <c r="B32" s="243" t="s">
        <v>378</v>
      </c>
      <c r="C32" s="242">
        <v>558.4</v>
      </c>
      <c r="D32" s="242">
        <v>4.88</v>
      </c>
      <c r="E32" s="233"/>
      <c r="F32" s="233"/>
      <c r="G32" s="233"/>
      <c r="H32" s="233"/>
      <c r="I32" s="241"/>
      <c r="J32" s="233">
        <v>62538008</v>
      </c>
      <c r="K32" s="233">
        <v>546535.6</v>
      </c>
      <c r="L32" s="233"/>
      <c r="M32" s="233"/>
      <c r="N32" s="233"/>
      <c r="O32" s="233"/>
      <c r="P32" s="241"/>
      <c r="Q32" s="233">
        <v>59777836.799999997</v>
      </c>
      <c r="R32" s="233">
        <v>522413.76</v>
      </c>
      <c r="S32" s="233"/>
      <c r="T32" s="233"/>
      <c r="U32" s="233"/>
      <c r="V32" s="233"/>
      <c r="W32" s="241"/>
      <c r="X32" s="233">
        <v>57173459.199999996</v>
      </c>
      <c r="Y32" s="233">
        <v>499653.44</v>
      </c>
      <c r="Z32" s="233"/>
      <c r="AA32" s="233"/>
      <c r="AB32" s="233"/>
      <c r="AC32" s="233"/>
      <c r="AD32" s="241"/>
      <c r="AE32" s="233">
        <v>78392100.799999997</v>
      </c>
      <c r="AF32" s="233">
        <v>685088.55999999994</v>
      </c>
      <c r="AG32" s="233"/>
      <c r="AH32" s="233"/>
      <c r="AI32" s="233"/>
      <c r="AJ32" s="233"/>
      <c r="AK32" s="241"/>
      <c r="AL32" s="233">
        <v>78392100.799999997</v>
      </c>
      <c r="AM32" s="233">
        <v>685088.55999999994</v>
      </c>
      <c r="AN32" s="233"/>
      <c r="AO32" s="233"/>
      <c r="AP32" s="233"/>
      <c r="AQ32" s="233"/>
      <c r="AR32" s="241"/>
      <c r="AS32" s="238">
        <v>75474460.799999997</v>
      </c>
      <c r="AT32" s="238">
        <v>659590.55999999994</v>
      </c>
      <c r="AU32" s="238"/>
      <c r="AV32" s="238"/>
      <c r="AW32" s="238"/>
      <c r="AX32" s="238"/>
      <c r="AY32" s="239"/>
      <c r="AZ32" s="238"/>
      <c r="BA32" s="238"/>
      <c r="BB32" s="238"/>
      <c r="BC32" s="238"/>
      <c r="BD32" s="238"/>
      <c r="BE32" s="238"/>
    </row>
    <row r="33" spans="2:57" x14ac:dyDescent="0.3">
      <c r="B33" s="243"/>
      <c r="C33" s="242"/>
      <c r="D33" s="242"/>
      <c r="E33" s="233"/>
      <c r="F33" s="233"/>
      <c r="G33" s="233"/>
      <c r="H33" s="233"/>
      <c r="I33" s="241"/>
      <c r="J33" s="233"/>
      <c r="K33" s="233"/>
      <c r="L33" s="233"/>
      <c r="M33" s="233"/>
      <c r="N33" s="233"/>
      <c r="O33" s="233"/>
      <c r="P33" s="241"/>
      <c r="Q33" s="245"/>
      <c r="R33" s="233"/>
      <c r="S33" s="233"/>
      <c r="T33" s="233"/>
      <c r="U33" s="233"/>
      <c r="V33" s="233"/>
      <c r="W33" s="241"/>
      <c r="X33" s="233"/>
      <c r="Y33" s="233"/>
      <c r="Z33" s="233"/>
      <c r="AA33" s="233"/>
      <c r="AB33" s="233"/>
      <c r="AC33" s="233"/>
      <c r="AD33" s="241"/>
      <c r="AE33" s="233"/>
      <c r="AF33" s="233"/>
      <c r="AG33" s="233"/>
      <c r="AH33" s="233"/>
      <c r="AI33" s="233"/>
      <c r="AJ33" s="233"/>
      <c r="AK33" s="241"/>
      <c r="AL33" s="233"/>
      <c r="AM33" s="233"/>
      <c r="AN33" s="233"/>
      <c r="AO33" s="233"/>
      <c r="AP33" s="233"/>
      <c r="AQ33" s="233"/>
      <c r="AR33" s="241"/>
      <c r="AS33" s="238"/>
      <c r="AT33" s="238"/>
      <c r="AU33" s="238"/>
      <c r="AV33" s="238"/>
      <c r="AW33" s="238"/>
      <c r="AX33" s="238"/>
      <c r="AY33" s="239"/>
      <c r="AZ33" s="238"/>
      <c r="BA33" s="238"/>
      <c r="BB33" s="238"/>
      <c r="BC33" s="238"/>
      <c r="BD33" s="238"/>
      <c r="BE33" s="238"/>
    </row>
    <row r="34" spans="2:57" x14ac:dyDescent="0.3">
      <c r="B34" s="233" t="s">
        <v>377</v>
      </c>
      <c r="C34" s="244">
        <v>364.55333333333328</v>
      </c>
      <c r="D34" s="244">
        <v>5.3133333333333335</v>
      </c>
      <c r="E34" s="233"/>
      <c r="F34" s="233"/>
      <c r="G34" s="233"/>
      <c r="H34" s="233"/>
      <c r="I34" s="241"/>
      <c r="J34" s="233">
        <v>453591474.9133333</v>
      </c>
      <c r="K34" s="233">
        <v>6611056.5533333337</v>
      </c>
      <c r="L34" s="233"/>
      <c r="M34" s="233"/>
      <c r="N34" s="233"/>
      <c r="O34" s="233"/>
      <c r="P34" s="241"/>
      <c r="Q34" s="233">
        <v>435951103.66666663</v>
      </c>
      <c r="R34" s="233">
        <v>6353949.666666667</v>
      </c>
      <c r="S34" s="233"/>
      <c r="T34" s="233"/>
      <c r="U34" s="233"/>
      <c r="V34" s="233"/>
      <c r="W34" s="241"/>
      <c r="X34" s="233">
        <v>471165862.0066666</v>
      </c>
      <c r="Y34" s="233">
        <v>6867201.7266666666</v>
      </c>
      <c r="Z34" s="233"/>
      <c r="AA34" s="233"/>
      <c r="AB34" s="233"/>
      <c r="AC34" s="233"/>
      <c r="AD34" s="241"/>
      <c r="AE34" s="233">
        <v>508217604.59333324</v>
      </c>
      <c r="AF34" s="233">
        <v>7407227.6733333338</v>
      </c>
      <c r="AG34" s="233"/>
      <c r="AH34" s="233"/>
      <c r="AI34" s="233"/>
      <c r="AJ34" s="233"/>
      <c r="AK34" s="241"/>
      <c r="AL34" s="233">
        <v>470164069.4466666</v>
      </c>
      <c r="AM34" s="233">
        <v>6852600.6866666665</v>
      </c>
      <c r="AN34" s="233"/>
      <c r="AO34" s="233"/>
      <c r="AP34" s="233"/>
      <c r="AQ34" s="233"/>
      <c r="AR34" s="241"/>
      <c r="AS34" s="238">
        <v>500783997.57333326</v>
      </c>
      <c r="AT34" s="238">
        <v>7298883.4933333332</v>
      </c>
      <c r="AU34" s="238"/>
      <c r="AV34" s="238"/>
      <c r="AW34" s="238"/>
      <c r="AX34" s="238"/>
      <c r="AY34" s="239"/>
      <c r="AZ34" s="238">
        <v>533341526.66666657</v>
      </c>
      <c r="BA34" s="238">
        <v>7773406.666666667</v>
      </c>
      <c r="BB34" s="238"/>
      <c r="BC34" s="238"/>
      <c r="BD34" s="238"/>
      <c r="BE34" s="238"/>
    </row>
    <row r="35" spans="2:57" x14ac:dyDescent="0.3">
      <c r="B35" s="243" t="s">
        <v>376</v>
      </c>
      <c r="C35" s="242">
        <v>427</v>
      </c>
      <c r="D35" s="242">
        <v>4.7</v>
      </c>
      <c r="E35" s="233"/>
      <c r="F35" s="233"/>
      <c r="G35" s="233"/>
      <c r="H35" s="233"/>
      <c r="I35" s="241"/>
      <c r="J35" s="233"/>
      <c r="K35" s="233"/>
      <c r="L35" s="233"/>
      <c r="M35" s="233"/>
      <c r="N35" s="233"/>
      <c r="O35" s="233"/>
      <c r="P35" s="241"/>
      <c r="Q35" s="233"/>
      <c r="R35" s="233"/>
      <c r="S35" s="233"/>
      <c r="T35" s="233"/>
      <c r="U35" s="233"/>
      <c r="V35" s="233"/>
      <c r="W35" s="241"/>
      <c r="X35" s="233"/>
      <c r="Y35" s="233"/>
      <c r="Z35" s="233"/>
      <c r="AA35" s="233"/>
      <c r="AB35" s="233"/>
      <c r="AC35" s="233"/>
      <c r="AD35" s="241"/>
      <c r="AE35" s="233"/>
      <c r="AF35" s="233"/>
      <c r="AG35" s="233"/>
      <c r="AH35" s="233"/>
      <c r="AI35" s="233"/>
      <c r="AJ35" s="233"/>
      <c r="AK35" s="241"/>
      <c r="AL35" s="233"/>
      <c r="AM35" s="233"/>
      <c r="AN35" s="233"/>
      <c r="AO35" s="233"/>
      <c r="AP35" s="233"/>
      <c r="AQ35" s="233"/>
      <c r="AR35" s="241"/>
      <c r="AS35" s="238"/>
      <c r="AT35" s="238"/>
      <c r="AU35" s="238"/>
      <c r="AV35" s="238"/>
      <c r="AW35" s="238"/>
      <c r="AX35" s="238"/>
      <c r="AY35" s="239"/>
      <c r="AZ35" s="238"/>
      <c r="BA35" s="238"/>
      <c r="BB35" s="238"/>
      <c r="BC35" s="238"/>
      <c r="BD35" s="238"/>
      <c r="BE35" s="238"/>
    </row>
    <row r="36" spans="2:57" x14ac:dyDescent="0.3">
      <c r="B36" s="243" t="s">
        <v>375</v>
      </c>
      <c r="C36" s="242">
        <v>333.33</v>
      </c>
      <c r="D36" s="242">
        <v>4.8</v>
      </c>
      <c r="E36" s="233"/>
      <c r="F36" s="233"/>
      <c r="G36" s="233"/>
      <c r="H36" s="233"/>
      <c r="I36" s="241"/>
      <c r="J36" s="233"/>
      <c r="K36" s="233"/>
      <c r="L36" s="233"/>
      <c r="M36" s="233"/>
      <c r="N36" s="233"/>
      <c r="O36" s="233"/>
      <c r="P36" s="241"/>
      <c r="Q36" s="233"/>
      <c r="R36" s="233"/>
      <c r="S36" s="233"/>
      <c r="T36" s="233"/>
      <c r="U36" s="233"/>
      <c r="V36" s="233"/>
      <c r="W36" s="241"/>
      <c r="X36" s="233"/>
      <c r="Y36" s="233"/>
      <c r="Z36" s="233"/>
      <c r="AA36" s="233"/>
      <c r="AB36" s="233"/>
      <c r="AC36" s="233"/>
      <c r="AD36" s="241"/>
      <c r="AE36" s="233"/>
      <c r="AF36" s="233"/>
      <c r="AG36" s="233"/>
      <c r="AH36" s="233"/>
      <c r="AI36" s="233"/>
      <c r="AJ36" s="233"/>
      <c r="AK36" s="241"/>
      <c r="AL36" s="233"/>
      <c r="AM36" s="233"/>
      <c r="AN36" s="233"/>
      <c r="AO36" s="233"/>
      <c r="AP36" s="233"/>
      <c r="AQ36" s="233"/>
      <c r="AR36" s="241"/>
      <c r="AS36" s="238"/>
      <c r="AT36" s="238"/>
      <c r="AU36" s="238"/>
      <c r="AV36" s="238"/>
      <c r="AW36" s="238"/>
      <c r="AX36" s="238"/>
      <c r="AY36" s="239"/>
      <c r="AZ36" s="238"/>
      <c r="BA36" s="238"/>
      <c r="BB36" s="238"/>
      <c r="BC36" s="238"/>
      <c r="BD36" s="238"/>
      <c r="BE36" s="238"/>
    </row>
    <row r="37" spans="2:57" x14ac:dyDescent="0.3">
      <c r="B37" s="243" t="s">
        <v>374</v>
      </c>
      <c r="C37" s="242">
        <v>333.33</v>
      </c>
      <c r="D37" s="242">
        <v>6.44</v>
      </c>
      <c r="E37" s="233"/>
      <c r="F37" s="233"/>
      <c r="G37" s="233"/>
      <c r="H37" s="233"/>
      <c r="I37" s="241"/>
      <c r="J37" s="233"/>
      <c r="K37" s="233"/>
      <c r="L37" s="233"/>
      <c r="M37" s="233"/>
      <c r="N37" s="233"/>
      <c r="O37" s="233"/>
      <c r="P37" s="241"/>
      <c r="Q37" s="233"/>
      <c r="R37" s="233"/>
      <c r="S37" s="233"/>
      <c r="T37" s="233"/>
      <c r="U37" s="233"/>
      <c r="V37" s="233"/>
      <c r="W37" s="241"/>
      <c r="X37" s="233"/>
      <c r="Y37" s="233"/>
      <c r="Z37" s="233"/>
      <c r="AA37" s="233"/>
      <c r="AB37" s="233"/>
      <c r="AC37" s="233"/>
      <c r="AD37" s="241"/>
      <c r="AE37" s="233"/>
      <c r="AF37" s="233"/>
      <c r="AG37" s="233"/>
      <c r="AH37" s="233"/>
      <c r="AI37" s="233"/>
      <c r="AJ37" s="233"/>
      <c r="AK37" s="241"/>
      <c r="AL37" s="233"/>
      <c r="AM37" s="233"/>
      <c r="AN37" s="233"/>
      <c r="AO37" s="233"/>
      <c r="AP37" s="233"/>
      <c r="AQ37" s="233"/>
      <c r="AR37" s="241"/>
      <c r="AS37" s="238"/>
      <c r="AT37" s="238"/>
      <c r="AU37" s="238"/>
      <c r="AV37" s="238"/>
      <c r="AW37" s="238"/>
      <c r="AX37" s="238"/>
      <c r="AY37" s="239"/>
      <c r="AZ37" s="238"/>
      <c r="BA37" s="238"/>
      <c r="BB37" s="238"/>
      <c r="BC37" s="238"/>
      <c r="BD37" s="238"/>
      <c r="BE37" s="238"/>
    </row>
    <row r="38" spans="2:57" x14ac:dyDescent="0.3">
      <c r="B38" s="243"/>
      <c r="C38" s="242"/>
      <c r="D38" s="242"/>
      <c r="E38" s="233"/>
      <c r="F38" s="233"/>
      <c r="G38" s="233"/>
      <c r="H38" s="233"/>
      <c r="I38" s="241"/>
      <c r="J38" s="233"/>
      <c r="K38" s="233"/>
      <c r="L38" s="233"/>
      <c r="M38" s="233"/>
      <c r="N38" s="233"/>
      <c r="O38" s="233"/>
      <c r="P38" s="241"/>
      <c r="Q38" s="233"/>
      <c r="R38" s="233"/>
      <c r="S38" s="233"/>
      <c r="T38" s="233"/>
      <c r="U38" s="233"/>
      <c r="V38" s="233"/>
      <c r="W38" s="241"/>
      <c r="X38" s="233"/>
      <c r="Y38" s="233"/>
      <c r="Z38" s="233"/>
      <c r="AA38" s="233"/>
      <c r="AB38" s="233"/>
      <c r="AC38" s="233"/>
      <c r="AD38" s="241"/>
      <c r="AE38" s="233"/>
      <c r="AF38" s="233"/>
      <c r="AG38" s="233"/>
      <c r="AH38" s="233"/>
      <c r="AI38" s="233"/>
      <c r="AJ38" s="233"/>
      <c r="AK38" s="241"/>
      <c r="AL38" s="233"/>
      <c r="AM38" s="233"/>
      <c r="AN38" s="233"/>
      <c r="AO38" s="233"/>
      <c r="AP38" s="233"/>
      <c r="AQ38" s="233"/>
      <c r="AR38" s="241"/>
      <c r="AS38" s="238"/>
      <c r="AT38" s="238"/>
      <c r="AU38" s="238"/>
      <c r="AV38" s="238"/>
      <c r="AW38" s="238"/>
      <c r="AX38" s="238"/>
      <c r="AY38" s="239"/>
      <c r="AZ38" s="238"/>
      <c r="BA38" s="238"/>
      <c r="BB38" s="238"/>
      <c r="BC38" s="238"/>
      <c r="BD38" s="238"/>
      <c r="BE38" s="238"/>
    </row>
    <row r="39" spans="2:57" x14ac:dyDescent="0.3">
      <c r="B39" s="233" t="s">
        <v>373</v>
      </c>
      <c r="C39" s="242">
        <v>744.6</v>
      </c>
      <c r="D39" s="242">
        <v>4.4400000000000004</v>
      </c>
      <c r="E39" s="233"/>
      <c r="F39" s="233"/>
      <c r="G39" s="233"/>
      <c r="H39" s="233"/>
      <c r="I39" s="241"/>
      <c r="J39" s="233">
        <v>165045057.59999999</v>
      </c>
      <c r="K39" s="233">
        <v>984152.64000000013</v>
      </c>
      <c r="L39" s="233"/>
      <c r="M39" s="233"/>
      <c r="N39" s="233"/>
      <c r="O39" s="233"/>
      <c r="P39" s="241"/>
      <c r="Q39" s="233">
        <v>179006307.59999999</v>
      </c>
      <c r="R39" s="233">
        <v>1067402.6400000001</v>
      </c>
      <c r="S39" s="233"/>
      <c r="T39" s="233"/>
      <c r="U39" s="233"/>
      <c r="V39" s="233"/>
      <c r="W39" s="241"/>
      <c r="X39" s="233">
        <v>159123998.40000001</v>
      </c>
      <c r="Y39" s="233">
        <v>948845.76000000013</v>
      </c>
      <c r="Z39" s="233"/>
      <c r="AA39" s="233"/>
      <c r="AB39" s="233"/>
      <c r="AC39" s="233"/>
      <c r="AD39" s="241"/>
      <c r="AE39" s="233">
        <v>173470951.20000002</v>
      </c>
      <c r="AF39" s="233">
        <v>1034395.68</v>
      </c>
      <c r="AG39" s="233"/>
      <c r="AH39" s="233"/>
      <c r="AI39" s="233"/>
      <c r="AJ39" s="233"/>
      <c r="AK39" s="241"/>
      <c r="AL39" s="233">
        <v>170506698.59999999</v>
      </c>
      <c r="AM39" s="233">
        <v>1016720.04</v>
      </c>
      <c r="AN39" s="233"/>
      <c r="AO39" s="233"/>
      <c r="AP39" s="233"/>
      <c r="AQ39" s="233"/>
      <c r="AR39" s="241"/>
      <c r="AS39" s="238">
        <v>184660800</v>
      </c>
      <c r="AT39" s="238">
        <v>1101120</v>
      </c>
      <c r="AU39" s="238"/>
      <c r="AV39" s="238"/>
      <c r="AW39" s="238"/>
      <c r="AX39" s="238"/>
      <c r="AY39" s="239"/>
      <c r="AZ39" s="238">
        <v>184660800</v>
      </c>
      <c r="BA39" s="238">
        <v>1101120</v>
      </c>
      <c r="BB39" s="238"/>
      <c r="BC39" s="238"/>
      <c r="BD39" s="238"/>
      <c r="BE39" s="238"/>
    </row>
    <row r="40" spans="2:57" x14ac:dyDescent="0.3">
      <c r="B40" s="234" t="s">
        <v>372</v>
      </c>
      <c r="C40" s="242"/>
      <c r="D40" s="242"/>
      <c r="E40" s="233"/>
      <c r="F40" s="233"/>
      <c r="G40" s="233"/>
      <c r="H40" s="233"/>
      <c r="I40" s="241"/>
      <c r="J40" s="233"/>
      <c r="K40" s="233"/>
      <c r="L40" s="233"/>
      <c r="M40" s="233"/>
      <c r="N40" s="233"/>
      <c r="O40" s="233"/>
      <c r="P40" s="241"/>
      <c r="Q40" s="233"/>
      <c r="R40" s="233"/>
      <c r="S40" s="233"/>
      <c r="T40" s="233"/>
      <c r="U40" s="233"/>
      <c r="V40" s="233"/>
      <c r="W40" s="241"/>
      <c r="X40" s="233"/>
      <c r="Y40" s="233"/>
      <c r="Z40" s="233"/>
      <c r="AA40" s="233"/>
      <c r="AB40" s="233"/>
      <c r="AC40" s="233"/>
      <c r="AD40" s="241"/>
      <c r="AE40" s="233"/>
      <c r="AF40" s="233"/>
      <c r="AG40" s="233"/>
      <c r="AH40" s="233"/>
      <c r="AI40" s="233"/>
      <c r="AJ40" s="233"/>
      <c r="AK40" s="241"/>
      <c r="AL40" s="233"/>
      <c r="AM40" s="233"/>
      <c r="AN40" s="233"/>
      <c r="AO40" s="233"/>
      <c r="AP40" s="233"/>
      <c r="AQ40" s="233"/>
      <c r="AR40" s="241"/>
      <c r="AS40" s="238"/>
      <c r="AT40" s="238"/>
      <c r="AU40" s="238"/>
      <c r="AV40" s="238"/>
      <c r="AW40" s="238"/>
      <c r="AX40" s="238"/>
      <c r="AY40" s="239"/>
      <c r="AZ40" s="238"/>
      <c r="BA40" s="238"/>
      <c r="BB40" s="238"/>
      <c r="BC40" s="238"/>
      <c r="BD40" s="238"/>
      <c r="BE40" s="238"/>
    </row>
    <row r="41" spans="2:57" x14ac:dyDescent="0.3">
      <c r="B41" s="233" t="s">
        <v>371</v>
      </c>
      <c r="C41" s="242">
        <v>192</v>
      </c>
      <c r="D41" s="242">
        <v>1.5</v>
      </c>
      <c r="E41" s="233"/>
      <c r="F41" s="233"/>
      <c r="G41" s="233"/>
      <c r="H41" s="233"/>
      <c r="I41" s="241"/>
      <c r="J41" s="233">
        <v>163639296</v>
      </c>
      <c r="K41" s="233">
        <v>1278432</v>
      </c>
      <c r="L41" s="233"/>
      <c r="M41" s="233"/>
      <c r="N41" s="233"/>
      <c r="O41" s="233"/>
      <c r="P41" s="241"/>
      <c r="AR41" s="241"/>
      <c r="AS41" s="240">
        <v>117179904</v>
      </c>
      <c r="AT41" s="238">
        <v>915468</v>
      </c>
      <c r="AU41" s="238"/>
      <c r="AV41" s="238"/>
      <c r="AW41" s="238"/>
      <c r="AX41" s="238"/>
      <c r="AY41" s="239"/>
      <c r="AZ41" s="238">
        <v>86016000</v>
      </c>
      <c r="BA41" s="238">
        <v>672000</v>
      </c>
      <c r="BB41" s="238"/>
      <c r="BC41" s="238"/>
      <c r="BD41" s="238"/>
      <c r="BE41" s="238"/>
    </row>
    <row r="42" spans="2:57" x14ac:dyDescent="0.3">
      <c r="C42" s="237"/>
      <c r="D42" s="237"/>
    </row>
    <row r="43" spans="2:57" x14ac:dyDescent="0.3">
      <c r="C43" s="236" t="s">
        <v>370</v>
      </c>
      <c r="D43" s="236">
        <v>3.5999999999999999E-3</v>
      </c>
    </row>
    <row r="44" spans="2:57" x14ac:dyDescent="0.3">
      <c r="B44" s="235" t="s">
        <v>369</v>
      </c>
    </row>
    <row r="46" spans="2:57" x14ac:dyDescent="0.3">
      <c r="B46" s="234" t="s">
        <v>280</v>
      </c>
      <c r="C46" s="234" t="s">
        <v>368</v>
      </c>
      <c r="D46" s="234" t="s">
        <v>367</v>
      </c>
      <c r="E46" s="234" t="s">
        <v>366</v>
      </c>
    </row>
    <row r="47" spans="2:57" x14ac:dyDescent="0.3">
      <c r="B47" s="233">
        <v>2013</v>
      </c>
      <c r="C47" s="232">
        <v>2318183</v>
      </c>
      <c r="D47" s="231">
        <v>10817895.625891872</v>
      </c>
      <c r="E47" s="232">
        <v>46033204.85641221</v>
      </c>
    </row>
    <row r="48" spans="2:57" x14ac:dyDescent="0.3">
      <c r="B48" s="233">
        <v>2014</v>
      </c>
      <c r="C48" s="232">
        <v>2261790</v>
      </c>
      <c r="D48" s="233">
        <v>10981122.39677711</v>
      </c>
      <c r="E48" s="231">
        <v>47823721.458689086</v>
      </c>
    </row>
    <row r="49" spans="2:5" x14ac:dyDescent="0.3">
      <c r="B49" s="233">
        <v>2015</v>
      </c>
      <c r="C49" s="232">
        <v>2289109</v>
      </c>
      <c r="D49" s="233">
        <v>10304054.469024476</v>
      </c>
      <c r="E49" s="231">
        <v>44230167.782971799</v>
      </c>
    </row>
    <row r="50" spans="2:5" x14ac:dyDescent="0.3">
      <c r="B50" s="233">
        <v>2016</v>
      </c>
      <c r="C50" s="232">
        <v>2353000</v>
      </c>
      <c r="D50" s="233">
        <v>10389503.835476955</v>
      </c>
      <c r="E50" s="231">
        <v>44582034.196612537</v>
      </c>
    </row>
    <row r="51" spans="2:5" x14ac:dyDescent="0.3">
      <c r="B51" s="233">
        <v>2017</v>
      </c>
      <c r="C51" s="232">
        <v>2180000</v>
      </c>
      <c r="D51" s="233">
        <v>10037093.617334949</v>
      </c>
      <c r="E51" s="231">
        <v>43572428.933121659</v>
      </c>
    </row>
    <row r="52" spans="2:5" x14ac:dyDescent="0.3">
      <c r="B52" s="233">
        <v>2018</v>
      </c>
      <c r="C52" s="232">
        <v>2223000</v>
      </c>
      <c r="D52" s="232">
        <v>10545089.151145626</v>
      </c>
      <c r="E52" s="232">
        <v>44107757.341476679</v>
      </c>
    </row>
    <row r="53" spans="2:5" x14ac:dyDescent="0.3">
      <c r="B53" s="233">
        <v>2019</v>
      </c>
      <c r="C53" s="232">
        <v>2159000</v>
      </c>
      <c r="D53" s="231">
        <v>10313729.688726479</v>
      </c>
      <c r="E53" s="231">
        <v>43268823.888166651</v>
      </c>
    </row>
    <row r="56" spans="2:5" x14ac:dyDescent="0.3">
      <c r="B56" s="217" t="s">
        <v>365</v>
      </c>
    </row>
    <row r="58" spans="2:5" x14ac:dyDescent="0.3">
      <c r="B58" s="230" t="s">
        <v>354</v>
      </c>
      <c r="C58" s="229" t="s">
        <v>364</v>
      </c>
      <c r="D58" s="228" t="s">
        <v>363</v>
      </c>
    </row>
    <row r="59" spans="2:5" x14ac:dyDescent="0.3">
      <c r="B59" s="223" t="str">
        <f>B7</f>
        <v>Resource extraction</v>
      </c>
      <c r="C59" s="227">
        <f>C9*$D$43</f>
        <v>0.14399999999999999</v>
      </c>
      <c r="D59" s="226"/>
    </row>
    <row r="60" spans="2:5" x14ac:dyDescent="0.3">
      <c r="B60" s="223" t="str">
        <f>B11</f>
        <v>Pulping</v>
      </c>
      <c r="C60" s="225">
        <f>SUM(C12:C26)*D43</f>
        <v>21.814800000000002</v>
      </c>
      <c r="D60" s="224">
        <f>SUM(D12:D26)</f>
        <v>55.480000000000004</v>
      </c>
    </row>
    <row r="61" spans="2:5" x14ac:dyDescent="0.3">
      <c r="B61" s="223" t="str">
        <f>B28</f>
        <v>Papermaking</v>
      </c>
      <c r="C61" s="222">
        <f>SUM(C29:C39)*D43</f>
        <v>15.971087999999998</v>
      </c>
      <c r="D61" s="221">
        <f>SUM(D29:D39)</f>
        <v>45.213333333333324</v>
      </c>
    </row>
    <row r="62" spans="2:5" x14ac:dyDescent="0.3">
      <c r="B62" s="220" t="s">
        <v>362</v>
      </c>
      <c r="C62" s="219">
        <f>C41*D43</f>
        <v>0.69120000000000004</v>
      </c>
      <c r="D62" s="218">
        <f>D41</f>
        <v>1.5</v>
      </c>
    </row>
  </sheetData>
  <mergeCells count="3">
    <mergeCell ref="B2:D2"/>
    <mergeCell ref="C5:D5"/>
    <mergeCell ref="G5:H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00B050"/>
  </sheetPr>
  <dimension ref="A1:AG276"/>
  <sheetViews>
    <sheetView topLeftCell="C89" zoomScale="80" zoomScaleNormal="80" workbookViewId="0">
      <selection activeCell="C158" sqref="C158"/>
    </sheetView>
  </sheetViews>
  <sheetFormatPr defaultRowHeight="14.4" x14ac:dyDescent="0.3"/>
  <cols>
    <col min="2" max="2" width="18.6640625" customWidth="1"/>
    <col min="3" max="3" width="21" customWidth="1"/>
    <col min="4" max="4" width="15.88671875" customWidth="1"/>
    <col min="5" max="6" width="14" customWidth="1"/>
    <col min="7" max="7" width="13.88671875" customWidth="1"/>
    <col min="8" max="8" width="13.88671875" bestFit="1" customWidth="1"/>
    <col min="9" max="9" width="14.44140625" bestFit="1" customWidth="1"/>
    <col min="10" max="10" width="12.88671875" customWidth="1"/>
    <col min="11" max="11" width="12" customWidth="1"/>
    <col min="12" max="12" width="10.88671875" customWidth="1"/>
    <col min="13" max="13" width="20.109375" customWidth="1"/>
    <col min="14" max="14" width="15.6640625" customWidth="1"/>
    <col min="15" max="15" width="19.44140625" customWidth="1"/>
    <col min="18" max="18" width="14.33203125" customWidth="1"/>
    <col min="19" max="19" width="27.109375" customWidth="1"/>
    <col min="20" max="20" width="14.44140625" customWidth="1"/>
    <col min="26" max="26" width="14.5546875" bestFit="1" customWidth="1"/>
    <col min="28" max="30" width="13.5546875" bestFit="1" customWidth="1"/>
    <col min="31" max="31" width="14.5546875" bestFit="1" customWidth="1"/>
  </cols>
  <sheetData>
    <row r="1" spans="1:11" x14ac:dyDescent="0.3">
      <c r="A1" t="s">
        <v>617</v>
      </c>
    </row>
    <row r="2" spans="1:11" x14ac:dyDescent="0.3">
      <c r="A2" t="s">
        <v>616</v>
      </c>
    </row>
    <row r="3" spans="1:11" x14ac:dyDescent="0.3">
      <c r="A3" t="s">
        <v>615</v>
      </c>
    </row>
    <row r="6" spans="1:11" ht="21" x14ac:dyDescent="0.4">
      <c r="A6" s="311" t="s">
        <v>368</v>
      </c>
    </row>
    <row r="7" spans="1:11" x14ac:dyDescent="0.3">
      <c r="D7" s="273" t="s">
        <v>614</v>
      </c>
      <c r="G7" s="73" t="s">
        <v>613</v>
      </c>
    </row>
    <row r="8" spans="1:11" x14ac:dyDescent="0.3">
      <c r="B8" t="s">
        <v>54</v>
      </c>
      <c r="C8" t="s">
        <v>109</v>
      </c>
      <c r="D8" s="315">
        <f>SUMIFS('TNAPP Energy Intensity '!$C$76:$C$113,'TNAPP Energy Intensity '!$I$76:$I$113,Methodology!C8)</f>
        <v>1342799</v>
      </c>
      <c r="G8" s="315">
        <f>$G$12*(D8/$D$12)</f>
        <v>1149201.7831852953</v>
      </c>
      <c r="H8" t="s">
        <v>612</v>
      </c>
    </row>
    <row r="9" spans="1:11" x14ac:dyDescent="0.3">
      <c r="B9" t="s">
        <v>50</v>
      </c>
      <c r="C9" t="s">
        <v>110</v>
      </c>
      <c r="D9" s="315">
        <f>SUMIFS('TNAPP Energy Intensity '!$C$76:$C$113,'TNAPP Energy Intensity '!$I$76:$I$113,Methodology!C9)</f>
        <v>371165</v>
      </c>
      <c r="G9" s="315">
        <f>$G$12*(D9/$D$12)</f>
        <v>317652.51527292625</v>
      </c>
      <c r="H9" t="s">
        <v>612</v>
      </c>
      <c r="K9">
        <f>G9/SUM(G8:G9,G11)</f>
        <v>0.18038620479166878</v>
      </c>
    </row>
    <row r="10" spans="1:11" x14ac:dyDescent="0.3">
      <c r="B10" t="s">
        <v>56</v>
      </c>
      <c r="C10" t="s">
        <v>111</v>
      </c>
      <c r="D10" s="315">
        <f>SUMIFS('TNAPP Energy Intensity '!$C$76:$C$113,'TNAPP Energy Intensity '!$I$76:$I$113,Methodology!C10)</f>
        <v>895153</v>
      </c>
      <c r="G10" s="335">
        <f>'PP prod. and Capacity '!H55*1000000</f>
        <v>659107.19806663936</v>
      </c>
    </row>
    <row r="11" spans="1:11" x14ac:dyDescent="0.3">
      <c r="B11" t="s">
        <v>59</v>
      </c>
      <c r="C11" t="s">
        <v>112</v>
      </c>
      <c r="D11" s="315">
        <f>SUMIFS('TNAPP Energy Intensity '!$C$76:$C$113,'TNAPP Energy Intensity '!$I$76:$I$113,Methodology!C11)</f>
        <v>343649</v>
      </c>
      <c r="G11" s="315">
        <f>$G$12*(D11/$D$12)</f>
        <v>294103.61758524063</v>
      </c>
      <c r="H11" t="s">
        <v>612</v>
      </c>
    </row>
    <row r="12" spans="1:11" x14ac:dyDescent="0.3">
      <c r="B12" t="s">
        <v>60</v>
      </c>
      <c r="C12" t="s">
        <v>46</v>
      </c>
      <c r="D12" s="335">
        <f>SUMIFS('TNAPP Energy Intensity '!$C$76:$C$113,'TNAPP Energy Intensity '!$I$76:$I$113,Methodology!C12)</f>
        <v>2547318</v>
      </c>
      <c r="G12" s="335">
        <f>'PP prod. and Capacity '!H53*1000000</f>
        <v>2180060</v>
      </c>
    </row>
    <row r="14" spans="1:11" ht="21" x14ac:dyDescent="0.4">
      <c r="A14" s="311" t="s">
        <v>611</v>
      </c>
    </row>
    <row r="15" spans="1:11" ht="21" x14ac:dyDescent="0.4">
      <c r="A15" s="311"/>
      <c r="B15" s="334" t="s">
        <v>610</v>
      </c>
    </row>
    <row r="16" spans="1:11" x14ac:dyDescent="0.3">
      <c r="D16" s="333" t="s">
        <v>36</v>
      </c>
      <c r="E16" s="333" t="s">
        <v>43</v>
      </c>
      <c r="F16" s="333" t="s">
        <v>608</v>
      </c>
      <c r="G16" s="333" t="s">
        <v>607</v>
      </c>
    </row>
    <row r="17" spans="1:12" x14ac:dyDescent="0.3">
      <c r="D17" s="333" t="s">
        <v>609</v>
      </c>
      <c r="E17" s="333" t="s">
        <v>609</v>
      </c>
      <c r="F17" s="333" t="s">
        <v>609</v>
      </c>
      <c r="G17" s="333" t="s">
        <v>609</v>
      </c>
    </row>
    <row r="18" spans="1:12" x14ac:dyDescent="0.3">
      <c r="B18" t="s">
        <v>54</v>
      </c>
      <c r="C18" t="s">
        <v>109</v>
      </c>
      <c r="D18" s="332">
        <f>'TNAPP Energy Intensity '!C66</f>
        <v>2.7046800000000002</v>
      </c>
      <c r="E18" s="332">
        <f>'TNAPP Energy Intensity '!D66</f>
        <v>13.55</v>
      </c>
      <c r="F18" s="332">
        <f>'TNAPP Energy Intensity '!E66</f>
        <v>16.25468</v>
      </c>
      <c r="G18" s="332">
        <f>'TNAPP Energy Intensity '!F66</f>
        <v>3.4</v>
      </c>
    </row>
    <row r="19" spans="1:12" x14ac:dyDescent="0.3">
      <c r="B19" t="s">
        <v>50</v>
      </c>
      <c r="C19" t="s">
        <v>110</v>
      </c>
      <c r="D19" s="332">
        <f>'TNAPP Energy Intensity '!C67</f>
        <v>7.9354800000000001</v>
      </c>
      <c r="E19" s="332">
        <f>'TNAPP Energy Intensity '!D67</f>
        <v>4.75</v>
      </c>
      <c r="F19" s="332">
        <f>'TNAPP Energy Intensity '!E67</f>
        <v>12.68548</v>
      </c>
      <c r="G19" s="332">
        <f>'TNAPP Energy Intensity '!F67</f>
        <v>0</v>
      </c>
    </row>
    <row r="20" spans="1:12" x14ac:dyDescent="0.3">
      <c r="B20" t="s">
        <v>56</v>
      </c>
      <c r="C20" t="s">
        <v>111</v>
      </c>
      <c r="D20" s="332">
        <f>'TNAPP Energy Intensity '!C68</f>
        <v>2.5120800000000001</v>
      </c>
      <c r="E20" s="332">
        <f>'TNAPP Energy Intensity '!D68</f>
        <v>13.3</v>
      </c>
      <c r="F20" s="332">
        <f>'TNAPP Energy Intensity '!E68</f>
        <v>15.812080000000002</v>
      </c>
      <c r="G20" s="332">
        <f>'TNAPP Energy Intensity '!F68</f>
        <v>3.4499999999999997</v>
      </c>
    </row>
    <row r="21" spans="1:12" x14ac:dyDescent="0.3">
      <c r="B21" t="s">
        <v>59</v>
      </c>
      <c r="C21" t="s">
        <v>112</v>
      </c>
      <c r="D21" s="332">
        <f>'TNAPP Energy Intensity '!C69</f>
        <v>1.9836</v>
      </c>
      <c r="E21" s="332">
        <f>'TNAPP Energy Intensity '!D69</f>
        <v>4.3</v>
      </c>
      <c r="F21" s="332">
        <f>'TNAPP Energy Intensity '!E69</f>
        <v>6.2835999999999999</v>
      </c>
      <c r="G21" s="332">
        <f>'TNAPP Energy Intensity '!F69</f>
        <v>0</v>
      </c>
    </row>
    <row r="22" spans="1:12" x14ac:dyDescent="0.3">
      <c r="B22" t="s">
        <v>60</v>
      </c>
      <c r="C22" t="s">
        <v>46</v>
      </c>
      <c r="D22" s="332">
        <f>'TNAPP Energy Intensity '!C70</f>
        <v>1.9188000000000001</v>
      </c>
      <c r="E22" s="332">
        <f>'TNAPP Energy Intensity '!D70</f>
        <v>10.6</v>
      </c>
      <c r="F22" s="332">
        <f>'TNAPP Energy Intensity '!E70</f>
        <v>12.518799999999999</v>
      </c>
      <c r="G22" s="332">
        <f>'TNAPP Energy Intensity '!F70</f>
        <v>0.9</v>
      </c>
    </row>
    <row r="26" spans="1:12" ht="21" x14ac:dyDescent="0.4">
      <c r="A26" s="311" t="s">
        <v>579</v>
      </c>
    </row>
    <row r="28" spans="1:12" x14ac:dyDescent="0.3">
      <c r="D28" s="331" t="s">
        <v>36</v>
      </c>
      <c r="E28" s="331" t="s">
        <v>43</v>
      </c>
      <c r="F28" s="331" t="s">
        <v>608</v>
      </c>
      <c r="G28" s="331" t="s">
        <v>607</v>
      </c>
      <c r="I28" s="91" t="s">
        <v>606</v>
      </c>
      <c r="J28" s="91"/>
      <c r="K28" s="91"/>
      <c r="L28" s="91"/>
    </row>
    <row r="29" spans="1:12" x14ac:dyDescent="0.3">
      <c r="B29" t="s">
        <v>54</v>
      </c>
      <c r="C29" t="s">
        <v>109</v>
      </c>
      <c r="D29" s="315">
        <f t="shared" ref="D29:G33" si="0">D18*$G8</f>
        <v>3108223.0789456046</v>
      </c>
      <c r="E29" s="315">
        <f t="shared" si="0"/>
        <v>15571684.162160752</v>
      </c>
      <c r="F29" s="315">
        <f t="shared" si="0"/>
        <v>18679907.241106357</v>
      </c>
      <c r="G29" s="315">
        <f>G18*$G8</f>
        <v>3907286.0628300039</v>
      </c>
    </row>
    <row r="30" spans="1:12" x14ac:dyDescent="0.3">
      <c r="B30" t="s">
        <v>50</v>
      </c>
      <c r="C30" t="s">
        <v>110</v>
      </c>
      <c r="D30" s="315">
        <f t="shared" si="0"/>
        <v>2520725.1818980007</v>
      </c>
      <c r="E30" s="315">
        <f t="shared" si="0"/>
        <v>1508849.4475463997</v>
      </c>
      <c r="F30" s="315">
        <f t="shared" si="0"/>
        <v>4029574.6294444003</v>
      </c>
      <c r="G30" s="315">
        <f t="shared" si="0"/>
        <v>0</v>
      </c>
    </row>
    <row r="31" spans="1:12" x14ac:dyDescent="0.3">
      <c r="B31" t="s">
        <v>56</v>
      </c>
      <c r="C31" t="s">
        <v>111</v>
      </c>
      <c r="D31" s="315">
        <f t="shared" si="0"/>
        <v>1655730.0101192435</v>
      </c>
      <c r="E31" s="315">
        <f t="shared" si="0"/>
        <v>8766125.7342863046</v>
      </c>
      <c r="F31" s="315">
        <f t="shared" si="0"/>
        <v>10421855.744405547</v>
      </c>
      <c r="G31" s="315">
        <f t="shared" si="0"/>
        <v>2273919.8333299058</v>
      </c>
    </row>
    <row r="32" spans="1:12" x14ac:dyDescent="0.3">
      <c r="B32" t="s">
        <v>59</v>
      </c>
      <c r="C32" t="s">
        <v>112</v>
      </c>
      <c r="D32" s="315">
        <f t="shared" si="0"/>
        <v>583383.9358420833</v>
      </c>
      <c r="E32" s="315">
        <f t="shared" si="0"/>
        <v>1264645.5556165345</v>
      </c>
      <c r="F32" s="315">
        <f t="shared" si="0"/>
        <v>1848029.4914586181</v>
      </c>
      <c r="G32" s="315">
        <f t="shared" si="0"/>
        <v>0</v>
      </c>
    </row>
    <row r="33" spans="1:13" x14ac:dyDescent="0.3">
      <c r="B33" t="s">
        <v>60</v>
      </c>
      <c r="C33" t="s">
        <v>46</v>
      </c>
      <c r="D33" s="315">
        <f t="shared" si="0"/>
        <v>4183099.128</v>
      </c>
      <c r="E33" s="315">
        <f t="shared" si="0"/>
        <v>23108636</v>
      </c>
      <c r="F33" s="315">
        <f t="shared" si="0"/>
        <v>27291735.127999999</v>
      </c>
      <c r="G33" s="315">
        <f t="shared" si="0"/>
        <v>1962054</v>
      </c>
    </row>
    <row r="34" spans="1:13" x14ac:dyDescent="0.3">
      <c r="B34" s="73" t="s">
        <v>605</v>
      </c>
      <c r="C34" s="73"/>
      <c r="D34" s="330">
        <f>SUM(D29:D33)</f>
        <v>12051161.334804932</v>
      </c>
      <c r="E34" s="330">
        <f>SUM(E29:E33)</f>
        <v>50219940.89960999</v>
      </c>
      <c r="F34" s="330">
        <f>SUM(F29:F33)</f>
        <v>62271102.23441492</v>
      </c>
      <c r="G34" s="330">
        <f>SUM(G29:G33)</f>
        <v>8143259.8961599097</v>
      </c>
    </row>
    <row r="39" spans="1:13" ht="21" x14ac:dyDescent="0.4">
      <c r="A39" s="311" t="s">
        <v>604</v>
      </c>
    </row>
    <row r="41" spans="1:13" x14ac:dyDescent="0.3">
      <c r="B41" s="80" t="s">
        <v>603</v>
      </c>
      <c r="C41" s="65"/>
      <c r="D41" s="65"/>
      <c r="E41" s="65"/>
      <c r="F41" s="65"/>
      <c r="G41" s="65"/>
      <c r="H41" s="65"/>
      <c r="I41" s="65"/>
      <c r="J41" s="65"/>
    </row>
    <row r="42" spans="1:13" x14ac:dyDescent="0.3">
      <c r="B42" s="329" t="s">
        <v>602</v>
      </c>
    </row>
    <row r="44" spans="1:13" x14ac:dyDescent="0.3">
      <c r="D44" s="73" t="s">
        <v>37</v>
      </c>
      <c r="E44" s="73" t="s">
        <v>38</v>
      </c>
      <c r="F44" s="73" t="s">
        <v>39</v>
      </c>
      <c r="G44" s="73" t="s">
        <v>102</v>
      </c>
      <c r="H44" s="73" t="s">
        <v>40</v>
      </c>
      <c r="I44" s="73" t="s">
        <v>43</v>
      </c>
      <c r="J44" s="73" t="s">
        <v>36</v>
      </c>
      <c r="M44" s="150"/>
    </row>
    <row r="45" spans="1:13" x14ac:dyDescent="0.3">
      <c r="B45" s="689" t="s">
        <v>113</v>
      </c>
      <c r="C45" t="s">
        <v>38</v>
      </c>
      <c r="D45" s="315">
        <f>'CHP &amp; Boiler summary'!P27</f>
        <v>0</v>
      </c>
      <c r="E45" s="315">
        <f>'CHP &amp; Boiler summary'!Q27</f>
        <v>3357940.8295975383</v>
      </c>
      <c r="F45" s="315">
        <f>'CHP &amp; Boiler summary'!R27</f>
        <v>0</v>
      </c>
      <c r="G45" s="315">
        <f>'CHP &amp; Boiler summary'!S27</f>
        <v>0</v>
      </c>
      <c r="H45" s="315">
        <f>'CHP &amp; Boiler summary'!T27</f>
        <v>0</v>
      </c>
      <c r="I45" s="315">
        <f>'CHP &amp; Boiler summary'!U27</f>
        <v>2418679.3036871068</v>
      </c>
      <c r="J45" s="315">
        <f>'CHP &amp; Boiler summary'!V27</f>
        <v>0</v>
      </c>
      <c r="L45" t="s">
        <v>70</v>
      </c>
      <c r="M45" s="150"/>
    </row>
    <row r="46" spans="1:13" x14ac:dyDescent="0.3">
      <c r="B46" s="689"/>
      <c r="C46" t="s">
        <v>37</v>
      </c>
      <c r="D46" s="315">
        <f>'CHP &amp; Boiler summary'!P28</f>
        <v>39891867.939931601</v>
      </c>
      <c r="E46" s="315">
        <f>'CHP &amp; Boiler summary'!Q28</f>
        <v>0</v>
      </c>
      <c r="F46" s="315">
        <f>'CHP &amp; Boiler summary'!R28</f>
        <v>0</v>
      </c>
      <c r="G46" s="315">
        <f>'CHP &amp; Boiler summary'!S28</f>
        <v>0</v>
      </c>
      <c r="H46" s="315">
        <f>'CHP &amp; Boiler summary'!T28</f>
        <v>0</v>
      </c>
      <c r="I46" s="315">
        <f>'CHP &amp; Boiler summary'!U28</f>
        <v>28069429.163081087</v>
      </c>
      <c r="J46" s="315">
        <f>'CHP &amp; Boiler summary'!V28</f>
        <v>0</v>
      </c>
      <c r="L46" s="150" t="s">
        <v>64</v>
      </c>
      <c r="M46" s="150"/>
    </row>
    <row r="47" spans="1:13" x14ac:dyDescent="0.3">
      <c r="B47" s="689"/>
      <c r="C47" t="s">
        <v>114</v>
      </c>
      <c r="D47" s="315">
        <f>'CHP &amp; Boiler summary'!P29</f>
        <v>12010455.367484022</v>
      </c>
      <c r="E47" s="315">
        <f>'CHP &amp; Boiler summary'!Q29</f>
        <v>0</v>
      </c>
      <c r="F47" s="315">
        <f>'CHP &amp; Boiler summary'!R29</f>
        <v>0</v>
      </c>
      <c r="G47" s="315">
        <f>'CHP &amp; Boiler summary'!S29</f>
        <v>0</v>
      </c>
      <c r="H47" s="315">
        <f>'CHP &amp; Boiler summary'!T29</f>
        <v>438653.03346417233</v>
      </c>
      <c r="I47" s="315">
        <f>'CHP &amp; Boiler summary'!U29</f>
        <v>8668582.8765799701</v>
      </c>
      <c r="J47" s="315">
        <f>'CHP &amp; Boiler summary'!V29</f>
        <v>0</v>
      </c>
      <c r="L47" s="150" t="s">
        <v>72</v>
      </c>
      <c r="M47" s="150"/>
    </row>
    <row r="48" spans="1:13" x14ac:dyDescent="0.3">
      <c r="B48" s="689"/>
      <c r="C48" t="s">
        <v>39</v>
      </c>
      <c r="D48" s="315">
        <f>'CHP &amp; Boiler summary'!P30</f>
        <v>0</v>
      </c>
      <c r="E48" s="315">
        <f>'CHP &amp; Boiler summary'!Q30</f>
        <v>0</v>
      </c>
      <c r="F48" s="315">
        <f>'CHP &amp; Boiler summary'!R30</f>
        <v>4346727.0540352575</v>
      </c>
      <c r="G48" s="315">
        <f>'CHP &amp; Boiler summary'!S30</f>
        <v>0</v>
      </c>
      <c r="H48" s="315">
        <f>'CHP &amp; Boiler summary'!T30</f>
        <v>0</v>
      </c>
      <c r="I48" s="315">
        <f>'CHP &amp; Boiler summary'!U30</f>
        <v>2407738.1420440264</v>
      </c>
      <c r="J48" s="315">
        <f>'CHP &amp; Boiler summary'!V30</f>
        <v>0</v>
      </c>
      <c r="L48" s="150" t="s">
        <v>66</v>
      </c>
      <c r="M48" s="150"/>
    </row>
    <row r="49" spans="1:13" x14ac:dyDescent="0.3">
      <c r="B49" s="690"/>
      <c r="C49" s="65" t="s">
        <v>102</v>
      </c>
      <c r="D49" s="315">
        <f>'CHP &amp; Boiler summary'!P31</f>
        <v>0</v>
      </c>
      <c r="E49" s="315">
        <f>'CHP &amp; Boiler summary'!Q31</f>
        <v>0</v>
      </c>
      <c r="F49" s="315">
        <f>'CHP &amp; Boiler summary'!R31</f>
        <v>0</v>
      </c>
      <c r="G49" s="315">
        <f>'CHP &amp; Boiler summary'!S31</f>
        <v>41452703.660773665</v>
      </c>
      <c r="H49" s="315">
        <f>'CHP &amp; Boiler summary'!T31</f>
        <v>0</v>
      </c>
      <c r="I49" s="315">
        <f>'CHP &amp; Boiler summary'!U31</f>
        <v>23354024.245304406</v>
      </c>
      <c r="J49" s="315">
        <f>'CHP &amp; Boiler summary'!V31</f>
        <v>0</v>
      </c>
      <c r="L49" s="150" t="s">
        <v>68</v>
      </c>
      <c r="M49" s="150"/>
    </row>
    <row r="50" spans="1:13" x14ac:dyDescent="0.3">
      <c r="B50" s="688" t="s">
        <v>116</v>
      </c>
      <c r="C50" t="s">
        <v>598</v>
      </c>
      <c r="D50" s="499">
        <f>'CHP &amp; Boiler summary'!P32</f>
        <v>0</v>
      </c>
      <c r="E50" s="499">
        <f>'CHP &amp; Boiler summary'!Q32</f>
        <v>0</v>
      </c>
      <c r="F50" s="499">
        <f>'CHP &amp; Boiler summary'!R32</f>
        <v>0</v>
      </c>
      <c r="G50" s="499">
        <f>'CHP &amp; Boiler summary'!S32</f>
        <v>0</v>
      </c>
      <c r="H50" s="499">
        <f>'CHP &amp; Boiler summary'!T32</f>
        <v>0</v>
      </c>
      <c r="I50" s="499">
        <f>'CHP &amp; Boiler summary'!U32</f>
        <v>0</v>
      </c>
      <c r="J50" s="499">
        <f>'CHP &amp; Boiler summary'!V32</f>
        <v>0</v>
      </c>
      <c r="L50" s="150" t="s">
        <v>195</v>
      </c>
      <c r="M50" s="150"/>
    </row>
    <row r="51" spans="1:13" x14ac:dyDescent="0.3">
      <c r="B51" s="689"/>
      <c r="C51" t="s">
        <v>597</v>
      </c>
      <c r="D51" s="314">
        <f>'CHP &amp; Boiler summary'!P33</f>
        <v>0</v>
      </c>
      <c r="E51" s="314">
        <f>'CHP &amp; Boiler summary'!Q33</f>
        <v>0</v>
      </c>
      <c r="F51" s="314">
        <f>'CHP &amp; Boiler summary'!R33</f>
        <v>0</v>
      </c>
      <c r="G51" s="314">
        <f>'CHP &amp; Boiler summary'!S33</f>
        <v>0</v>
      </c>
      <c r="H51" s="314">
        <f>'CHP &amp; Boiler summary'!T33</f>
        <v>0</v>
      </c>
      <c r="I51" s="314">
        <f>'CHP &amp; Boiler summary'!U33</f>
        <v>15487578.808564706</v>
      </c>
      <c r="J51" s="314">
        <f>'CHP &amp; Boiler summary'!V33</f>
        <v>7915899.9920000006</v>
      </c>
      <c r="L51" s="150" t="s">
        <v>62</v>
      </c>
      <c r="M51" s="150"/>
    </row>
    <row r="52" spans="1:13" x14ac:dyDescent="0.3">
      <c r="C52" s="328" t="s">
        <v>601</v>
      </c>
      <c r="D52" s="327">
        <f t="shared" ref="D52:J52" si="1">SUM(D45:D51)</f>
        <v>51902323.307415619</v>
      </c>
      <c r="E52" s="327">
        <f t="shared" si="1"/>
        <v>3357940.8295975383</v>
      </c>
      <c r="F52" s="327">
        <f t="shared" si="1"/>
        <v>4346727.0540352575</v>
      </c>
      <c r="G52" s="327">
        <f t="shared" si="1"/>
        <v>41452703.660773665</v>
      </c>
      <c r="H52" s="327">
        <f t="shared" si="1"/>
        <v>438653.03346417233</v>
      </c>
      <c r="I52" s="327">
        <f t="shared" si="1"/>
        <v>80406032.539261296</v>
      </c>
      <c r="J52" s="327">
        <f t="shared" si="1"/>
        <v>7915899.9920000006</v>
      </c>
    </row>
    <row r="55" spans="1:13" ht="21" x14ac:dyDescent="0.4">
      <c r="A55" s="311" t="s">
        <v>600</v>
      </c>
    </row>
    <row r="57" spans="1:13" x14ac:dyDescent="0.3">
      <c r="B57" s="2" t="s">
        <v>599</v>
      </c>
    </row>
    <row r="58" spans="1:13" x14ac:dyDescent="0.3">
      <c r="D58" s="73" t="s">
        <v>37</v>
      </c>
      <c r="E58" s="73" t="s">
        <v>38</v>
      </c>
      <c r="F58" s="73" t="s">
        <v>39</v>
      </c>
      <c r="G58" s="73" t="s">
        <v>102</v>
      </c>
      <c r="H58" s="73" t="s">
        <v>40</v>
      </c>
      <c r="I58" s="73" t="s">
        <v>43</v>
      </c>
      <c r="J58" s="73" t="s">
        <v>36</v>
      </c>
    </row>
    <row r="59" spans="1:13" x14ac:dyDescent="0.3">
      <c r="B59" s="686" t="s">
        <v>108</v>
      </c>
      <c r="C59" t="s">
        <v>109</v>
      </c>
      <c r="D59" s="296">
        <f>-G29</f>
        <v>-3907286.0628300039</v>
      </c>
      <c r="I59" s="296">
        <f>-E29</f>
        <v>-15571684.162160752</v>
      </c>
      <c r="J59" s="296">
        <f>-D29</f>
        <v>-3108223.0789456046</v>
      </c>
      <c r="L59" t="s">
        <v>54</v>
      </c>
    </row>
    <row r="60" spans="1:13" x14ac:dyDescent="0.3">
      <c r="B60" s="686"/>
      <c r="C60" t="s">
        <v>110</v>
      </c>
      <c r="D60" s="296">
        <f>-G30</f>
        <v>0</v>
      </c>
      <c r="I60" s="296">
        <f>-E30</f>
        <v>-1508849.4475463997</v>
      </c>
      <c r="J60" s="296">
        <f>-D30</f>
        <v>-2520725.1818980007</v>
      </c>
      <c r="L60" t="s">
        <v>50</v>
      </c>
    </row>
    <row r="61" spans="1:13" x14ac:dyDescent="0.3">
      <c r="B61" s="686"/>
      <c r="C61" t="s">
        <v>111</v>
      </c>
      <c r="D61" s="296">
        <f>-G31</f>
        <v>-2273919.8333299058</v>
      </c>
      <c r="I61" s="296">
        <f>-E31</f>
        <v>-8766125.7342863046</v>
      </c>
      <c r="J61" s="296">
        <f>-D31</f>
        <v>-1655730.0101192435</v>
      </c>
      <c r="L61" t="s">
        <v>56</v>
      </c>
    </row>
    <row r="62" spans="1:13" x14ac:dyDescent="0.3">
      <c r="B62" s="686"/>
      <c r="C62" t="s">
        <v>112</v>
      </c>
      <c r="D62" s="296">
        <f>-G32</f>
        <v>0</v>
      </c>
      <c r="I62" s="296">
        <f>-E32</f>
        <v>-1264645.5556165345</v>
      </c>
      <c r="J62" s="296">
        <f>-D32</f>
        <v>-583383.9358420833</v>
      </c>
      <c r="L62" t="s">
        <v>59</v>
      </c>
    </row>
    <row r="63" spans="1:13" x14ac:dyDescent="0.3">
      <c r="B63" s="687"/>
      <c r="C63" s="86" t="s">
        <v>46</v>
      </c>
      <c r="D63" s="306">
        <f>-G33</f>
        <v>-1962054</v>
      </c>
      <c r="E63" s="65"/>
      <c r="F63" s="65"/>
      <c r="G63" s="65"/>
      <c r="H63" s="65"/>
      <c r="I63" s="306">
        <f>-E33</f>
        <v>-23108636</v>
      </c>
      <c r="J63" s="306">
        <f>-D33</f>
        <v>-4183099.128</v>
      </c>
      <c r="L63" t="s">
        <v>60</v>
      </c>
    </row>
    <row r="64" spans="1:13" x14ac:dyDescent="0.3">
      <c r="B64" s="688" t="s">
        <v>113</v>
      </c>
      <c r="C64" t="s">
        <v>38</v>
      </c>
      <c r="D64" s="296">
        <f t="shared" ref="D64:J70" si="2">D45</f>
        <v>0</v>
      </c>
      <c r="E64" s="296">
        <f>E45</f>
        <v>3357940.8295975383</v>
      </c>
      <c r="F64" s="296">
        <f t="shared" si="2"/>
        <v>0</v>
      </c>
      <c r="G64" s="296">
        <f t="shared" si="2"/>
        <v>0</v>
      </c>
      <c r="H64" s="296">
        <f t="shared" si="2"/>
        <v>0</v>
      </c>
      <c r="I64" s="296">
        <f t="shared" si="2"/>
        <v>2418679.3036871068</v>
      </c>
      <c r="J64" s="296">
        <f t="shared" si="2"/>
        <v>0</v>
      </c>
      <c r="L64" t="s">
        <v>70</v>
      </c>
    </row>
    <row r="65" spans="2:20" x14ac:dyDescent="0.3">
      <c r="B65" s="689"/>
      <c r="C65" t="s">
        <v>37</v>
      </c>
      <c r="D65" s="296">
        <f t="shared" si="2"/>
        <v>39891867.939931601</v>
      </c>
      <c r="E65" s="296">
        <f t="shared" si="2"/>
        <v>0</v>
      </c>
      <c r="F65" s="296">
        <f t="shared" si="2"/>
        <v>0</v>
      </c>
      <c r="G65" s="296">
        <f t="shared" si="2"/>
        <v>0</v>
      </c>
      <c r="H65" s="296">
        <f t="shared" si="2"/>
        <v>0</v>
      </c>
      <c r="I65" s="296">
        <f t="shared" si="2"/>
        <v>28069429.163081087</v>
      </c>
      <c r="J65" s="296">
        <f t="shared" si="2"/>
        <v>0</v>
      </c>
      <c r="L65" s="150" t="s">
        <v>64</v>
      </c>
    </row>
    <row r="66" spans="2:20" x14ac:dyDescent="0.3">
      <c r="B66" s="689"/>
      <c r="C66" t="s">
        <v>114</v>
      </c>
      <c r="D66" s="296">
        <f t="shared" si="2"/>
        <v>12010455.367484022</v>
      </c>
      <c r="E66" s="296">
        <f t="shared" si="2"/>
        <v>0</v>
      </c>
      <c r="F66" s="296">
        <f t="shared" si="2"/>
        <v>0</v>
      </c>
      <c r="G66" s="296">
        <f t="shared" si="2"/>
        <v>0</v>
      </c>
      <c r="H66" s="296">
        <f t="shared" si="2"/>
        <v>438653.03346417233</v>
      </c>
      <c r="I66" s="296">
        <f>I47</f>
        <v>8668582.8765799701</v>
      </c>
      <c r="J66" s="296">
        <f t="shared" si="2"/>
        <v>0</v>
      </c>
      <c r="L66" s="150" t="s">
        <v>72</v>
      </c>
    </row>
    <row r="67" spans="2:20" x14ac:dyDescent="0.3">
      <c r="B67" s="689"/>
      <c r="C67" t="s">
        <v>39</v>
      </c>
      <c r="D67" s="296">
        <f t="shared" si="2"/>
        <v>0</v>
      </c>
      <c r="E67" s="296">
        <f t="shared" si="2"/>
        <v>0</v>
      </c>
      <c r="F67" s="296">
        <f>F48</f>
        <v>4346727.0540352575</v>
      </c>
      <c r="G67" s="296">
        <f t="shared" si="2"/>
        <v>0</v>
      </c>
      <c r="H67" s="296">
        <f t="shared" si="2"/>
        <v>0</v>
      </c>
      <c r="I67" s="296">
        <f t="shared" si="2"/>
        <v>2407738.1420440264</v>
      </c>
      <c r="J67" s="296">
        <f t="shared" si="2"/>
        <v>0</v>
      </c>
      <c r="L67" s="150" t="s">
        <v>66</v>
      </c>
    </row>
    <row r="68" spans="2:20" x14ac:dyDescent="0.3">
      <c r="B68" s="690"/>
      <c r="C68" s="65" t="s">
        <v>102</v>
      </c>
      <c r="D68" s="306">
        <f t="shared" si="2"/>
        <v>0</v>
      </c>
      <c r="E68" s="306">
        <f t="shared" si="2"/>
        <v>0</v>
      </c>
      <c r="F68" s="306">
        <f t="shared" si="2"/>
        <v>0</v>
      </c>
      <c r="G68" s="306">
        <f t="shared" si="2"/>
        <v>41452703.660773665</v>
      </c>
      <c r="H68" s="306">
        <f t="shared" si="2"/>
        <v>0</v>
      </c>
      <c r="I68" s="306">
        <f>I49</f>
        <v>23354024.245304406</v>
      </c>
      <c r="J68" s="306">
        <f t="shared" si="2"/>
        <v>0</v>
      </c>
      <c r="L68" s="150" t="s">
        <v>68</v>
      </c>
    </row>
    <row r="69" spans="2:20" x14ac:dyDescent="0.3">
      <c r="B69" s="688" t="s">
        <v>116</v>
      </c>
      <c r="C69" t="s">
        <v>598</v>
      </c>
      <c r="D69" s="296">
        <f t="shared" si="2"/>
        <v>0</v>
      </c>
      <c r="E69" s="296">
        <f t="shared" si="2"/>
        <v>0</v>
      </c>
      <c r="F69" s="296">
        <f t="shared" si="2"/>
        <v>0</v>
      </c>
      <c r="G69" s="296">
        <f t="shared" si="2"/>
        <v>0</v>
      </c>
      <c r="H69" s="296">
        <f t="shared" si="2"/>
        <v>0</v>
      </c>
      <c r="I69" s="296">
        <f t="shared" si="2"/>
        <v>0</v>
      </c>
      <c r="J69" s="296">
        <f t="shared" si="2"/>
        <v>0</v>
      </c>
      <c r="L69" s="150" t="s">
        <v>195</v>
      </c>
    </row>
    <row r="70" spans="2:20" x14ac:dyDescent="0.3">
      <c r="B70" s="690"/>
      <c r="C70" t="s">
        <v>597</v>
      </c>
      <c r="D70" s="296">
        <f t="shared" si="2"/>
        <v>0</v>
      </c>
      <c r="E70" s="296">
        <f t="shared" si="2"/>
        <v>0</v>
      </c>
      <c r="F70" s="296">
        <f t="shared" si="2"/>
        <v>0</v>
      </c>
      <c r="G70" s="296">
        <f t="shared" si="2"/>
        <v>0</v>
      </c>
      <c r="H70" s="296">
        <f t="shared" si="2"/>
        <v>0</v>
      </c>
      <c r="I70" s="296">
        <f t="shared" si="2"/>
        <v>15487578.808564706</v>
      </c>
      <c r="J70" s="296">
        <f t="shared" si="2"/>
        <v>7915899.9920000006</v>
      </c>
      <c r="K70" s="326">
        <f>J70/I70</f>
        <v>0.51111281432979505</v>
      </c>
      <c r="L70" s="150" t="s">
        <v>62</v>
      </c>
    </row>
    <row r="71" spans="2:20" ht="15" thickBot="1" x14ac:dyDescent="0.35">
      <c r="B71" s="325" t="s">
        <v>596</v>
      </c>
      <c r="C71" s="324"/>
      <c r="D71" s="323">
        <f>SUM(D59:D70)</f>
        <v>43759063.411255717</v>
      </c>
      <c r="E71" s="323">
        <f t="shared" ref="E71:I71" si="3">SUM(E59:E70)</f>
        <v>3357940.8295975383</v>
      </c>
      <c r="F71" s="323">
        <f t="shared" si="3"/>
        <v>4346727.0540352575</v>
      </c>
      <c r="G71" s="323">
        <f t="shared" si="3"/>
        <v>41452703.660773665</v>
      </c>
      <c r="H71" s="323">
        <f t="shared" si="3"/>
        <v>438653.03346417233</v>
      </c>
      <c r="I71" s="323">
        <f t="shared" si="3"/>
        <v>30186091.639651306</v>
      </c>
      <c r="J71" s="323">
        <f>SUM(J59:J70)</f>
        <v>-4135261.3428049311</v>
      </c>
    </row>
    <row r="72" spans="2:20" ht="15" thickTop="1" x14ac:dyDescent="0.3">
      <c r="D72" s="92"/>
    </row>
    <row r="73" spans="2:20" x14ac:dyDescent="0.3">
      <c r="B73" s="322" t="s">
        <v>595</v>
      </c>
      <c r="C73" s="2"/>
      <c r="D73" s="320">
        <f>-R74</f>
        <v>-58622400</v>
      </c>
      <c r="E73" s="321"/>
      <c r="F73" s="321"/>
      <c r="G73" s="321"/>
      <c r="H73" s="321"/>
      <c r="I73" s="321"/>
      <c r="J73" s="320">
        <f>-R75</f>
        <v>-7966000</v>
      </c>
      <c r="K73" t="s">
        <v>594</v>
      </c>
      <c r="N73" s="58"/>
      <c r="O73" s="59"/>
      <c r="P73" s="319" t="s">
        <v>593</v>
      </c>
      <c r="Q73" s="319"/>
      <c r="R73" s="61" t="s">
        <v>559</v>
      </c>
      <c r="T73" s="2" t="s">
        <v>923</v>
      </c>
    </row>
    <row r="74" spans="2:20" x14ac:dyDescent="0.3">
      <c r="B74" s="2" t="s">
        <v>592</v>
      </c>
      <c r="D74" s="296">
        <f>D73-D71</f>
        <v>-102381463.41125572</v>
      </c>
      <c r="I74" s="296"/>
      <c r="J74" s="296">
        <f>J73-J71</f>
        <v>-3830738.6571950689</v>
      </c>
      <c r="N74" s="56" t="s">
        <v>591</v>
      </c>
      <c r="O74" t="s">
        <v>37</v>
      </c>
      <c r="P74" s="317">
        <v>58622.400000000001</v>
      </c>
      <c r="Q74" s="317"/>
      <c r="R74" s="316">
        <f>P74*1000</f>
        <v>58622400</v>
      </c>
      <c r="S74" s="2" t="s">
        <v>922</v>
      </c>
      <c r="T74" s="508">
        <v>70718</v>
      </c>
    </row>
    <row r="75" spans="2:20" x14ac:dyDescent="0.3">
      <c r="D75" s="318">
        <f>D74/D73</f>
        <v>1.7464563615828714</v>
      </c>
      <c r="I75" s="318"/>
      <c r="J75" s="318">
        <f>J74/J73</f>
        <v>0.48088609806616484</v>
      </c>
      <c r="N75" s="56" t="s">
        <v>590</v>
      </c>
      <c r="O75" t="s">
        <v>589</v>
      </c>
      <c r="P75" s="317">
        <v>7966</v>
      </c>
      <c r="Q75" s="317"/>
      <c r="R75" s="316">
        <f>P75*1000</f>
        <v>7966000</v>
      </c>
    </row>
    <row r="76" spans="2:20" x14ac:dyDescent="0.3">
      <c r="N76" s="86"/>
      <c r="O76" s="65"/>
      <c r="P76" s="65"/>
      <c r="Q76" s="65"/>
      <c r="R76" s="113"/>
    </row>
    <row r="78" spans="2:20" x14ac:dyDescent="0.3">
      <c r="B78" s="2" t="s">
        <v>588</v>
      </c>
      <c r="D78" t="s">
        <v>587</v>
      </c>
      <c r="J78" t="s">
        <v>586</v>
      </c>
      <c r="N78" s="509"/>
      <c r="O78" s="510"/>
      <c r="P78" s="510" t="s">
        <v>593</v>
      </c>
      <c r="Q78" s="511" t="s">
        <v>925</v>
      </c>
    </row>
    <row r="79" spans="2:20" x14ac:dyDescent="0.3">
      <c r="B79" s="73"/>
      <c r="M79" s="2" t="s">
        <v>933</v>
      </c>
      <c r="N79" s="512" t="s">
        <v>930</v>
      </c>
      <c r="O79" s="334" t="s">
        <v>924</v>
      </c>
      <c r="P79" s="334"/>
      <c r="Q79" s="513">
        <v>803</v>
      </c>
    </row>
    <row r="80" spans="2:20" ht="15.6" x14ac:dyDescent="0.3">
      <c r="B80" s="686" t="s">
        <v>108</v>
      </c>
      <c r="C80" t="s">
        <v>109</v>
      </c>
      <c r="D80" s="315"/>
      <c r="I80" s="92"/>
      <c r="J80" s="292">
        <f>$J$74*(J59/SUM($J$59:$J$63))</f>
        <v>-988020.15614170174</v>
      </c>
      <c r="N80" s="512"/>
      <c r="O80" s="507" t="s">
        <v>926</v>
      </c>
      <c r="P80" s="334"/>
      <c r="Q80" s="514">
        <v>1409.71</v>
      </c>
    </row>
    <row r="81" spans="1:17" ht="15.6" x14ac:dyDescent="0.3">
      <c r="B81" s="686"/>
      <c r="C81" t="s">
        <v>110</v>
      </c>
      <c r="D81" s="315"/>
      <c r="I81" s="92"/>
      <c r="J81" s="292">
        <f>$J$74*(J60/SUM($J$59:$J$63))</f>
        <v>-801270.44441547559</v>
      </c>
      <c r="N81" s="512"/>
      <c r="O81" s="507" t="s">
        <v>927</v>
      </c>
      <c r="P81" s="334"/>
      <c r="Q81" s="513">
        <v>1302</v>
      </c>
    </row>
    <row r="82" spans="1:17" ht="15.6" x14ac:dyDescent="0.3">
      <c r="B82" s="686"/>
      <c r="C82" t="s">
        <v>111</v>
      </c>
      <c r="D82" s="315"/>
      <c r="I82" s="92"/>
      <c r="J82" s="292">
        <f>$J$74*(J61/SUM($J$59:$J$63))</f>
        <v>-526311.84492763539</v>
      </c>
      <c r="N82" s="512"/>
      <c r="O82" s="507" t="s">
        <v>928</v>
      </c>
      <c r="P82" s="334"/>
      <c r="Q82" s="513">
        <v>1151.3472222222224</v>
      </c>
    </row>
    <row r="83" spans="1:17" ht="15.6" x14ac:dyDescent="0.3">
      <c r="B83" s="686"/>
      <c r="C83" t="s">
        <v>112</v>
      </c>
      <c r="D83" s="315"/>
      <c r="I83" s="92"/>
      <c r="J83" s="292">
        <f>$J$74*(J62/SUM($J$59:$J$63))</f>
        <v>-185441.99458707607</v>
      </c>
      <c r="N83" s="512"/>
      <c r="O83" s="507" t="s">
        <v>929</v>
      </c>
      <c r="P83" s="334"/>
      <c r="Q83" s="513">
        <v>1061.5127777777777</v>
      </c>
    </row>
    <row r="84" spans="1:17" x14ac:dyDescent="0.3">
      <c r="B84" s="687"/>
      <c r="C84" s="86" t="s">
        <v>46</v>
      </c>
      <c r="D84" s="314"/>
      <c r="E84" s="65"/>
      <c r="F84" s="65"/>
      <c r="G84" s="65"/>
      <c r="H84" s="65"/>
      <c r="I84" s="312"/>
      <c r="J84" s="313">
        <f>$J$74*(J63/SUM($J$59:$J$63))</f>
        <v>-1329694.2171231804</v>
      </c>
      <c r="N84" s="512"/>
      <c r="O84" s="334"/>
      <c r="P84" s="334"/>
      <c r="Q84" s="513"/>
    </row>
    <row r="85" spans="1:17" ht="15.6" x14ac:dyDescent="0.3">
      <c r="B85" s="688" t="s">
        <v>113</v>
      </c>
      <c r="C85" t="s">
        <v>38</v>
      </c>
      <c r="I85" s="92"/>
      <c r="N85" s="512"/>
      <c r="O85" s="507" t="s">
        <v>931</v>
      </c>
      <c r="P85" s="334"/>
      <c r="Q85" s="513">
        <f>Q82+Q83</f>
        <v>2212.86</v>
      </c>
    </row>
    <row r="86" spans="1:17" x14ac:dyDescent="0.3">
      <c r="B86" s="689"/>
      <c r="C86" t="s">
        <v>37</v>
      </c>
      <c r="D86" s="296">
        <f>D74</f>
        <v>-102381463.41125572</v>
      </c>
      <c r="I86" s="92">
        <f>D86*I65/D65</f>
        <v>-72039475.29261142</v>
      </c>
      <c r="N86" s="512"/>
      <c r="O86" s="334"/>
      <c r="P86" s="334"/>
      <c r="Q86" s="513"/>
    </row>
    <row r="87" spans="1:17" ht="15.6" x14ac:dyDescent="0.3">
      <c r="B87" s="689"/>
      <c r="C87" t="s">
        <v>114</v>
      </c>
      <c r="I87" s="92"/>
      <c r="N87" s="515"/>
      <c r="O87" s="516" t="s">
        <v>932</v>
      </c>
      <c r="P87" s="517">
        <v>4144.8500000000004</v>
      </c>
      <c r="Q87" s="518">
        <f>P87/3.6</f>
        <v>1151.3472222222224</v>
      </c>
    </row>
    <row r="88" spans="1:17" x14ac:dyDescent="0.3">
      <c r="B88" s="689"/>
      <c r="C88" t="s">
        <v>39</v>
      </c>
      <c r="I88" s="92"/>
    </row>
    <row r="89" spans="1:17" x14ac:dyDescent="0.3">
      <c r="B89" s="690"/>
      <c r="C89" s="86" t="s">
        <v>102</v>
      </c>
      <c r="D89" s="65"/>
      <c r="E89" s="65"/>
      <c r="F89" s="65"/>
      <c r="G89" s="65"/>
      <c r="H89" s="65"/>
      <c r="I89" s="312"/>
      <c r="J89" s="65"/>
    </row>
    <row r="90" spans="1:17" x14ac:dyDescent="0.3">
      <c r="N90" s="2" t="s">
        <v>934</v>
      </c>
      <c r="O90" s="2" t="s">
        <v>39</v>
      </c>
      <c r="P90" s="2">
        <v>4471</v>
      </c>
      <c r="Q90" s="2" t="s">
        <v>1041</v>
      </c>
    </row>
    <row r="91" spans="1:17" x14ac:dyDescent="0.3">
      <c r="P91" s="143">
        <f>P87/1000</f>
        <v>4.1448499999999999</v>
      </c>
      <c r="Q91" s="520">
        <v>4.2808000000000002</v>
      </c>
    </row>
    <row r="92" spans="1:17" ht="21" x14ac:dyDescent="0.4">
      <c r="A92" s="311" t="s">
        <v>585</v>
      </c>
    </row>
    <row r="95" spans="1:17" x14ac:dyDescent="0.3">
      <c r="D95" s="73" t="s">
        <v>37</v>
      </c>
      <c r="E95" s="73" t="s">
        <v>38</v>
      </c>
      <c r="F95" s="73" t="s">
        <v>39</v>
      </c>
      <c r="G95" s="73" t="s">
        <v>102</v>
      </c>
      <c r="H95" s="73" t="s">
        <v>40</v>
      </c>
      <c r="I95" s="73" t="s">
        <v>43</v>
      </c>
      <c r="J95" s="73" t="s">
        <v>36</v>
      </c>
      <c r="K95" s="73"/>
    </row>
    <row r="96" spans="1:17" x14ac:dyDescent="0.3">
      <c r="B96" s="686" t="s">
        <v>108</v>
      </c>
      <c r="C96" t="s">
        <v>109</v>
      </c>
      <c r="D96" s="77">
        <f t="shared" ref="D96:J105" si="4">(D59+D80)/1000000</f>
        <v>-3.9072860628300039</v>
      </c>
      <c r="E96" s="77">
        <f t="shared" si="4"/>
        <v>0</v>
      </c>
      <c r="F96" s="77">
        <f t="shared" si="4"/>
        <v>0</v>
      </c>
      <c r="G96" s="77">
        <f t="shared" si="4"/>
        <v>0</v>
      </c>
      <c r="H96" s="77">
        <f t="shared" si="4"/>
        <v>0</v>
      </c>
      <c r="I96" s="77">
        <f t="shared" si="4"/>
        <v>-15.571684162160752</v>
      </c>
      <c r="J96" s="77">
        <f t="shared" si="4"/>
        <v>-4.0962432350873064</v>
      </c>
      <c r="K96" s="296"/>
    </row>
    <row r="97" spans="1:33" x14ac:dyDescent="0.3">
      <c r="B97" s="686"/>
      <c r="C97" t="s">
        <v>110</v>
      </c>
      <c r="D97" s="77">
        <f t="shared" si="4"/>
        <v>0</v>
      </c>
      <c r="E97" s="77">
        <f t="shared" si="4"/>
        <v>0</v>
      </c>
      <c r="F97" s="77">
        <f t="shared" si="4"/>
        <v>0</v>
      </c>
      <c r="G97" s="77">
        <f t="shared" si="4"/>
        <v>0</v>
      </c>
      <c r="H97" s="77">
        <f t="shared" si="4"/>
        <v>0</v>
      </c>
      <c r="I97" s="77">
        <f t="shared" si="4"/>
        <v>-1.5088494475463996</v>
      </c>
      <c r="J97" s="77">
        <f t="shared" si="4"/>
        <v>-3.3219956263134764</v>
      </c>
      <c r="K97" s="296"/>
    </row>
    <row r="98" spans="1:33" x14ac:dyDescent="0.3">
      <c r="B98" s="686"/>
      <c r="C98" t="s">
        <v>111</v>
      </c>
      <c r="D98" s="77">
        <f t="shared" si="4"/>
        <v>-2.2739198333299058</v>
      </c>
      <c r="E98" s="77">
        <f t="shared" si="4"/>
        <v>0</v>
      </c>
      <c r="F98" s="77">
        <f t="shared" si="4"/>
        <v>0</v>
      </c>
      <c r="G98" s="77">
        <f t="shared" si="4"/>
        <v>0</v>
      </c>
      <c r="H98" s="77">
        <f t="shared" si="4"/>
        <v>0</v>
      </c>
      <c r="I98" s="77">
        <f t="shared" si="4"/>
        <v>-8.7661257342863053</v>
      </c>
      <c r="J98" s="77">
        <f t="shared" si="4"/>
        <v>-2.182041855046879</v>
      </c>
      <c r="K98" s="296"/>
    </row>
    <row r="99" spans="1:33" x14ac:dyDescent="0.3">
      <c r="B99" s="686"/>
      <c r="C99" t="s">
        <v>112</v>
      </c>
      <c r="D99" s="77">
        <f t="shared" si="4"/>
        <v>0</v>
      </c>
      <c r="E99" s="77">
        <f t="shared" si="4"/>
        <v>0</v>
      </c>
      <c r="F99" s="77">
        <f t="shared" si="4"/>
        <v>0</v>
      </c>
      <c r="G99" s="77">
        <f t="shared" si="4"/>
        <v>0</v>
      </c>
      <c r="H99" s="77">
        <f t="shared" si="4"/>
        <v>0</v>
      </c>
      <c r="I99" s="77">
        <f t="shared" si="4"/>
        <v>-1.2646455556165346</v>
      </c>
      <c r="J99" s="77">
        <f t="shared" si="4"/>
        <v>-0.76882593042915948</v>
      </c>
      <c r="K99" s="296"/>
    </row>
    <row r="100" spans="1:33" x14ac:dyDescent="0.3">
      <c r="B100" s="687"/>
      <c r="C100" s="86" t="s">
        <v>46</v>
      </c>
      <c r="D100" s="87">
        <f t="shared" si="4"/>
        <v>-1.962054</v>
      </c>
      <c r="E100" s="77">
        <f t="shared" si="4"/>
        <v>0</v>
      </c>
      <c r="F100" s="77">
        <f t="shared" si="4"/>
        <v>0</v>
      </c>
      <c r="G100" s="77">
        <f t="shared" si="4"/>
        <v>0</v>
      </c>
      <c r="H100" s="77">
        <f t="shared" si="4"/>
        <v>0</v>
      </c>
      <c r="I100" s="77">
        <f t="shared" si="4"/>
        <v>-23.108636000000001</v>
      </c>
      <c r="J100" s="77">
        <f t="shared" si="4"/>
        <v>-5.5127933451231801</v>
      </c>
      <c r="K100" s="296"/>
      <c r="R100" t="s">
        <v>584</v>
      </c>
    </row>
    <row r="101" spans="1:33" x14ac:dyDescent="0.3">
      <c r="B101" s="688" t="s">
        <v>113</v>
      </c>
      <c r="C101" s="59" t="s">
        <v>38</v>
      </c>
      <c r="D101" s="88">
        <f t="shared" si="4"/>
        <v>0</v>
      </c>
      <c r="E101" s="88">
        <f t="shared" si="4"/>
        <v>3.3579408295975384</v>
      </c>
      <c r="F101" s="88">
        <f t="shared" si="4"/>
        <v>0</v>
      </c>
      <c r="G101" s="88">
        <f t="shared" si="4"/>
        <v>0</v>
      </c>
      <c r="H101" s="88">
        <f t="shared" si="4"/>
        <v>0</v>
      </c>
      <c r="I101" s="88">
        <f t="shared" si="4"/>
        <v>2.4186793036871066</v>
      </c>
      <c r="J101" s="88">
        <f t="shared" si="4"/>
        <v>0</v>
      </c>
      <c r="R101" s="58"/>
      <c r="S101" s="59"/>
      <c r="T101" s="59"/>
      <c r="U101" s="59"/>
      <c r="V101" s="59"/>
      <c r="W101" s="59"/>
      <c r="X101" s="59"/>
      <c r="Y101" s="59"/>
      <c r="Z101" s="59"/>
      <c r="AA101" s="59"/>
      <c r="AB101" s="59"/>
      <c r="AC101" s="59"/>
      <c r="AD101" s="59"/>
      <c r="AE101" s="59"/>
      <c r="AF101" s="59"/>
      <c r="AG101" s="61"/>
    </row>
    <row r="102" spans="1:33" x14ac:dyDescent="0.3">
      <c r="B102" s="689"/>
      <c r="C102" t="s">
        <v>37</v>
      </c>
      <c r="D102" s="77">
        <f t="shared" si="4"/>
        <v>-62.489595471324115</v>
      </c>
      <c r="E102" s="77">
        <f t="shared" si="4"/>
        <v>0</v>
      </c>
      <c r="F102" s="77">
        <f t="shared" si="4"/>
        <v>0</v>
      </c>
      <c r="G102" s="77">
        <f t="shared" si="4"/>
        <v>0</v>
      </c>
      <c r="H102" s="77">
        <f t="shared" si="4"/>
        <v>0</v>
      </c>
      <c r="I102" s="77">
        <f t="shared" si="4"/>
        <v>-43.970046129530331</v>
      </c>
      <c r="J102" s="77">
        <f t="shared" si="4"/>
        <v>0</v>
      </c>
      <c r="R102" s="56"/>
      <c r="AG102" s="72"/>
    </row>
    <row r="103" spans="1:33" x14ac:dyDescent="0.3">
      <c r="B103" s="689"/>
      <c r="C103" t="s">
        <v>114</v>
      </c>
      <c r="D103" s="77">
        <f t="shared" si="4"/>
        <v>12.010455367484022</v>
      </c>
      <c r="E103" s="77">
        <f t="shared" si="4"/>
        <v>0</v>
      </c>
      <c r="F103" s="77">
        <f t="shared" si="4"/>
        <v>0</v>
      </c>
      <c r="G103" s="77">
        <f t="shared" si="4"/>
        <v>0</v>
      </c>
      <c r="H103" s="77">
        <f t="shared" si="4"/>
        <v>0.43865303346417234</v>
      </c>
      <c r="I103" s="77">
        <f t="shared" si="4"/>
        <v>8.6685828765799702</v>
      </c>
      <c r="J103" s="77">
        <f t="shared" si="4"/>
        <v>0</v>
      </c>
      <c r="R103" s="56"/>
      <c r="S103" s="73" t="s">
        <v>368</v>
      </c>
      <c r="AG103" s="72"/>
    </row>
    <row r="104" spans="1:33" x14ac:dyDescent="0.3">
      <c r="B104" s="689"/>
      <c r="C104" t="s">
        <v>39</v>
      </c>
      <c r="D104" s="77">
        <f t="shared" si="4"/>
        <v>0</v>
      </c>
      <c r="E104" s="77">
        <f t="shared" si="4"/>
        <v>0</v>
      </c>
      <c r="F104" s="77">
        <f t="shared" si="4"/>
        <v>4.3467270540352576</v>
      </c>
      <c r="G104" s="77">
        <f t="shared" si="4"/>
        <v>0</v>
      </c>
      <c r="H104" s="77">
        <f t="shared" si="4"/>
        <v>0</v>
      </c>
      <c r="I104" s="77">
        <f t="shared" si="4"/>
        <v>2.4077381420440265</v>
      </c>
      <c r="J104" s="77">
        <f t="shared" si="4"/>
        <v>0</v>
      </c>
      <c r="R104" s="56"/>
      <c r="T104" t="s">
        <v>583</v>
      </c>
      <c r="U104" t="s">
        <v>582</v>
      </c>
      <c r="AG104" s="72"/>
    </row>
    <row r="105" spans="1:33" x14ac:dyDescent="0.3">
      <c r="B105" s="689"/>
      <c r="C105" s="86" t="s">
        <v>102</v>
      </c>
      <c r="D105" s="87">
        <f t="shared" si="4"/>
        <v>0</v>
      </c>
      <c r="E105" s="87">
        <f t="shared" si="4"/>
        <v>0</v>
      </c>
      <c r="F105" s="87">
        <f t="shared" si="4"/>
        <v>0</v>
      </c>
      <c r="G105" s="87">
        <f t="shared" si="4"/>
        <v>41.452703660773665</v>
      </c>
      <c r="H105" s="87">
        <f t="shared" si="4"/>
        <v>0</v>
      </c>
      <c r="I105" s="87">
        <f t="shared" si="4"/>
        <v>23.354024245304405</v>
      </c>
      <c r="J105" s="87">
        <f t="shared" si="4"/>
        <v>0</v>
      </c>
      <c r="R105" s="56"/>
      <c r="S105" t="s">
        <v>46</v>
      </c>
      <c r="T105" s="304">
        <f>T152</f>
        <v>2.0533000000000001</v>
      </c>
      <c r="U105" s="309">
        <f>'PP prod. and Capacity '!I7</f>
        <v>6.8582375478927135E-2</v>
      </c>
      <c r="AG105" s="72"/>
    </row>
    <row r="106" spans="1:33" x14ac:dyDescent="0.3">
      <c r="B106" s="690"/>
      <c r="C106" s="97" t="s">
        <v>115</v>
      </c>
      <c r="D106" s="98">
        <f t="shared" ref="D106:J106" si="5">SUM(D101:D105)</f>
        <v>-50.479140103840095</v>
      </c>
      <c r="E106" s="98">
        <f t="shared" si="5"/>
        <v>3.3579408295975384</v>
      </c>
      <c r="F106" s="98">
        <f t="shared" si="5"/>
        <v>4.3467270540352576</v>
      </c>
      <c r="G106" s="98">
        <f t="shared" si="5"/>
        <v>41.452703660773665</v>
      </c>
      <c r="H106" s="98">
        <f t="shared" si="5"/>
        <v>0.43865303346417234</v>
      </c>
      <c r="I106" s="98">
        <f t="shared" si="5"/>
        <v>-7.1210215619148265</v>
      </c>
      <c r="J106" s="98">
        <f t="shared" si="5"/>
        <v>0</v>
      </c>
      <c r="R106" s="56"/>
      <c r="S106" t="s">
        <v>44</v>
      </c>
      <c r="T106" s="310">
        <f>(T148+T149)/1000000</f>
        <v>1.6156563145443816</v>
      </c>
      <c r="AG106" s="72"/>
    </row>
    <row r="107" spans="1:33" x14ac:dyDescent="0.3">
      <c r="B107" s="100" t="s">
        <v>116</v>
      </c>
      <c r="C107" s="101"/>
      <c r="D107" s="101"/>
      <c r="E107" s="101"/>
      <c r="F107" s="101"/>
      <c r="G107" s="101"/>
      <c r="H107" s="101"/>
      <c r="I107" s="102">
        <f>I70/1000000</f>
        <v>15.487578808564706</v>
      </c>
      <c r="J107" s="102">
        <f>J70/1000000</f>
        <v>7.9158999920000008</v>
      </c>
      <c r="R107" s="56"/>
      <c r="S107" t="s">
        <v>557</v>
      </c>
      <c r="T107" s="304">
        <f>T150/1000000</f>
        <v>0.73711514499999997</v>
      </c>
      <c r="U107" s="309">
        <f>'PP prod. and Capacity '!I8</f>
        <v>-0.32189748201438845</v>
      </c>
      <c r="AG107" s="72"/>
    </row>
    <row r="108" spans="1:33" x14ac:dyDescent="0.3">
      <c r="D108" s="77">
        <f t="shared" ref="D108:J108" si="6">SUM(D106:D107,D96:D100)</f>
        <v>-58.622400000000006</v>
      </c>
      <c r="E108" s="77">
        <f t="shared" si="6"/>
        <v>3.3579408295975384</v>
      </c>
      <c r="F108" s="77">
        <f t="shared" si="6"/>
        <v>4.3467270540352576</v>
      </c>
      <c r="G108" s="77">
        <f t="shared" si="6"/>
        <v>41.452703660773665</v>
      </c>
      <c r="H108" s="77">
        <f t="shared" si="6"/>
        <v>0.43865303346417234</v>
      </c>
      <c r="I108" s="77">
        <f t="shared" si="6"/>
        <v>-41.853383652960112</v>
      </c>
      <c r="J108" s="77">
        <f t="shared" si="6"/>
        <v>-7.9660000000000011</v>
      </c>
      <c r="R108" s="56"/>
      <c r="S108" t="s">
        <v>581</v>
      </c>
      <c r="T108" s="304">
        <f>'PP prod. and Capacity '!N17</f>
        <v>1.090198</v>
      </c>
      <c r="AG108" s="72"/>
    </row>
    <row r="109" spans="1:33" x14ac:dyDescent="0.3">
      <c r="D109" s="77"/>
      <c r="E109" s="77"/>
      <c r="F109" s="77"/>
      <c r="G109" s="77"/>
      <c r="H109" s="77"/>
      <c r="I109" s="77"/>
      <c r="J109" s="77"/>
      <c r="R109" s="56"/>
      <c r="T109" s="304"/>
      <c r="AG109" s="72"/>
    </row>
    <row r="110" spans="1:33" x14ac:dyDescent="0.3">
      <c r="D110" s="77"/>
      <c r="E110" s="77"/>
      <c r="F110" s="77"/>
      <c r="G110" s="77"/>
      <c r="H110" s="77"/>
      <c r="I110" s="77"/>
      <c r="J110" s="77"/>
      <c r="R110" s="56"/>
      <c r="T110" s="304"/>
      <c r="AG110" s="72"/>
    </row>
    <row r="111" spans="1:33" x14ac:dyDescent="0.3">
      <c r="A111" s="73" t="s">
        <v>580</v>
      </c>
      <c r="D111" s="77"/>
      <c r="E111" s="77"/>
      <c r="F111" s="77"/>
      <c r="G111" s="77"/>
      <c r="H111" s="77"/>
      <c r="I111" s="77"/>
      <c r="J111" s="77"/>
      <c r="R111" s="56"/>
      <c r="T111" s="304"/>
      <c r="AG111" s="72"/>
    </row>
    <row r="112" spans="1:33" x14ac:dyDescent="0.3">
      <c r="D112" s="71" t="s">
        <v>579</v>
      </c>
      <c r="E112" s="77"/>
      <c r="F112" s="77"/>
      <c r="G112" s="77"/>
      <c r="H112" s="77"/>
      <c r="I112" s="77"/>
      <c r="J112" s="78"/>
      <c r="K112" s="73" t="s">
        <v>578</v>
      </c>
      <c r="R112" s="56"/>
      <c r="T112" s="304"/>
      <c r="AG112" s="72"/>
    </row>
    <row r="113" spans="2:33" x14ac:dyDescent="0.3">
      <c r="D113" s="80" t="s">
        <v>37</v>
      </c>
      <c r="E113" s="80" t="s">
        <v>38</v>
      </c>
      <c r="F113" s="80" t="s">
        <v>39</v>
      </c>
      <c r="G113" s="80" t="s">
        <v>102</v>
      </c>
      <c r="H113" s="80" t="s">
        <v>40</v>
      </c>
      <c r="I113" s="80" t="s">
        <v>43</v>
      </c>
      <c r="J113" s="81" t="s">
        <v>36</v>
      </c>
      <c r="K113" s="80" t="s">
        <v>44</v>
      </c>
      <c r="L113" s="80" t="s">
        <v>103</v>
      </c>
      <c r="M113" s="80" t="s">
        <v>46</v>
      </c>
      <c r="N113" s="80" t="s">
        <v>104</v>
      </c>
      <c r="R113" s="56"/>
      <c r="T113" s="304"/>
      <c r="AG113" s="72"/>
    </row>
    <row r="114" spans="2:33" x14ac:dyDescent="0.3">
      <c r="B114" s="686" t="s">
        <v>108</v>
      </c>
      <c r="C114" t="s">
        <v>109</v>
      </c>
      <c r="D114" s="77">
        <f t="shared" ref="D114:J125" si="7">D96</f>
        <v>-3.9072860628300039</v>
      </c>
      <c r="E114" s="77">
        <f t="shared" si="7"/>
        <v>0</v>
      </c>
      <c r="F114" s="77">
        <f t="shared" si="7"/>
        <v>0</v>
      </c>
      <c r="G114" s="77">
        <f t="shared" si="7"/>
        <v>0</v>
      </c>
      <c r="H114" s="77">
        <f t="shared" si="7"/>
        <v>0</v>
      </c>
      <c r="I114" s="77">
        <f t="shared" si="7"/>
        <v>-15.571684162160752</v>
      </c>
      <c r="J114" s="78">
        <f t="shared" si="7"/>
        <v>-4.0962432350873064</v>
      </c>
      <c r="K114" s="296">
        <f>G8</f>
        <v>1149201.7831852953</v>
      </c>
      <c r="R114" s="56"/>
      <c r="T114" s="304"/>
      <c r="AG114" s="72"/>
    </row>
    <row r="115" spans="2:33" x14ac:dyDescent="0.3">
      <c r="B115" s="686"/>
      <c r="C115" t="s">
        <v>110</v>
      </c>
      <c r="D115" s="77">
        <f t="shared" si="7"/>
        <v>0</v>
      </c>
      <c r="E115" s="77">
        <f t="shared" si="7"/>
        <v>0</v>
      </c>
      <c r="F115" s="77">
        <f t="shared" si="7"/>
        <v>0</v>
      </c>
      <c r="G115" s="77">
        <f t="shared" si="7"/>
        <v>0</v>
      </c>
      <c r="H115" s="77">
        <f t="shared" si="7"/>
        <v>0</v>
      </c>
      <c r="I115" s="77">
        <f t="shared" si="7"/>
        <v>-1.5088494475463996</v>
      </c>
      <c r="J115" s="78">
        <f t="shared" si="7"/>
        <v>-3.3219956263134764</v>
      </c>
      <c r="K115" s="296">
        <f>G9</f>
        <v>317652.51527292625</v>
      </c>
      <c r="R115" s="56"/>
      <c r="T115" s="304"/>
      <c r="AG115" s="72"/>
    </row>
    <row r="116" spans="2:33" x14ac:dyDescent="0.3">
      <c r="B116" s="686"/>
      <c r="C116" t="s">
        <v>111</v>
      </c>
      <c r="D116" s="77">
        <f t="shared" si="7"/>
        <v>-2.2739198333299058</v>
      </c>
      <c r="E116" s="77">
        <f t="shared" si="7"/>
        <v>0</v>
      </c>
      <c r="F116" s="77">
        <f t="shared" si="7"/>
        <v>0</v>
      </c>
      <c r="G116" s="77">
        <f t="shared" si="7"/>
        <v>0</v>
      </c>
      <c r="H116" s="77">
        <f t="shared" si="7"/>
        <v>0</v>
      </c>
      <c r="I116" s="77">
        <f t="shared" si="7"/>
        <v>-8.7661257342863053</v>
      </c>
      <c r="J116" s="78">
        <f t="shared" si="7"/>
        <v>-2.182041855046879</v>
      </c>
      <c r="L116" s="296">
        <f>G10</f>
        <v>659107.19806663936</v>
      </c>
      <c r="R116" s="56"/>
      <c r="T116" s="304"/>
      <c r="AG116" s="72"/>
    </row>
    <row r="117" spans="2:33" x14ac:dyDescent="0.3">
      <c r="B117" s="686"/>
      <c r="C117" t="s">
        <v>112</v>
      </c>
      <c r="D117" s="77">
        <f t="shared" si="7"/>
        <v>0</v>
      </c>
      <c r="E117" s="77">
        <f t="shared" si="7"/>
        <v>0</v>
      </c>
      <c r="F117" s="77">
        <f t="shared" si="7"/>
        <v>0</v>
      </c>
      <c r="G117" s="77">
        <f t="shared" si="7"/>
        <v>0</v>
      </c>
      <c r="H117" s="77">
        <f t="shared" si="7"/>
        <v>0</v>
      </c>
      <c r="I117" s="77">
        <f t="shared" si="7"/>
        <v>-1.2646455556165346</v>
      </c>
      <c r="J117" s="78">
        <f t="shared" si="7"/>
        <v>-0.76882593042915948</v>
      </c>
      <c r="K117" s="296">
        <f>G11</f>
        <v>294103.61758524063</v>
      </c>
      <c r="N117" s="308">
        <f>-K117</f>
        <v>-294103.61758524063</v>
      </c>
      <c r="R117" s="56"/>
      <c r="T117" s="304"/>
      <c r="AG117" s="72"/>
    </row>
    <row r="118" spans="2:33" x14ac:dyDescent="0.3">
      <c r="B118" s="687"/>
      <c r="C118" s="86" t="s">
        <v>46</v>
      </c>
      <c r="D118" s="87">
        <f t="shared" si="7"/>
        <v>-1.962054</v>
      </c>
      <c r="E118" s="77">
        <f t="shared" si="7"/>
        <v>0</v>
      </c>
      <c r="F118" s="77">
        <f t="shared" si="7"/>
        <v>0</v>
      </c>
      <c r="G118" s="77">
        <f t="shared" si="7"/>
        <v>0</v>
      </c>
      <c r="H118" s="77">
        <f t="shared" si="7"/>
        <v>0</v>
      </c>
      <c r="I118" s="77">
        <f t="shared" si="7"/>
        <v>-23.108636000000001</v>
      </c>
      <c r="J118" s="78">
        <f t="shared" si="7"/>
        <v>-5.5127933451231801</v>
      </c>
      <c r="K118" s="307">
        <f>-SUM(K114:K117)</f>
        <v>-1760957.9160434622</v>
      </c>
      <c r="L118" s="65"/>
      <c r="M118" s="306">
        <f>G12</f>
        <v>2180060</v>
      </c>
      <c r="N118" s="65"/>
      <c r="R118" s="56"/>
      <c r="T118" s="304"/>
      <c r="AG118" s="72"/>
    </row>
    <row r="119" spans="2:33" x14ac:dyDescent="0.3">
      <c r="B119" s="688" t="s">
        <v>113</v>
      </c>
      <c r="C119" s="59" t="s">
        <v>38</v>
      </c>
      <c r="D119" s="88">
        <f t="shared" si="7"/>
        <v>0</v>
      </c>
      <c r="E119" s="88">
        <f t="shared" si="7"/>
        <v>3.3579408295975384</v>
      </c>
      <c r="F119" s="88">
        <f t="shared" si="7"/>
        <v>0</v>
      </c>
      <c r="G119" s="88">
        <f t="shared" si="7"/>
        <v>0</v>
      </c>
      <c r="H119" s="88">
        <f t="shared" si="7"/>
        <v>0</v>
      </c>
      <c r="I119" s="88">
        <f t="shared" si="7"/>
        <v>2.4186793036871066</v>
      </c>
      <c r="J119" s="90">
        <f t="shared" si="7"/>
        <v>0</v>
      </c>
      <c r="R119" s="56"/>
      <c r="T119" s="304"/>
      <c r="AG119" s="72"/>
    </row>
    <row r="120" spans="2:33" x14ac:dyDescent="0.3">
      <c r="B120" s="689"/>
      <c r="C120" t="s">
        <v>37</v>
      </c>
      <c r="D120" s="77">
        <f t="shared" si="7"/>
        <v>-62.489595471324115</v>
      </c>
      <c r="E120" s="77">
        <f t="shared" si="7"/>
        <v>0</v>
      </c>
      <c r="F120" s="77">
        <f t="shared" si="7"/>
        <v>0</v>
      </c>
      <c r="G120" s="77">
        <f t="shared" si="7"/>
        <v>0</v>
      </c>
      <c r="H120" s="77">
        <f t="shared" si="7"/>
        <v>0</v>
      </c>
      <c r="I120" s="77">
        <f t="shared" si="7"/>
        <v>-43.970046129530331</v>
      </c>
      <c r="J120" s="78">
        <f t="shared" si="7"/>
        <v>0</v>
      </c>
      <c r="R120" s="56"/>
      <c r="T120" s="304"/>
      <c r="AG120" s="72"/>
    </row>
    <row r="121" spans="2:33" x14ac:dyDescent="0.3">
      <c r="B121" s="689"/>
      <c r="C121" t="s">
        <v>114</v>
      </c>
      <c r="D121" s="77">
        <f t="shared" si="7"/>
        <v>12.010455367484022</v>
      </c>
      <c r="E121" s="77">
        <f t="shared" si="7"/>
        <v>0</v>
      </c>
      <c r="F121" s="77">
        <f t="shared" si="7"/>
        <v>0</v>
      </c>
      <c r="G121" s="77">
        <f t="shared" si="7"/>
        <v>0</v>
      </c>
      <c r="H121" s="77">
        <f t="shared" si="7"/>
        <v>0.43865303346417234</v>
      </c>
      <c r="I121" s="77">
        <f t="shared" si="7"/>
        <v>8.6685828765799702</v>
      </c>
      <c r="J121" s="78">
        <f t="shared" si="7"/>
        <v>0</v>
      </c>
      <c r="R121" s="56"/>
      <c r="T121" s="304"/>
      <c r="AG121" s="72"/>
    </row>
    <row r="122" spans="2:33" x14ac:dyDescent="0.3">
      <c r="B122" s="689"/>
      <c r="C122" t="s">
        <v>39</v>
      </c>
      <c r="D122" s="77">
        <f t="shared" si="7"/>
        <v>0</v>
      </c>
      <c r="E122" s="77">
        <f t="shared" si="7"/>
        <v>0</v>
      </c>
      <c r="F122" s="77">
        <f t="shared" si="7"/>
        <v>4.3467270540352576</v>
      </c>
      <c r="G122" s="77">
        <f t="shared" si="7"/>
        <v>0</v>
      </c>
      <c r="H122" s="77">
        <f t="shared" si="7"/>
        <v>0</v>
      </c>
      <c r="I122" s="77">
        <f t="shared" si="7"/>
        <v>2.4077381420440265</v>
      </c>
      <c r="J122" s="78">
        <f t="shared" si="7"/>
        <v>0</v>
      </c>
      <c r="R122" s="56"/>
      <c r="T122" s="304"/>
      <c r="AG122" s="72"/>
    </row>
    <row r="123" spans="2:33" x14ac:dyDescent="0.3">
      <c r="B123" s="689"/>
      <c r="C123" s="86" t="s">
        <v>102</v>
      </c>
      <c r="D123" s="87">
        <f t="shared" si="7"/>
        <v>0</v>
      </c>
      <c r="E123" s="87">
        <f t="shared" si="7"/>
        <v>0</v>
      </c>
      <c r="F123" s="87">
        <f t="shared" si="7"/>
        <v>0</v>
      </c>
      <c r="G123" s="87">
        <f t="shared" si="7"/>
        <v>41.452703660773665</v>
      </c>
      <c r="H123" s="87">
        <f t="shared" si="7"/>
        <v>0</v>
      </c>
      <c r="I123" s="87">
        <f t="shared" si="7"/>
        <v>23.354024245304405</v>
      </c>
      <c r="J123" s="96">
        <f t="shared" si="7"/>
        <v>0</v>
      </c>
      <c r="R123" s="56"/>
      <c r="T123" s="304"/>
      <c r="AG123" s="72"/>
    </row>
    <row r="124" spans="2:33" x14ac:dyDescent="0.3">
      <c r="B124" s="690"/>
      <c r="C124" s="97" t="s">
        <v>115</v>
      </c>
      <c r="D124" s="98">
        <f t="shared" si="7"/>
        <v>-50.479140103840095</v>
      </c>
      <c r="E124" s="98">
        <f t="shared" si="7"/>
        <v>3.3579408295975384</v>
      </c>
      <c r="F124" s="98">
        <f t="shared" si="7"/>
        <v>4.3467270540352576</v>
      </c>
      <c r="G124" s="98">
        <f t="shared" si="7"/>
        <v>41.452703660773665</v>
      </c>
      <c r="H124" s="98">
        <f t="shared" si="7"/>
        <v>0.43865303346417234</v>
      </c>
      <c r="I124" s="98">
        <f t="shared" si="7"/>
        <v>-7.1210215619148265</v>
      </c>
      <c r="J124" s="99">
        <f t="shared" si="7"/>
        <v>0</v>
      </c>
      <c r="R124" s="56"/>
      <c r="T124" s="304"/>
      <c r="AG124" s="72"/>
    </row>
    <row r="125" spans="2:33" x14ac:dyDescent="0.3">
      <c r="B125" s="100" t="s">
        <v>116</v>
      </c>
      <c r="C125" s="101"/>
      <c r="D125" s="101">
        <f t="shared" si="7"/>
        <v>0</v>
      </c>
      <c r="E125" s="101">
        <f t="shared" si="7"/>
        <v>0</v>
      </c>
      <c r="F125" s="101">
        <f t="shared" si="7"/>
        <v>0</v>
      </c>
      <c r="G125" s="101">
        <f t="shared" si="7"/>
        <v>0</v>
      </c>
      <c r="H125" s="101">
        <f t="shared" si="7"/>
        <v>0</v>
      </c>
      <c r="I125" s="102">
        <f t="shared" si="7"/>
        <v>15.487578808564706</v>
      </c>
      <c r="J125" s="103">
        <f t="shared" si="7"/>
        <v>7.9158999920000008</v>
      </c>
      <c r="R125" s="56"/>
      <c r="T125" s="304"/>
      <c r="AG125" s="72"/>
    </row>
    <row r="126" spans="2:33" x14ac:dyDescent="0.3">
      <c r="D126" s="77"/>
      <c r="E126" s="77"/>
      <c r="F126" s="77"/>
      <c r="G126" s="77"/>
      <c r="H126" s="77"/>
      <c r="I126" s="77">
        <f>SUM(I114:I118,I124:I125)</f>
        <v>-41.853383652960119</v>
      </c>
      <c r="J126" s="77">
        <f>SUM(J114:J118,J124:J125)</f>
        <v>-7.9660000000000002</v>
      </c>
      <c r="R126" s="56"/>
      <c r="T126" s="304"/>
      <c r="AG126" s="72"/>
    </row>
    <row r="127" spans="2:33" x14ac:dyDescent="0.3">
      <c r="D127" s="77"/>
      <c r="E127" s="77"/>
      <c r="F127" s="77"/>
      <c r="G127" s="77"/>
      <c r="H127" s="77"/>
      <c r="I127" s="77"/>
      <c r="J127" s="77"/>
      <c r="R127" s="56"/>
      <c r="T127" s="304"/>
      <c r="AG127" s="72"/>
    </row>
    <row r="128" spans="2:33" x14ac:dyDescent="0.3">
      <c r="D128" s="77"/>
      <c r="E128" s="77"/>
      <c r="F128" s="77"/>
      <c r="G128" s="77"/>
      <c r="H128" s="77"/>
      <c r="I128" s="77"/>
      <c r="J128" s="77"/>
      <c r="R128" s="56"/>
      <c r="T128" s="304"/>
      <c r="AG128" s="72"/>
    </row>
    <row r="129" spans="1:33" x14ac:dyDescent="0.3">
      <c r="D129" s="77"/>
      <c r="E129" s="77"/>
      <c r="F129" s="77"/>
      <c r="G129" s="77"/>
      <c r="H129" s="77"/>
      <c r="I129" s="77"/>
      <c r="J129" s="77"/>
      <c r="R129" s="56"/>
      <c r="T129" s="304"/>
      <c r="AG129" s="72"/>
    </row>
    <row r="130" spans="1:33" x14ac:dyDescent="0.3">
      <c r="D130" s="77"/>
      <c r="E130" s="77"/>
      <c r="F130" s="77"/>
      <c r="G130" s="77"/>
      <c r="H130" s="77"/>
      <c r="I130" s="77"/>
      <c r="J130" s="77"/>
      <c r="R130" s="56"/>
      <c r="T130" s="304"/>
      <c r="AG130" s="72"/>
    </row>
    <row r="131" spans="1:33" x14ac:dyDescent="0.3">
      <c r="R131" s="56"/>
      <c r="AG131" s="72"/>
    </row>
    <row r="132" spans="1:33" ht="23.4" x14ac:dyDescent="0.45">
      <c r="A132" s="282" t="s">
        <v>577</v>
      </c>
      <c r="B132" s="65"/>
      <c r="C132" s="65"/>
      <c r="D132" s="65"/>
      <c r="E132" s="65"/>
      <c r="F132" s="65"/>
      <c r="G132" s="65"/>
      <c r="H132" s="65"/>
      <c r="I132" s="65"/>
      <c r="J132" s="65"/>
      <c r="K132" s="65"/>
      <c r="L132" s="65"/>
      <c r="M132" s="65"/>
      <c r="N132" s="65"/>
      <c r="O132" s="65"/>
      <c r="R132" s="56"/>
      <c r="AG132" s="72"/>
    </row>
    <row r="133" spans="1:33" x14ac:dyDescent="0.3">
      <c r="R133" s="56"/>
      <c r="AG133" s="72"/>
    </row>
    <row r="134" spans="1:33" x14ac:dyDescent="0.3">
      <c r="R134" s="56"/>
      <c r="S134" s="73" t="s">
        <v>100</v>
      </c>
      <c r="AG134" s="72"/>
    </row>
    <row r="135" spans="1:33" ht="21" x14ac:dyDescent="0.4">
      <c r="A135" s="283" t="s">
        <v>108</v>
      </c>
      <c r="B135" s="65"/>
      <c r="C135" s="65"/>
      <c r="D135" s="65"/>
      <c r="E135" s="65"/>
      <c r="F135" s="65"/>
      <c r="G135" s="65"/>
      <c r="H135" s="65"/>
      <c r="I135" s="65"/>
      <c r="J135" s="65"/>
      <c r="K135" s="65"/>
      <c r="L135" s="65"/>
      <c r="M135" s="65"/>
      <c r="N135" s="65"/>
      <c r="O135" s="65"/>
      <c r="R135" s="56"/>
      <c r="S135" t="s">
        <v>576</v>
      </c>
      <c r="T135" t="s">
        <v>575</v>
      </c>
      <c r="U135" t="s">
        <v>574</v>
      </c>
      <c r="V135" t="s">
        <v>534</v>
      </c>
      <c r="W135" t="s">
        <v>573</v>
      </c>
      <c r="Y135" t="s">
        <v>572</v>
      </c>
      <c r="AG135" s="72"/>
    </row>
    <row r="136" spans="1:33" x14ac:dyDescent="0.3">
      <c r="R136" s="56"/>
      <c r="S136" s="73">
        <f>T105/Y136</f>
        <v>2.4156470588235295</v>
      </c>
      <c r="Y136">
        <v>0.85</v>
      </c>
      <c r="AG136" s="72"/>
    </row>
    <row r="137" spans="1:33" x14ac:dyDescent="0.3">
      <c r="R137" s="56"/>
      <c r="T137" s="304">
        <f>T149/1000000/Y137</f>
        <v>1.7071871176470588</v>
      </c>
      <c r="U137" s="304">
        <f>T148/1000000/Y137</f>
        <v>0.19358501711103746</v>
      </c>
      <c r="Y137">
        <v>0.85</v>
      </c>
      <c r="AG137" s="72"/>
    </row>
    <row r="138" spans="1:33" x14ac:dyDescent="0.3">
      <c r="B138" s="73" t="s">
        <v>392</v>
      </c>
      <c r="D138" s="305" t="s">
        <v>571</v>
      </c>
      <c r="N138" t="s">
        <v>570</v>
      </c>
      <c r="R138" s="56"/>
      <c r="V138" s="304">
        <f>T150/1000000/Y138</f>
        <v>0.8671942882352941</v>
      </c>
      <c r="Y138">
        <v>0.85</v>
      </c>
      <c r="AG138" s="72"/>
    </row>
    <row r="139" spans="1:33" x14ac:dyDescent="0.3">
      <c r="B139" t="s">
        <v>54</v>
      </c>
      <c r="J139" t="s">
        <v>569</v>
      </c>
      <c r="R139" s="56"/>
      <c r="V139" s="68"/>
      <c r="W139" s="73">
        <f>T108/Y139</f>
        <v>1.2825858823529412</v>
      </c>
      <c r="Y139">
        <v>0.85</v>
      </c>
      <c r="AG139" s="72"/>
    </row>
    <row r="140" spans="1:33" x14ac:dyDescent="0.3">
      <c r="D140" t="s">
        <v>539</v>
      </c>
      <c r="E140" t="s">
        <v>538</v>
      </c>
      <c r="F140" s="56" t="s">
        <v>505</v>
      </c>
      <c r="J140" s="91"/>
      <c r="K140" s="294" t="s">
        <v>539</v>
      </c>
      <c r="L140" s="73" t="s">
        <v>538</v>
      </c>
      <c r="M140" s="73"/>
      <c r="N140" s="73" t="s">
        <v>505</v>
      </c>
      <c r="P140" s="73" t="s">
        <v>149</v>
      </c>
      <c r="R140" s="56"/>
      <c r="AG140" s="72"/>
    </row>
    <row r="141" spans="1:33" x14ac:dyDescent="0.3">
      <c r="F141" s="56"/>
      <c r="J141" s="91"/>
      <c r="K141" s="56"/>
      <c r="R141" s="56"/>
      <c r="AG141" s="72"/>
    </row>
    <row r="142" spans="1:33" x14ac:dyDescent="0.3">
      <c r="B142" t="s">
        <v>37</v>
      </c>
      <c r="C142" t="s">
        <v>23</v>
      </c>
      <c r="D142" s="302">
        <f>'2006 model details'!J14</f>
        <v>3.7571000000000008</v>
      </c>
      <c r="E142" s="302">
        <f>'2006 model details'!L14</f>
        <v>0</v>
      </c>
      <c r="F142" s="56"/>
      <c r="J142" s="82">
        <f>D96</f>
        <v>-3.9072860628300039</v>
      </c>
      <c r="K142" s="290">
        <f>J142</f>
        <v>-3.9072860628300039</v>
      </c>
      <c r="R142" s="56"/>
      <c r="AG142" s="72"/>
    </row>
    <row r="143" spans="1:33" x14ac:dyDescent="0.3">
      <c r="B143" t="s">
        <v>36</v>
      </c>
      <c r="C143" t="s">
        <v>22</v>
      </c>
      <c r="D143" s="302">
        <f>'2006 model details'!J15</f>
        <v>2.6686000000000001</v>
      </c>
      <c r="E143" s="302">
        <f>'2006 model details'!L15</f>
        <v>0</v>
      </c>
      <c r="F143" s="56"/>
      <c r="J143" s="82">
        <f>J96</f>
        <v>-4.0962432350873064</v>
      </c>
      <c r="K143" s="290">
        <f>J143</f>
        <v>-4.0962432350873064</v>
      </c>
      <c r="R143" s="56"/>
      <c r="AG143" s="72"/>
    </row>
    <row r="144" spans="1:33" x14ac:dyDescent="0.3">
      <c r="B144" t="s">
        <v>43</v>
      </c>
      <c r="C144" t="s">
        <v>29</v>
      </c>
      <c r="D144" s="302">
        <f>'2006 model details'!J16</f>
        <v>12.580500000000001</v>
      </c>
      <c r="E144" s="302">
        <f>'2006 model details'!L16</f>
        <v>0</v>
      </c>
      <c r="F144" s="56"/>
      <c r="J144" s="91"/>
      <c r="K144" s="290">
        <f>I96</f>
        <v>-15.571684162160752</v>
      </c>
      <c r="R144" s="56"/>
      <c r="AG144" s="72"/>
    </row>
    <row r="145" spans="2:33" x14ac:dyDescent="0.3">
      <c r="B145" t="s">
        <v>535</v>
      </c>
      <c r="C145" t="s">
        <v>27</v>
      </c>
      <c r="D145" s="302">
        <f>'2006 model details'!J17</f>
        <v>0</v>
      </c>
      <c r="E145" s="302">
        <f>'2006 model details'!L17</f>
        <v>7.7351000000000001</v>
      </c>
      <c r="F145" s="288">
        <f>(D143+D144)/E146</f>
        <v>13.800090497737557</v>
      </c>
      <c r="G145" t="s">
        <v>562</v>
      </c>
      <c r="J145" s="91"/>
      <c r="K145" s="290"/>
      <c r="L145" s="297">
        <f>E145</f>
        <v>7.7351000000000001</v>
      </c>
      <c r="N145" s="289">
        <f>(K143+K144)/L146</f>
        <v>-17.114424712023649</v>
      </c>
      <c r="R145" s="56"/>
      <c r="S145" s="303" t="s">
        <v>568</v>
      </c>
      <c r="T145" s="59"/>
      <c r="U145" s="59"/>
      <c r="V145" s="59"/>
      <c r="W145" s="59"/>
      <c r="X145" s="61"/>
      <c r="AG145" s="72"/>
    </row>
    <row r="146" spans="2:33" x14ac:dyDescent="0.3">
      <c r="B146" t="s">
        <v>44</v>
      </c>
      <c r="C146" t="s">
        <v>30</v>
      </c>
      <c r="D146" s="302">
        <f>'2006 model details'!J18</f>
        <v>0</v>
      </c>
      <c r="E146" s="302">
        <f>'2006 model details'!L18</f>
        <v>1.105</v>
      </c>
      <c r="F146" s="288">
        <f>D142/E146</f>
        <v>3.4000904977375574</v>
      </c>
      <c r="G146" t="s">
        <v>563</v>
      </c>
      <c r="J146" s="91"/>
      <c r="K146" s="290"/>
      <c r="L146" s="68">
        <f>G8/1000000</f>
        <v>1.1492017831852952</v>
      </c>
      <c r="N146" s="289">
        <f>K142/L146</f>
        <v>-3.4000000000000004</v>
      </c>
      <c r="P146" s="284">
        <f>L146/Q146</f>
        <v>1.3845804616690305</v>
      </c>
      <c r="Q146">
        <v>0.83</v>
      </c>
      <c r="R146" s="56"/>
      <c r="S146" s="56"/>
      <c r="T146" t="s">
        <v>567</v>
      </c>
      <c r="X146" s="72"/>
      <c r="AG146" s="72"/>
    </row>
    <row r="147" spans="2:33" x14ac:dyDescent="0.3">
      <c r="F147" s="56"/>
      <c r="J147" s="91"/>
      <c r="K147" s="290"/>
      <c r="R147" s="56"/>
      <c r="S147" s="56"/>
      <c r="T147" t="s">
        <v>527</v>
      </c>
      <c r="X147" s="72"/>
      <c r="AG147" s="72"/>
    </row>
    <row r="148" spans="2:33" x14ac:dyDescent="0.3">
      <c r="F148" s="56"/>
      <c r="J148" s="91"/>
      <c r="K148" s="290"/>
      <c r="R148" s="56"/>
      <c r="S148" s="56" t="s">
        <v>566</v>
      </c>
      <c r="T148" s="301">
        <v>164547.26454438185</v>
      </c>
      <c r="U148" t="s">
        <v>565</v>
      </c>
      <c r="X148" s="72"/>
      <c r="AG148" s="72"/>
    </row>
    <row r="149" spans="2:33" x14ac:dyDescent="0.3">
      <c r="B149" s="73" t="s">
        <v>508</v>
      </c>
      <c r="F149" s="56"/>
      <c r="J149" s="91"/>
      <c r="K149" s="290"/>
      <c r="R149" s="56"/>
      <c r="S149" s="56" t="s">
        <v>564</v>
      </c>
      <c r="T149" s="301">
        <v>1451109.0499999998</v>
      </c>
      <c r="X149" s="72"/>
      <c r="AG149" s="72"/>
    </row>
    <row r="150" spans="2:33" x14ac:dyDescent="0.3">
      <c r="B150" t="s">
        <v>56</v>
      </c>
      <c r="F150" s="56"/>
      <c r="J150" s="91"/>
      <c r="K150" s="290"/>
      <c r="R150" s="56"/>
      <c r="S150" s="56" t="s">
        <v>111</v>
      </c>
      <c r="T150" s="301">
        <v>737115.14500000002</v>
      </c>
      <c r="X150" s="72"/>
      <c r="AG150" s="72"/>
    </row>
    <row r="151" spans="2:33" x14ac:dyDescent="0.3">
      <c r="D151" t="s">
        <v>539</v>
      </c>
      <c r="E151" t="s">
        <v>538</v>
      </c>
      <c r="F151" s="56" t="s">
        <v>505</v>
      </c>
      <c r="J151" s="91"/>
      <c r="K151" s="290"/>
      <c r="R151" s="56"/>
      <c r="S151" s="56"/>
      <c r="T151" s="301"/>
      <c r="X151" s="72"/>
      <c r="AG151" s="72"/>
    </row>
    <row r="152" spans="2:33" x14ac:dyDescent="0.3">
      <c r="F152" s="56"/>
      <c r="J152" s="91"/>
      <c r="K152" s="290"/>
      <c r="R152" s="56"/>
      <c r="S152" s="56" t="s">
        <v>46</v>
      </c>
      <c r="T152" s="301">
        <v>2.0533000000000001</v>
      </c>
      <c r="X152" s="72"/>
      <c r="AG152" s="72"/>
    </row>
    <row r="153" spans="2:33" x14ac:dyDescent="0.3">
      <c r="B153" t="s">
        <v>37</v>
      </c>
      <c r="C153" t="s">
        <v>23</v>
      </c>
      <c r="D153" s="285">
        <f>'2006 model details'!J56</f>
        <v>2.3121000000000005</v>
      </c>
      <c r="E153" s="285">
        <f>'2006 model details'!L56</f>
        <v>0</v>
      </c>
      <c r="F153" s="300">
        <f>D153/E158</f>
        <v>3.4001470588235301</v>
      </c>
      <c r="G153" t="s">
        <v>563</v>
      </c>
      <c r="J153" s="82">
        <f>D98</f>
        <v>-2.2739198333299058</v>
      </c>
      <c r="K153" s="290">
        <f>J153</f>
        <v>-2.2739198333299058</v>
      </c>
      <c r="N153" s="299">
        <f>K153/L158</f>
        <v>-3.45</v>
      </c>
      <c r="O153" t="s">
        <v>563</v>
      </c>
      <c r="R153" s="56"/>
      <c r="S153" s="56"/>
      <c r="X153" s="72"/>
      <c r="AG153" s="72"/>
    </row>
    <row r="154" spans="2:33" x14ac:dyDescent="0.3">
      <c r="B154" t="s">
        <v>36</v>
      </c>
      <c r="C154" t="s">
        <v>22</v>
      </c>
      <c r="D154" s="285">
        <f>'2006 model details'!J57</f>
        <v>1.7083000000000002</v>
      </c>
      <c r="E154" s="285">
        <f>'2006 model details'!L57</f>
        <v>0</v>
      </c>
      <c r="F154" s="56">
        <f>(D156+D154)/E158</f>
        <v>15.799999999999995</v>
      </c>
      <c r="G154" t="s">
        <v>562</v>
      </c>
      <c r="J154" s="82">
        <f>J98</f>
        <v>-2.182041855046879</v>
      </c>
      <c r="K154" s="290">
        <f>J154</f>
        <v>-2.182041855046879</v>
      </c>
      <c r="N154" s="298">
        <f>(K156+K154)/L158</f>
        <v>-16.610602374617468</v>
      </c>
      <c r="O154" t="s">
        <v>562</v>
      </c>
      <c r="R154" s="56"/>
      <c r="S154" s="56"/>
      <c r="X154" s="72"/>
      <c r="AG154" s="72"/>
    </row>
    <row r="155" spans="2:33" x14ac:dyDescent="0.3">
      <c r="B155" t="s">
        <v>536</v>
      </c>
      <c r="C155" t="s">
        <v>506</v>
      </c>
      <c r="D155" s="285">
        <f>'2006 model details'!J58</f>
        <v>3.39E-2</v>
      </c>
      <c r="E155" s="285">
        <f>'2006 model details'!L58</f>
        <v>0</v>
      </c>
      <c r="F155" s="288">
        <f>D155/E158</f>
        <v>4.9852941176470586E-2</v>
      </c>
      <c r="G155" t="s">
        <v>561</v>
      </c>
      <c r="J155" s="91"/>
      <c r="K155" s="290"/>
      <c r="N155" s="288">
        <f>K155/L158</f>
        <v>0</v>
      </c>
      <c r="O155" t="s">
        <v>561</v>
      </c>
      <c r="R155" s="56"/>
      <c r="S155" s="56" t="s">
        <v>560</v>
      </c>
      <c r="T155" t="s">
        <v>559</v>
      </c>
      <c r="X155" s="72"/>
      <c r="AG155" s="72"/>
    </row>
    <row r="156" spans="2:33" x14ac:dyDescent="0.3">
      <c r="B156" t="s">
        <v>43</v>
      </c>
      <c r="C156" t="s">
        <v>29</v>
      </c>
      <c r="D156" s="285">
        <f>'2006 model details'!J59</f>
        <v>9.0356999999999985</v>
      </c>
      <c r="E156" s="285">
        <f>'2006 model details'!L59</f>
        <v>0</v>
      </c>
      <c r="F156" s="56"/>
      <c r="J156" s="91"/>
      <c r="K156" s="290">
        <f>I98</f>
        <v>-8.7661257342863053</v>
      </c>
      <c r="R156" s="56"/>
      <c r="S156" s="56" t="s">
        <v>558</v>
      </c>
      <c r="T156" s="291">
        <v>14636913.800000001</v>
      </c>
      <c r="X156" s="72"/>
      <c r="AG156" s="72"/>
    </row>
    <row r="157" spans="2:33" x14ac:dyDescent="0.3">
      <c r="B157" t="s">
        <v>535</v>
      </c>
      <c r="C157" t="s">
        <v>27</v>
      </c>
      <c r="D157" s="285">
        <f>'2006 model details'!J60</f>
        <v>0</v>
      </c>
      <c r="E157" s="285">
        <f>'2006 model details'!L60</f>
        <v>4.7598000000000003</v>
      </c>
      <c r="F157" s="56"/>
      <c r="J157" s="91"/>
      <c r="K157" s="290"/>
      <c r="L157" s="297">
        <f>E157</f>
        <v>4.7598000000000003</v>
      </c>
      <c r="R157" s="56"/>
      <c r="S157" s="56" t="s">
        <v>37</v>
      </c>
      <c r="T157" s="291">
        <v>35681456</v>
      </c>
      <c r="X157" s="72"/>
      <c r="AG157" s="72"/>
    </row>
    <row r="158" spans="2:33" x14ac:dyDescent="0.3">
      <c r="B158" t="s">
        <v>557</v>
      </c>
      <c r="C158" t="s">
        <v>31</v>
      </c>
      <c r="D158" s="285">
        <f>'2006 model details'!J61</f>
        <v>0</v>
      </c>
      <c r="E158" s="285">
        <f>'2006 model details'!L61</f>
        <v>0.68</v>
      </c>
      <c r="F158" s="56"/>
      <c r="J158" s="91"/>
      <c r="K158" s="290"/>
      <c r="L158" s="68">
        <f>G10/1000000</f>
        <v>0.65910719806663931</v>
      </c>
      <c r="P158" s="284">
        <f>L158/Q158</f>
        <v>0.79410505791161368</v>
      </c>
      <c r="Q158">
        <v>0.83</v>
      </c>
      <c r="R158" s="56"/>
      <c r="S158" s="56" t="s">
        <v>556</v>
      </c>
      <c r="T158" s="291">
        <v>1253767.2375478926</v>
      </c>
      <c r="X158" s="72"/>
      <c r="AG158" s="72"/>
    </row>
    <row r="159" spans="2:33" x14ac:dyDescent="0.3">
      <c r="F159" s="56"/>
      <c r="J159" s="91"/>
      <c r="K159" s="56"/>
      <c r="R159" s="56"/>
      <c r="S159" s="56" t="s">
        <v>555</v>
      </c>
      <c r="T159" s="291">
        <v>4136229</v>
      </c>
      <c r="X159" s="72"/>
      <c r="AG159" s="72"/>
    </row>
    <row r="160" spans="2:33" x14ac:dyDescent="0.3">
      <c r="F160" s="56"/>
      <c r="J160" s="91"/>
      <c r="K160" s="56"/>
      <c r="R160" s="56"/>
      <c r="S160" s="56" t="s">
        <v>554</v>
      </c>
      <c r="T160" s="291">
        <v>35753002</v>
      </c>
      <c r="X160" s="72"/>
      <c r="AG160" s="72"/>
    </row>
    <row r="161" spans="2:33" x14ac:dyDescent="0.3">
      <c r="B161" s="73" t="s">
        <v>393</v>
      </c>
      <c r="F161" s="56"/>
      <c r="J161" s="91"/>
      <c r="K161" s="56"/>
      <c r="R161" s="56"/>
      <c r="S161" s="56" t="s">
        <v>553</v>
      </c>
      <c r="T161" s="291">
        <v>1567742</v>
      </c>
      <c r="V161" t="s">
        <v>552</v>
      </c>
      <c r="X161" s="72"/>
      <c r="AG161" s="72"/>
    </row>
    <row r="162" spans="2:33" x14ac:dyDescent="0.3">
      <c r="B162" t="s">
        <v>50</v>
      </c>
      <c r="F162" s="56"/>
      <c r="J162" s="91"/>
      <c r="K162" s="56"/>
      <c r="R162" s="56"/>
      <c r="S162" s="56"/>
      <c r="X162" s="72"/>
      <c r="AG162" s="72"/>
    </row>
    <row r="163" spans="2:33" x14ac:dyDescent="0.3">
      <c r="D163" t="s">
        <v>539</v>
      </c>
      <c r="E163" t="s">
        <v>538</v>
      </c>
      <c r="F163" s="56" t="s">
        <v>505</v>
      </c>
      <c r="J163" s="91"/>
      <c r="K163" s="56"/>
      <c r="R163" s="56"/>
      <c r="S163" s="56"/>
      <c r="T163" s="296"/>
      <c r="X163" s="72"/>
      <c r="AG163" s="72"/>
    </row>
    <row r="164" spans="2:33" x14ac:dyDescent="0.3">
      <c r="F164" s="56"/>
      <c r="J164" s="91"/>
      <c r="K164" s="56"/>
      <c r="R164" s="56"/>
      <c r="S164" s="56" t="s">
        <v>551</v>
      </c>
      <c r="T164" s="77">
        <f>T160/T168</f>
        <v>3210828.8910154407</v>
      </c>
      <c r="X164" s="72"/>
      <c r="AG164" s="72"/>
    </row>
    <row r="165" spans="2:33" x14ac:dyDescent="0.3">
      <c r="B165" t="s">
        <v>37</v>
      </c>
      <c r="C165" t="s">
        <v>23</v>
      </c>
      <c r="D165" s="285">
        <f>'2006 model details'!J102</f>
        <v>0</v>
      </c>
      <c r="E165" s="285">
        <f>'2006 model details'!L102</f>
        <v>0</v>
      </c>
      <c r="F165" s="56"/>
      <c r="J165" s="91"/>
      <c r="K165" s="56"/>
      <c r="R165" s="56"/>
      <c r="S165" s="86"/>
      <c r="T165" s="65"/>
      <c r="U165" s="65"/>
      <c r="V165" s="65"/>
      <c r="W165" s="65"/>
      <c r="X165" s="113"/>
      <c r="AG165" s="72"/>
    </row>
    <row r="166" spans="2:33" x14ac:dyDescent="0.3">
      <c r="B166" t="s">
        <v>36</v>
      </c>
      <c r="C166" t="s">
        <v>22</v>
      </c>
      <c r="D166" s="285">
        <f>'2006 model details'!J103</f>
        <v>2.5417000000000005</v>
      </c>
      <c r="E166" s="285">
        <f>'2006 model details'!L103</f>
        <v>0</v>
      </c>
      <c r="F166" s="288">
        <f>(D166+D168)/E171</f>
        <v>10.19814426818318</v>
      </c>
      <c r="G166" t="s">
        <v>550</v>
      </c>
      <c r="J166" s="82">
        <f>J97</f>
        <v>-3.3219956263134764</v>
      </c>
      <c r="K166" s="290">
        <f>J166</f>
        <v>-3.3219956263134764</v>
      </c>
      <c r="N166" s="289">
        <f>(K166+K168)/L171</f>
        <v>-15.207954735410253</v>
      </c>
      <c r="R166" s="56"/>
      <c r="AG166" s="72"/>
    </row>
    <row r="167" spans="2:33" x14ac:dyDescent="0.3">
      <c r="B167" t="s">
        <v>536</v>
      </c>
      <c r="C167" t="s">
        <v>506</v>
      </c>
      <c r="D167" s="285">
        <f>'2006 model details'!J104</f>
        <v>0</v>
      </c>
      <c r="E167" s="285">
        <f>'2006 model details'!L104</f>
        <v>0</v>
      </c>
      <c r="F167" s="56"/>
      <c r="J167" s="91"/>
      <c r="K167" s="56"/>
      <c r="R167" s="56"/>
      <c r="S167" t="s">
        <v>549</v>
      </c>
      <c r="Y167" t="s">
        <v>548</v>
      </c>
      <c r="AG167" s="72"/>
    </row>
    <row r="168" spans="2:33" x14ac:dyDescent="0.3">
      <c r="B168" t="s">
        <v>43</v>
      </c>
      <c r="C168" t="s">
        <v>29</v>
      </c>
      <c r="D168" s="285">
        <f>'2006 model details'!J105</f>
        <v>0.86549999999999994</v>
      </c>
      <c r="E168" s="285">
        <f>'2006 model details'!L105</f>
        <v>0</v>
      </c>
      <c r="F168" s="56"/>
      <c r="J168" s="91"/>
      <c r="K168" s="288">
        <f>I97</f>
        <v>-1.5088494475463996</v>
      </c>
      <c r="R168" s="56"/>
      <c r="S168" s="58" t="s">
        <v>547</v>
      </c>
      <c r="T168" s="295">
        <v>11.135131523216403</v>
      </c>
      <c r="U168" s="59" t="s">
        <v>546</v>
      </c>
      <c r="V168" s="59"/>
      <c r="W168" s="61"/>
      <c r="Y168" s="58"/>
      <c r="Z168" s="59"/>
      <c r="AA168" s="59"/>
      <c r="AB168" s="59"/>
      <c r="AC168" s="59"/>
      <c r="AD168" s="59"/>
      <c r="AE168" s="59"/>
      <c r="AF168" s="61"/>
      <c r="AG168" s="72"/>
    </row>
    <row r="169" spans="2:33" x14ac:dyDescent="0.3">
      <c r="B169" t="s">
        <v>535</v>
      </c>
      <c r="C169" t="s">
        <v>27</v>
      </c>
      <c r="D169" s="285">
        <f>'2006 model details'!J106</f>
        <v>0</v>
      </c>
      <c r="E169" s="285">
        <f>'2006 model details'!L106</f>
        <v>0</v>
      </c>
      <c r="F169" s="56"/>
      <c r="J169" s="91"/>
      <c r="K169" s="56"/>
      <c r="R169" s="56"/>
      <c r="S169" s="56"/>
      <c r="W169" s="72"/>
      <c r="Y169" s="56"/>
      <c r="AF169" s="72"/>
      <c r="AG169" s="72"/>
    </row>
    <row r="170" spans="2:33" x14ac:dyDescent="0.3">
      <c r="B170" t="s">
        <v>534</v>
      </c>
      <c r="C170" t="s">
        <v>31</v>
      </c>
      <c r="D170" s="285">
        <f>'2006 model details'!J107</f>
        <v>0</v>
      </c>
      <c r="E170" s="285">
        <f>'2006 model details'!L107</f>
        <v>0</v>
      </c>
      <c r="F170" s="56"/>
      <c r="J170" s="91"/>
      <c r="K170" s="56"/>
      <c r="R170" s="56"/>
      <c r="S170" s="294" t="s">
        <v>545</v>
      </c>
      <c r="T170" s="287" t="s">
        <v>544</v>
      </c>
      <c r="W170" s="72"/>
      <c r="Y170" s="56"/>
      <c r="Z170" s="293" t="s">
        <v>543</v>
      </c>
      <c r="AA170" s="293"/>
      <c r="AB170" s="293" t="s">
        <v>542</v>
      </c>
      <c r="AC170" s="291"/>
      <c r="AD170" s="291"/>
      <c r="AE170" s="291"/>
      <c r="AF170" s="72"/>
      <c r="AG170" s="72"/>
    </row>
    <row r="171" spans="2:33" x14ac:dyDescent="0.3">
      <c r="B171" t="s">
        <v>533</v>
      </c>
      <c r="C171" t="s">
        <v>30</v>
      </c>
      <c r="D171" s="285">
        <f>'2006 model details'!J108</f>
        <v>0</v>
      </c>
      <c r="E171" s="285">
        <f>'2006 model details'!L108</f>
        <v>0.33410000000000001</v>
      </c>
      <c r="F171" s="56"/>
      <c r="J171" s="91"/>
      <c r="K171" s="56"/>
      <c r="L171" s="68">
        <f>G9/1000000</f>
        <v>0.31765251527292626</v>
      </c>
      <c r="P171" s="284">
        <f>L171/Q171</f>
        <v>0.38271387382280275</v>
      </c>
      <c r="Q171">
        <v>0.83</v>
      </c>
      <c r="R171" s="56"/>
      <c r="S171" s="56" t="s">
        <v>39</v>
      </c>
      <c r="T171" s="292">
        <v>681177.60000000009</v>
      </c>
      <c r="W171" s="72"/>
      <c r="Y171" s="56"/>
      <c r="AA171" s="291"/>
      <c r="AB171" s="291" t="s">
        <v>39</v>
      </c>
      <c r="AC171" s="291" t="s">
        <v>37</v>
      </c>
      <c r="AD171" s="291" t="s">
        <v>38</v>
      </c>
      <c r="AE171" s="291" t="s">
        <v>43</v>
      </c>
      <c r="AF171" s="72"/>
      <c r="AG171" s="72"/>
    </row>
    <row r="172" spans="2:33" x14ac:dyDescent="0.3">
      <c r="F172" s="56"/>
      <c r="J172" s="91"/>
      <c r="K172" s="56"/>
      <c r="R172" s="56"/>
      <c r="S172" s="56" t="s">
        <v>540</v>
      </c>
      <c r="T172" s="292">
        <v>2952707.1039999998</v>
      </c>
      <c r="W172" s="72"/>
      <c r="Y172" s="56" t="s">
        <v>39</v>
      </c>
      <c r="Z172" s="291">
        <v>681177.60000000009</v>
      </c>
      <c r="AA172" s="291"/>
      <c r="AB172" s="291">
        <v>-1261440</v>
      </c>
      <c r="AC172" s="291"/>
      <c r="AD172" s="291"/>
      <c r="AE172" s="291"/>
      <c r="AF172" s="72"/>
      <c r="AG172" s="72"/>
    </row>
    <row r="173" spans="2:33" x14ac:dyDescent="0.3">
      <c r="B173" s="73" t="s">
        <v>541</v>
      </c>
      <c r="F173" s="56"/>
      <c r="J173" s="91"/>
      <c r="K173" s="56"/>
      <c r="R173" s="56"/>
      <c r="S173" s="56" t="s">
        <v>43</v>
      </c>
      <c r="T173" s="292">
        <v>7990887.9919999996</v>
      </c>
      <c r="W173" s="72"/>
      <c r="Y173" s="56" t="s">
        <v>540</v>
      </c>
      <c r="Z173" s="291">
        <v>2952707.1039999998</v>
      </c>
      <c r="AA173" s="291"/>
      <c r="AB173" s="291"/>
      <c r="AC173" s="291">
        <v>-2157406.3195876288</v>
      </c>
      <c r="AD173" s="291">
        <v>-1677900</v>
      </c>
      <c r="AE173" s="291"/>
      <c r="AF173" s="72"/>
      <c r="AG173" s="72"/>
    </row>
    <row r="174" spans="2:33" x14ac:dyDescent="0.3">
      <c r="B174" t="s">
        <v>60</v>
      </c>
      <c r="D174" t="s">
        <v>539</v>
      </c>
      <c r="E174" t="s">
        <v>538</v>
      </c>
      <c r="F174" s="56" t="s">
        <v>505</v>
      </c>
      <c r="J174" s="91"/>
      <c r="K174" s="56"/>
      <c r="R174" s="56"/>
      <c r="S174" s="56"/>
      <c r="W174" s="72"/>
      <c r="Y174" s="56" t="s">
        <v>537</v>
      </c>
      <c r="Z174" s="291">
        <v>7990887.9919999996</v>
      </c>
      <c r="AA174" s="291"/>
      <c r="AB174" s="291"/>
      <c r="AC174" s="291"/>
      <c r="AD174" s="291"/>
      <c r="AE174" s="291">
        <v>-15578197.632094119</v>
      </c>
      <c r="AF174" s="72"/>
      <c r="AG174" s="72"/>
    </row>
    <row r="175" spans="2:33" x14ac:dyDescent="0.3">
      <c r="F175" s="56"/>
      <c r="J175" s="91"/>
      <c r="K175" s="56"/>
      <c r="R175" s="56"/>
      <c r="S175" s="56"/>
      <c r="T175">
        <f>SUM(U175:V175)</f>
        <v>-12446402.442246219</v>
      </c>
      <c r="U175">
        <v>-12007844.75512773</v>
      </c>
      <c r="V175">
        <v>-438557.68711848865</v>
      </c>
      <c r="W175" s="72"/>
      <c r="Y175" s="56"/>
      <c r="AF175" s="72"/>
      <c r="AG175" s="72"/>
    </row>
    <row r="176" spans="2:33" x14ac:dyDescent="0.3">
      <c r="B176" t="s">
        <v>37</v>
      </c>
      <c r="C176" t="s">
        <v>23</v>
      </c>
      <c r="D176" s="285">
        <f>'2006 model details'!J123</f>
        <v>0</v>
      </c>
      <c r="E176" s="285">
        <f>'2006 model details'!L123</f>
        <v>0</v>
      </c>
      <c r="F176" s="56"/>
      <c r="J176" s="91"/>
      <c r="K176" s="56"/>
      <c r="R176" s="56"/>
      <c r="S176" s="86"/>
      <c r="T176" s="65"/>
      <c r="U176" s="65"/>
      <c r="V176" s="65"/>
      <c r="W176" s="113"/>
      <c r="Y176" s="56"/>
      <c r="AF176" s="72"/>
      <c r="AG176" s="72"/>
    </row>
    <row r="177" spans="1:33" x14ac:dyDescent="0.3">
      <c r="B177" t="s">
        <v>36</v>
      </c>
      <c r="C177" t="s">
        <v>22</v>
      </c>
      <c r="D177" s="285">
        <f>'2006 model details'!J124</f>
        <v>2.4512999999999998</v>
      </c>
      <c r="E177" s="285">
        <f>'2006 model details'!L124</f>
        <v>0</v>
      </c>
      <c r="F177" s="288">
        <f>(D177+D179)/E183</f>
        <v>8</v>
      </c>
      <c r="J177" s="82">
        <f>J100</f>
        <v>-5.5127933451231801</v>
      </c>
      <c r="K177" s="290">
        <f>J177</f>
        <v>-5.5127933451231801</v>
      </c>
      <c r="N177" s="289">
        <f>(K177+K179)/L183</f>
        <v>-13.128734688551315</v>
      </c>
      <c r="R177" s="56"/>
      <c r="Y177" s="86"/>
      <c r="Z177" s="65"/>
      <c r="AA177" s="65"/>
      <c r="AB177" s="65"/>
      <c r="AC177" s="65"/>
      <c r="AD177" s="65"/>
      <c r="AE177" s="65"/>
      <c r="AF177" s="113"/>
      <c r="AG177" s="72"/>
    </row>
    <row r="178" spans="1:33" x14ac:dyDescent="0.3">
      <c r="B178" t="s">
        <v>536</v>
      </c>
      <c r="C178" t="s">
        <v>506</v>
      </c>
      <c r="D178" s="285">
        <f>'2006 model details'!J125</f>
        <v>0.10009999999999999</v>
      </c>
      <c r="E178" s="285">
        <f>'2006 model details'!L125</f>
        <v>0</v>
      </c>
      <c r="F178" s="56"/>
      <c r="J178" s="91"/>
      <c r="K178" s="56"/>
      <c r="R178" s="56"/>
      <c r="AG178" s="72"/>
    </row>
    <row r="179" spans="1:33" x14ac:dyDescent="0.3">
      <c r="B179" t="s">
        <v>43</v>
      </c>
      <c r="C179" t="s">
        <v>29</v>
      </c>
      <c r="D179" s="285">
        <f>'2006 model details'!J126</f>
        <v>13.5695</v>
      </c>
      <c r="E179" s="285">
        <f>'2006 model details'!L126</f>
        <v>0</v>
      </c>
      <c r="F179" s="56"/>
      <c r="J179" s="91"/>
      <c r="K179" s="288">
        <f>I100</f>
        <v>-23.108636000000001</v>
      </c>
      <c r="R179" s="56"/>
      <c r="AG179" s="72"/>
    </row>
    <row r="180" spans="1:33" x14ac:dyDescent="0.3">
      <c r="B180" t="s">
        <v>535</v>
      </c>
      <c r="C180" t="s">
        <v>27</v>
      </c>
      <c r="D180" s="285">
        <f>'2006 model details'!J127</f>
        <v>0</v>
      </c>
      <c r="E180" s="285">
        <f>'2006 model details'!L127</f>
        <v>0</v>
      </c>
      <c r="F180" s="56"/>
      <c r="J180" s="91"/>
      <c r="K180" s="56"/>
      <c r="R180" s="56"/>
      <c r="AG180" s="72"/>
    </row>
    <row r="181" spans="1:33" x14ac:dyDescent="0.3">
      <c r="B181" t="s">
        <v>534</v>
      </c>
      <c r="C181" t="s">
        <v>31</v>
      </c>
      <c r="D181" s="285">
        <f>'2006 model details'!J128</f>
        <v>0</v>
      </c>
      <c r="E181" s="285">
        <f>'2006 model details'!L128</f>
        <v>0</v>
      </c>
      <c r="F181" s="56"/>
      <c r="J181" s="91"/>
      <c r="K181" s="56"/>
      <c r="R181" s="56"/>
      <c r="S181" s="287" t="s">
        <v>102</v>
      </c>
      <c r="AG181" s="72"/>
    </row>
    <row r="182" spans="1:33" x14ac:dyDescent="0.3">
      <c r="B182" t="s">
        <v>533</v>
      </c>
      <c r="C182" t="s">
        <v>30</v>
      </c>
      <c r="D182" s="285">
        <f>'2006 model details'!J129</f>
        <v>2.2028999999999996</v>
      </c>
      <c r="E182" s="285">
        <f>'2006 model details'!L129</f>
        <v>0</v>
      </c>
      <c r="F182" s="56"/>
      <c r="J182" s="91"/>
      <c r="K182" s="286">
        <f>L146+L171</f>
        <v>1.4668542984582214</v>
      </c>
      <c r="R182" s="56"/>
      <c r="S182" s="58"/>
      <c r="T182" s="59"/>
      <c r="U182" s="59"/>
      <c r="V182" s="59"/>
      <c r="W182" s="59"/>
      <c r="X182" s="61"/>
      <c r="AG182" s="72"/>
    </row>
    <row r="183" spans="1:33" x14ac:dyDescent="0.3">
      <c r="B183" t="s">
        <v>532</v>
      </c>
      <c r="C183" t="s">
        <v>32</v>
      </c>
      <c r="D183" s="285">
        <f>'2006 model details'!J130</f>
        <v>0</v>
      </c>
      <c r="E183" s="285">
        <f>'2006 model details'!L130</f>
        <v>2.0026000000000002</v>
      </c>
      <c r="F183" s="56"/>
      <c r="J183" s="91"/>
      <c r="K183" s="56"/>
      <c r="L183" s="68">
        <f>G12/1000000</f>
        <v>2.1800600000000001</v>
      </c>
      <c r="N183">
        <f>K182/L183</f>
        <v>0.67285042542784201</v>
      </c>
      <c r="O183" t="s">
        <v>531</v>
      </c>
      <c r="P183" s="284">
        <f>L183/Q183</f>
        <v>2.6265783132530123</v>
      </c>
      <c r="Q183">
        <v>0.83</v>
      </c>
      <c r="R183" s="56"/>
      <c r="S183" s="56" t="s">
        <v>530</v>
      </c>
      <c r="T183" s="77">
        <v>16.210891537852099</v>
      </c>
      <c r="U183" t="s">
        <v>21</v>
      </c>
      <c r="V183" t="s">
        <v>102</v>
      </c>
      <c r="X183" s="72"/>
      <c r="AG183" s="72"/>
    </row>
    <row r="184" spans="1:33" x14ac:dyDescent="0.3">
      <c r="D184" s="280"/>
      <c r="E184" s="280"/>
      <c r="R184" s="56"/>
      <c r="S184" s="56"/>
      <c r="T184" s="68">
        <f>T107</f>
        <v>0.73711514499999997</v>
      </c>
      <c r="U184" t="s">
        <v>527</v>
      </c>
      <c r="V184" t="s">
        <v>526</v>
      </c>
      <c r="X184" s="72"/>
      <c r="AG184" s="72"/>
    </row>
    <row r="185" spans="1:33" x14ac:dyDescent="0.3">
      <c r="D185" s="280"/>
      <c r="E185" s="280"/>
      <c r="R185" s="56"/>
      <c r="S185" s="56"/>
      <c r="T185" s="77">
        <f>(T183/T184)*(1+$X$185)</f>
        <v>21.992346308190559</v>
      </c>
      <c r="X185" s="72"/>
      <c r="AG185" s="72"/>
    </row>
    <row r="186" spans="1:33" ht="21" x14ac:dyDescent="0.4">
      <c r="A186" s="283" t="s">
        <v>529</v>
      </c>
      <c r="B186" s="65"/>
      <c r="C186" s="65"/>
      <c r="D186" s="281"/>
      <c r="E186" s="281"/>
      <c r="F186" s="65"/>
      <c r="G186" s="65"/>
      <c r="H186" s="65"/>
      <c r="I186" s="65"/>
      <c r="J186" s="65"/>
      <c r="K186" s="65"/>
      <c r="L186" s="65"/>
      <c r="M186" s="65"/>
      <c r="N186" s="65"/>
      <c r="O186" s="65"/>
      <c r="P186" s="65"/>
      <c r="R186" s="56"/>
      <c r="S186" s="56"/>
      <c r="X186" s="72"/>
      <c r="AG186" s="72"/>
    </row>
    <row r="187" spans="1:33" x14ac:dyDescent="0.3">
      <c r="R187" s="56"/>
      <c r="S187" s="56" t="s">
        <v>528</v>
      </c>
      <c r="T187" s="68">
        <v>23.518946282873902</v>
      </c>
      <c r="U187" t="s">
        <v>21</v>
      </c>
      <c r="V187" t="s">
        <v>102</v>
      </c>
      <c r="X187" s="72"/>
      <c r="AG187" s="72"/>
    </row>
    <row r="188" spans="1:33" x14ac:dyDescent="0.3">
      <c r="R188" s="56"/>
      <c r="S188" s="56"/>
      <c r="T188" s="68">
        <f>T149/1000000</f>
        <v>1.4511090499999999</v>
      </c>
      <c r="U188" t="s">
        <v>527</v>
      </c>
      <c r="V188" t="s">
        <v>526</v>
      </c>
      <c r="X188" s="72"/>
      <c r="AG188" s="72"/>
    </row>
    <row r="189" spans="1:33" x14ac:dyDescent="0.3">
      <c r="R189" s="56"/>
      <c r="S189" s="56"/>
      <c r="T189" s="280">
        <f>(T187/T188)*(1+$X$185)</f>
        <v>16.207566400935825</v>
      </c>
      <c r="X189" s="72"/>
      <c r="AG189" s="72"/>
    </row>
    <row r="190" spans="1:33" x14ac:dyDescent="0.3">
      <c r="R190" s="56"/>
      <c r="S190" s="86"/>
      <c r="T190" s="65"/>
      <c r="U190" s="65"/>
      <c r="V190" s="65"/>
      <c r="W190" s="65"/>
      <c r="X190" s="113"/>
      <c r="AG190" s="72"/>
    </row>
    <row r="191" spans="1:33" x14ac:dyDescent="0.3">
      <c r="R191" s="56"/>
      <c r="AG191" s="72"/>
    </row>
    <row r="192" spans="1:33" x14ac:dyDescent="0.3">
      <c r="R192" s="56"/>
      <c r="AG192" s="72"/>
    </row>
    <row r="193" spans="1:33" x14ac:dyDescent="0.3">
      <c r="R193" s="86"/>
      <c r="S193" s="65"/>
      <c r="T193" s="65"/>
      <c r="U193" s="65"/>
      <c r="V193" s="65"/>
      <c r="W193" s="65"/>
      <c r="X193" s="65"/>
      <c r="Y193" s="65"/>
      <c r="Z193" s="65"/>
      <c r="AA193" s="65"/>
      <c r="AB193" s="65"/>
      <c r="AC193" s="65"/>
      <c r="AD193" s="65"/>
      <c r="AE193" s="65"/>
      <c r="AF193" s="65"/>
      <c r="AG193" s="113"/>
    </row>
    <row r="196" spans="1:33" x14ac:dyDescent="0.3">
      <c r="T196" s="77"/>
      <c r="U196" s="77"/>
    </row>
    <row r="198" spans="1:33" x14ac:dyDescent="0.3">
      <c r="D198" s="280"/>
      <c r="E198" s="280"/>
    </row>
    <row r="199" spans="1:33" x14ac:dyDescent="0.3">
      <c r="D199" s="280"/>
      <c r="E199" s="280"/>
    </row>
    <row r="200" spans="1:33" x14ac:dyDescent="0.3">
      <c r="D200" s="280"/>
      <c r="E200" s="280"/>
    </row>
    <row r="201" spans="1:33" ht="21" x14ac:dyDescent="0.4">
      <c r="A201" s="283" t="s">
        <v>525</v>
      </c>
      <c r="B201" s="65"/>
      <c r="C201" s="65"/>
      <c r="D201" s="281"/>
      <c r="E201" s="281"/>
      <c r="F201" s="65"/>
      <c r="G201" s="65"/>
      <c r="H201" s="65"/>
      <c r="I201" s="65"/>
      <c r="J201" s="65"/>
      <c r="K201" s="65"/>
      <c r="L201" s="65"/>
      <c r="M201" s="65"/>
      <c r="N201" s="65"/>
      <c r="O201" s="65"/>
      <c r="P201" s="65"/>
    </row>
    <row r="202" spans="1:33" x14ac:dyDescent="0.3">
      <c r="C202" t="s">
        <v>524</v>
      </c>
      <c r="D202" s="280" t="str">
        <f>AB171</f>
        <v>Gas</v>
      </c>
      <c r="E202" s="280" t="str">
        <f>AC171</f>
        <v>Coal</v>
      </c>
      <c r="F202" s="280" t="str">
        <f>AD171</f>
        <v>Biomass</v>
      </c>
      <c r="G202" s="280" t="str">
        <f>AE171</f>
        <v>Steam</v>
      </c>
    </row>
    <row r="203" spans="1:33" x14ac:dyDescent="0.3">
      <c r="B203" t="s">
        <v>39</v>
      </c>
      <c r="C203" s="77">
        <f>Z172/1000000</f>
        <v>0.68117760000000005</v>
      </c>
      <c r="D203" s="280">
        <f>AB172/1000000</f>
        <v>-1.2614399999999999</v>
      </c>
      <c r="E203" s="280"/>
      <c r="F203" s="280"/>
      <c r="G203" s="280"/>
      <c r="H203" s="92"/>
    </row>
    <row r="204" spans="1:33" x14ac:dyDescent="0.3">
      <c r="B204" t="s">
        <v>43</v>
      </c>
      <c r="C204" s="77">
        <f>Z174/1000000</f>
        <v>7.9908879919999993</v>
      </c>
      <c r="D204" s="280"/>
      <c r="E204" s="280"/>
      <c r="F204" s="280"/>
      <c r="G204" s="280">
        <f>AE174/1000000</f>
        <v>-15.578197632094119</v>
      </c>
      <c r="M204" t="s">
        <v>368</v>
      </c>
    </row>
    <row r="205" spans="1:33" x14ac:dyDescent="0.3">
      <c r="M205" t="s">
        <v>43</v>
      </c>
      <c r="N205" s="77">
        <f>C204</f>
        <v>7.9908879919999993</v>
      </c>
    </row>
    <row r="206" spans="1:33" x14ac:dyDescent="0.3">
      <c r="D206" s="280"/>
      <c r="E206" s="280"/>
      <c r="M206" t="s">
        <v>73</v>
      </c>
      <c r="N206" s="92">
        <f>N208-N205</f>
        <v>6.209112008</v>
      </c>
    </row>
    <row r="207" spans="1:33" x14ac:dyDescent="0.3">
      <c r="D207" s="280"/>
      <c r="E207" s="280"/>
      <c r="M207" t="s">
        <v>523</v>
      </c>
      <c r="N207">
        <f>SUM(N205:N206)</f>
        <v>14.2</v>
      </c>
    </row>
    <row r="208" spans="1:33" x14ac:dyDescent="0.3">
      <c r="D208" s="280" t="s">
        <v>522</v>
      </c>
      <c r="E208" s="280" t="s">
        <v>521</v>
      </c>
      <c r="H208" s="91" t="s">
        <v>149</v>
      </c>
      <c r="M208" t="s">
        <v>520</v>
      </c>
      <c r="N208">
        <v>14.2</v>
      </c>
      <c r="O208" t="s">
        <v>519</v>
      </c>
    </row>
    <row r="209" spans="1:16" x14ac:dyDescent="0.3">
      <c r="D209" s="280"/>
      <c r="E209" s="280" t="s">
        <v>43</v>
      </c>
      <c r="F209" t="s">
        <v>39</v>
      </c>
    </row>
    <row r="210" spans="1:16" x14ac:dyDescent="0.3">
      <c r="B210" s="150" t="s">
        <v>62</v>
      </c>
      <c r="C210" t="s">
        <v>518</v>
      </c>
      <c r="D210" s="280">
        <f>C204</f>
        <v>7.9908879919999993</v>
      </c>
      <c r="E210" s="280">
        <f>-G204</f>
        <v>15.578197632094119</v>
      </c>
      <c r="H210">
        <f>(D210/0.85)*(1+K210)</f>
        <v>11.281253635764706</v>
      </c>
      <c r="J210" t="s">
        <v>517</v>
      </c>
      <c r="K210" s="145">
        <v>0.2</v>
      </c>
    </row>
    <row r="211" spans="1:16" x14ac:dyDescent="0.3">
      <c r="B211" s="150" t="s">
        <v>195</v>
      </c>
      <c r="C211" t="s">
        <v>73</v>
      </c>
      <c r="D211" s="280">
        <f>C203</f>
        <v>0.68117760000000005</v>
      </c>
      <c r="E211" s="280"/>
      <c r="F211" s="280">
        <f>-D203</f>
        <v>1.2614399999999999</v>
      </c>
      <c r="H211">
        <f>(D211/0.85)*(1+K211)</f>
        <v>0.80138541176470601</v>
      </c>
    </row>
    <row r="212" spans="1:16" x14ac:dyDescent="0.3">
      <c r="B212" s="150"/>
      <c r="D212" s="280"/>
      <c r="E212" s="280"/>
      <c r="F212" s="280"/>
    </row>
    <row r="213" spans="1:16" x14ac:dyDescent="0.3">
      <c r="B213" s="150"/>
      <c r="D213" s="280"/>
      <c r="E213" s="280"/>
      <c r="F213" s="280"/>
    </row>
    <row r="214" spans="1:16" x14ac:dyDescent="0.3">
      <c r="B214" s="150"/>
      <c r="D214" s="280"/>
      <c r="E214" s="280"/>
      <c r="F214" s="280"/>
    </row>
    <row r="215" spans="1:16" ht="23.4" x14ac:dyDescent="0.45">
      <c r="A215" s="282" t="s">
        <v>516</v>
      </c>
      <c r="B215" s="65"/>
      <c r="C215" s="65"/>
      <c r="D215" s="281"/>
      <c r="E215" s="281"/>
      <c r="F215" s="65"/>
      <c r="G215" s="65"/>
      <c r="H215" s="65"/>
      <c r="I215" s="65"/>
      <c r="J215" s="65"/>
      <c r="K215" s="65"/>
      <c r="L215" s="65"/>
      <c r="M215" s="65"/>
      <c r="N215" s="65"/>
      <c r="O215" s="65"/>
      <c r="P215" s="65"/>
    </row>
    <row r="216" spans="1:16" x14ac:dyDescent="0.3">
      <c r="D216" s="280"/>
      <c r="E216" s="280"/>
    </row>
    <row r="217" spans="1:16" ht="28.8" x14ac:dyDescent="0.3">
      <c r="I217" s="380" t="s">
        <v>515</v>
      </c>
      <c r="K217" s="380" t="s">
        <v>514</v>
      </c>
      <c r="M217" s="279" t="s">
        <v>513</v>
      </c>
      <c r="O217" s="279" t="s">
        <v>512</v>
      </c>
    </row>
    <row r="218" spans="1:16" ht="28.8" x14ac:dyDescent="0.3">
      <c r="C218" s="73" t="s">
        <v>354</v>
      </c>
      <c r="D218" s="279" t="s">
        <v>88</v>
      </c>
      <c r="E218" s="279" t="s">
        <v>511</v>
      </c>
      <c r="F218" s="279" t="s">
        <v>511</v>
      </c>
      <c r="G218" s="278"/>
      <c r="H218" s="278"/>
      <c r="I218" s="278"/>
      <c r="M218" s="276"/>
      <c r="O218" s="276"/>
    </row>
    <row r="219" spans="1:16" x14ac:dyDescent="0.3">
      <c r="B219" t="s">
        <v>505</v>
      </c>
      <c r="C219" t="s">
        <v>54</v>
      </c>
      <c r="D219" t="s">
        <v>314</v>
      </c>
      <c r="E219" t="s">
        <v>30</v>
      </c>
      <c r="F219" t="s">
        <v>242</v>
      </c>
      <c r="G219" t="s">
        <v>314</v>
      </c>
      <c r="H219">
        <v>0</v>
      </c>
      <c r="I219">
        <v>13.8</v>
      </c>
      <c r="J219" t="s">
        <v>510</v>
      </c>
      <c r="K219">
        <f t="shared" ref="K219:K250" si="8">I219</f>
        <v>13.8</v>
      </c>
      <c r="M219" s="275">
        <f>N145</f>
        <v>-17.114424712023649</v>
      </c>
      <c r="O219" s="274">
        <f t="shared" ref="O219:O250" si="9">IF(ISBLANK(M219),K219,M219)</f>
        <v>-17.114424712023649</v>
      </c>
      <c r="P219" t="s">
        <v>392</v>
      </c>
    </row>
    <row r="220" spans="1:16" x14ac:dyDescent="0.3">
      <c r="B220" t="s">
        <v>505</v>
      </c>
      <c r="C220" s="65" t="s">
        <v>54</v>
      </c>
      <c r="D220" s="65" t="s">
        <v>314</v>
      </c>
      <c r="E220" s="65" t="s">
        <v>30</v>
      </c>
      <c r="F220" s="65" t="s">
        <v>23</v>
      </c>
      <c r="G220" s="65" t="s">
        <v>314</v>
      </c>
      <c r="H220" s="65">
        <v>0</v>
      </c>
      <c r="I220" s="65">
        <v>3.4</v>
      </c>
      <c r="J220" t="s">
        <v>509</v>
      </c>
      <c r="K220">
        <f t="shared" si="8"/>
        <v>3.4</v>
      </c>
      <c r="M220" s="275">
        <f>N146</f>
        <v>-3.4000000000000004</v>
      </c>
      <c r="O220" s="274">
        <f t="shared" si="9"/>
        <v>-3.4000000000000004</v>
      </c>
    </row>
    <row r="221" spans="1:16" x14ac:dyDescent="0.3">
      <c r="B221" t="s">
        <v>505</v>
      </c>
      <c r="C221" t="s">
        <v>56</v>
      </c>
      <c r="D221" t="s">
        <v>314</v>
      </c>
      <c r="E221" t="s">
        <v>31</v>
      </c>
      <c r="F221" t="s">
        <v>244</v>
      </c>
      <c r="G221" t="s">
        <v>314</v>
      </c>
      <c r="H221">
        <v>0</v>
      </c>
      <c r="I221">
        <v>15.8</v>
      </c>
      <c r="K221">
        <f t="shared" si="8"/>
        <v>15.8</v>
      </c>
      <c r="M221" s="276">
        <f>N154</f>
        <v>-16.610602374617468</v>
      </c>
      <c r="O221" s="274">
        <f t="shared" si="9"/>
        <v>-16.610602374617468</v>
      </c>
      <c r="P221" t="s">
        <v>508</v>
      </c>
    </row>
    <row r="222" spans="1:16" x14ac:dyDescent="0.3">
      <c r="B222" t="s">
        <v>505</v>
      </c>
      <c r="C222" t="s">
        <v>56</v>
      </c>
      <c r="D222" t="s">
        <v>314</v>
      </c>
      <c r="E222" t="s">
        <v>31</v>
      </c>
      <c r="F222" t="s">
        <v>23</v>
      </c>
      <c r="G222" t="s">
        <v>314</v>
      </c>
      <c r="H222">
        <v>0</v>
      </c>
      <c r="I222">
        <v>3.4</v>
      </c>
      <c r="K222">
        <f t="shared" si="8"/>
        <v>3.4</v>
      </c>
      <c r="M222" s="277">
        <f>N153</f>
        <v>-3.45</v>
      </c>
      <c r="O222" s="274">
        <f>IF(ISBLANK(M222),K222,M222)</f>
        <v>-3.45</v>
      </c>
    </row>
    <row r="223" spans="1:16" x14ac:dyDescent="0.3">
      <c r="B223" t="s">
        <v>505</v>
      </c>
      <c r="C223" s="65" t="s">
        <v>56</v>
      </c>
      <c r="D223" s="65" t="s">
        <v>314</v>
      </c>
      <c r="E223" s="65" t="s">
        <v>31</v>
      </c>
      <c r="F223" s="65" t="s">
        <v>506</v>
      </c>
      <c r="G223" s="65" t="s">
        <v>314</v>
      </c>
      <c r="H223" s="65">
        <v>0</v>
      </c>
      <c r="I223" s="65">
        <v>0.05</v>
      </c>
      <c r="K223">
        <f t="shared" si="8"/>
        <v>0.05</v>
      </c>
      <c r="M223" s="276"/>
      <c r="O223" s="274">
        <f t="shared" si="9"/>
        <v>0.05</v>
      </c>
    </row>
    <row r="224" spans="1:16" x14ac:dyDescent="0.3">
      <c r="B224" t="s">
        <v>505</v>
      </c>
      <c r="C224" s="65" t="s">
        <v>50</v>
      </c>
      <c r="D224" s="65" t="s">
        <v>314</v>
      </c>
      <c r="E224" s="65" t="s">
        <v>30</v>
      </c>
      <c r="F224" s="65" t="s">
        <v>247</v>
      </c>
      <c r="G224" s="65" t="s">
        <v>314</v>
      </c>
      <c r="H224" s="65">
        <v>0</v>
      </c>
      <c r="I224" s="65">
        <v>10.199999999999999</v>
      </c>
      <c r="K224">
        <f t="shared" si="8"/>
        <v>10.199999999999999</v>
      </c>
      <c r="M224" s="275">
        <f>N166</f>
        <v>-15.207954735410253</v>
      </c>
      <c r="O224" s="274">
        <f t="shared" si="9"/>
        <v>-15.207954735410253</v>
      </c>
      <c r="P224" t="s">
        <v>393</v>
      </c>
    </row>
    <row r="225" spans="2:16" x14ac:dyDescent="0.3">
      <c r="B225" t="s">
        <v>505</v>
      </c>
      <c r="C225" t="s">
        <v>60</v>
      </c>
      <c r="D225" t="s">
        <v>314</v>
      </c>
      <c r="E225" t="s">
        <v>32</v>
      </c>
      <c r="F225" t="s">
        <v>249</v>
      </c>
      <c r="G225" t="s">
        <v>314</v>
      </c>
      <c r="H225">
        <v>0</v>
      </c>
      <c r="I225">
        <v>8</v>
      </c>
      <c r="K225">
        <f t="shared" si="8"/>
        <v>8</v>
      </c>
      <c r="M225" s="275">
        <f>N177</f>
        <v>-13.128734688551315</v>
      </c>
      <c r="O225" s="274">
        <f t="shared" si="9"/>
        <v>-13.128734688551315</v>
      </c>
      <c r="P225" t="s">
        <v>507</v>
      </c>
    </row>
    <row r="226" spans="2:16" x14ac:dyDescent="0.3">
      <c r="B226" t="s">
        <v>505</v>
      </c>
      <c r="C226" s="65" t="s">
        <v>60</v>
      </c>
      <c r="D226" s="65" t="s">
        <v>314</v>
      </c>
      <c r="E226" s="65" t="s">
        <v>32</v>
      </c>
      <c r="F226" s="65" t="s">
        <v>506</v>
      </c>
      <c r="G226" s="65" t="s">
        <v>314</v>
      </c>
      <c r="H226" s="65">
        <v>0</v>
      </c>
      <c r="I226" s="65">
        <v>0.05</v>
      </c>
      <c r="K226">
        <f t="shared" si="8"/>
        <v>0.05</v>
      </c>
      <c r="M226" s="276"/>
      <c r="O226" s="274">
        <f t="shared" si="9"/>
        <v>0.05</v>
      </c>
    </row>
    <row r="227" spans="2:16" x14ac:dyDescent="0.3">
      <c r="B227" t="s">
        <v>505</v>
      </c>
      <c r="C227" s="65" t="s">
        <v>59</v>
      </c>
      <c r="D227" s="65" t="s">
        <v>314</v>
      </c>
      <c r="E227" s="65" t="s">
        <v>30</v>
      </c>
      <c r="F227" s="65" t="s">
        <v>251</v>
      </c>
      <c r="G227" s="65" t="s">
        <v>314</v>
      </c>
      <c r="H227" s="65">
        <v>0</v>
      </c>
      <c r="I227" s="65">
        <v>3.85</v>
      </c>
      <c r="K227">
        <f t="shared" si="8"/>
        <v>3.85</v>
      </c>
      <c r="M227" s="276"/>
      <c r="O227" s="274">
        <f t="shared" si="9"/>
        <v>3.85</v>
      </c>
      <c r="P227" t="s">
        <v>504</v>
      </c>
    </row>
    <row r="228" spans="2:16" x14ac:dyDescent="0.3">
      <c r="B228" t="s">
        <v>502</v>
      </c>
      <c r="C228" t="s">
        <v>54</v>
      </c>
      <c r="D228" t="s">
        <v>22</v>
      </c>
      <c r="E228" t="s">
        <v>242</v>
      </c>
      <c r="F228" t="s">
        <v>314</v>
      </c>
      <c r="G228" t="s">
        <v>494</v>
      </c>
      <c r="H228">
        <v>3</v>
      </c>
      <c r="I228">
        <v>0.17499999999999999</v>
      </c>
      <c r="K228">
        <f t="shared" si="8"/>
        <v>0.17499999999999999</v>
      </c>
      <c r="M228" s="275">
        <f>K143/(K144+K143)</f>
        <v>0.20827020317659165</v>
      </c>
      <c r="O228" s="274">
        <f t="shared" si="9"/>
        <v>0.20827020317659165</v>
      </c>
    </row>
    <row r="229" spans="2:16" x14ac:dyDescent="0.3">
      <c r="B229" t="s">
        <v>502</v>
      </c>
      <c r="C229" s="65" t="s">
        <v>54</v>
      </c>
      <c r="D229" s="65" t="s">
        <v>29</v>
      </c>
      <c r="E229" s="65" t="s">
        <v>242</v>
      </c>
      <c r="F229" s="65" t="s">
        <v>314</v>
      </c>
      <c r="G229" s="65" t="s">
        <v>494</v>
      </c>
      <c r="H229" s="65">
        <v>3</v>
      </c>
      <c r="I229" s="65">
        <v>0.82499999999999996</v>
      </c>
      <c r="K229">
        <f t="shared" si="8"/>
        <v>0.82499999999999996</v>
      </c>
      <c r="M229" s="275">
        <f>1-M228</f>
        <v>0.79172979682340838</v>
      </c>
      <c r="O229" s="274">
        <f t="shared" si="9"/>
        <v>0.79172979682340838</v>
      </c>
    </row>
    <row r="230" spans="2:16" x14ac:dyDescent="0.3">
      <c r="B230" t="s">
        <v>502</v>
      </c>
      <c r="C230" t="s">
        <v>56</v>
      </c>
      <c r="D230" t="s">
        <v>22</v>
      </c>
      <c r="E230" t="s">
        <v>244</v>
      </c>
      <c r="F230" t="s">
        <v>314</v>
      </c>
      <c r="G230" t="s">
        <v>494</v>
      </c>
      <c r="H230">
        <v>3</v>
      </c>
      <c r="I230">
        <v>0.159</v>
      </c>
      <c r="K230">
        <f t="shared" si="8"/>
        <v>0.159</v>
      </c>
      <c r="M230" s="275">
        <f>K154/(K156+K154)</f>
        <v>0.19930658142033242</v>
      </c>
      <c r="O230" s="274">
        <f t="shared" si="9"/>
        <v>0.19930658142033242</v>
      </c>
    </row>
    <row r="231" spans="2:16" x14ac:dyDescent="0.3">
      <c r="B231" t="s">
        <v>502</v>
      </c>
      <c r="C231" s="65" t="s">
        <v>56</v>
      </c>
      <c r="D231" s="65" t="s">
        <v>29</v>
      </c>
      <c r="E231" s="65" t="s">
        <v>244</v>
      </c>
      <c r="F231" s="65" t="s">
        <v>314</v>
      </c>
      <c r="G231" s="65" t="s">
        <v>494</v>
      </c>
      <c r="H231" s="65">
        <v>3</v>
      </c>
      <c r="I231" s="65">
        <v>0.84099999999999997</v>
      </c>
      <c r="K231">
        <f t="shared" si="8"/>
        <v>0.84099999999999997</v>
      </c>
      <c r="M231" s="275">
        <f>1-M230</f>
        <v>0.80069341857966758</v>
      </c>
      <c r="O231" s="274">
        <f t="shared" si="9"/>
        <v>0.80069341857966758</v>
      </c>
    </row>
    <row r="232" spans="2:16" x14ac:dyDescent="0.3">
      <c r="B232" t="s">
        <v>502</v>
      </c>
      <c r="C232" t="s">
        <v>50</v>
      </c>
      <c r="D232" t="s">
        <v>22</v>
      </c>
      <c r="E232" t="s">
        <v>247</v>
      </c>
      <c r="F232" t="s">
        <v>314</v>
      </c>
      <c r="G232" t="s">
        <v>494</v>
      </c>
      <c r="H232">
        <v>3</v>
      </c>
      <c r="I232">
        <v>0.746</v>
      </c>
      <c r="K232">
        <f t="shared" si="8"/>
        <v>0.746</v>
      </c>
      <c r="M232" s="275">
        <f>K166/(K166+K168)</f>
        <v>0.68766345753646374</v>
      </c>
      <c r="O232" s="274">
        <f t="shared" si="9"/>
        <v>0.68766345753646374</v>
      </c>
      <c r="P232" t="s">
        <v>503</v>
      </c>
    </row>
    <row r="233" spans="2:16" x14ac:dyDescent="0.3">
      <c r="B233" t="s">
        <v>502</v>
      </c>
      <c r="C233" s="65" t="s">
        <v>50</v>
      </c>
      <c r="D233" s="65" t="s">
        <v>29</v>
      </c>
      <c r="E233" s="65" t="s">
        <v>247</v>
      </c>
      <c r="F233" s="65" t="s">
        <v>314</v>
      </c>
      <c r="G233" s="65" t="s">
        <v>494</v>
      </c>
      <c r="H233" s="65">
        <v>3</v>
      </c>
      <c r="I233" s="65">
        <v>0.254</v>
      </c>
      <c r="K233">
        <f t="shared" si="8"/>
        <v>0.254</v>
      </c>
      <c r="M233" s="275">
        <f>1-M232</f>
        <v>0.31233654246353626</v>
      </c>
      <c r="O233" s="274">
        <f t="shared" si="9"/>
        <v>0.31233654246353626</v>
      </c>
    </row>
    <row r="234" spans="2:16" x14ac:dyDescent="0.3">
      <c r="B234" t="s">
        <v>502</v>
      </c>
      <c r="C234" t="s">
        <v>60</v>
      </c>
      <c r="D234" t="s">
        <v>22</v>
      </c>
      <c r="E234" t="s">
        <v>249</v>
      </c>
      <c r="F234" t="s">
        <v>314</v>
      </c>
      <c r="G234" t="s">
        <v>494</v>
      </c>
      <c r="H234">
        <v>3</v>
      </c>
      <c r="I234">
        <v>0.153</v>
      </c>
      <c r="K234">
        <f t="shared" si="8"/>
        <v>0.153</v>
      </c>
      <c r="M234" s="275">
        <f>K177/(K179+K177)</f>
        <v>0.19261069315053295</v>
      </c>
      <c r="O234" s="274">
        <f t="shared" si="9"/>
        <v>0.19261069315053295</v>
      </c>
    </row>
    <row r="235" spans="2:16" x14ac:dyDescent="0.3">
      <c r="B235" t="s">
        <v>502</v>
      </c>
      <c r="C235" s="65" t="s">
        <v>60</v>
      </c>
      <c r="D235" s="65" t="s">
        <v>29</v>
      </c>
      <c r="E235" s="65" t="s">
        <v>249</v>
      </c>
      <c r="F235" s="65" t="s">
        <v>314</v>
      </c>
      <c r="G235" s="65" t="s">
        <v>494</v>
      </c>
      <c r="H235" s="65">
        <v>3</v>
      </c>
      <c r="I235" s="65">
        <v>0.84699999999999998</v>
      </c>
      <c r="K235">
        <f t="shared" si="8"/>
        <v>0.84699999999999998</v>
      </c>
      <c r="M235" s="275">
        <f>1-M234</f>
        <v>0.80738930684946708</v>
      </c>
      <c r="O235" s="274">
        <f t="shared" si="9"/>
        <v>0.80738930684946708</v>
      </c>
    </row>
    <row r="236" spans="2:16" x14ac:dyDescent="0.3">
      <c r="B236" t="s">
        <v>502</v>
      </c>
      <c r="C236" t="s">
        <v>59</v>
      </c>
      <c r="D236" t="s">
        <v>22</v>
      </c>
      <c r="E236" t="s">
        <v>251</v>
      </c>
      <c r="F236" t="s">
        <v>314</v>
      </c>
      <c r="G236" t="s">
        <v>494</v>
      </c>
      <c r="H236">
        <v>3</v>
      </c>
      <c r="I236">
        <v>0.441</v>
      </c>
      <c r="K236">
        <f t="shared" si="8"/>
        <v>0.441</v>
      </c>
      <c r="M236" s="275"/>
      <c r="O236" s="274">
        <f t="shared" si="9"/>
        <v>0.441</v>
      </c>
    </row>
    <row r="237" spans="2:16" x14ac:dyDescent="0.3">
      <c r="B237" t="s">
        <v>502</v>
      </c>
      <c r="C237" s="65" t="s">
        <v>59</v>
      </c>
      <c r="D237" s="65" t="s">
        <v>29</v>
      </c>
      <c r="E237" s="65" t="s">
        <v>251</v>
      </c>
      <c r="F237" s="65" t="s">
        <v>314</v>
      </c>
      <c r="G237" s="65" t="s">
        <v>494</v>
      </c>
      <c r="H237" s="65">
        <v>3</v>
      </c>
      <c r="I237" s="65">
        <v>0.55900000000000005</v>
      </c>
      <c r="K237">
        <f t="shared" si="8"/>
        <v>0.55900000000000005</v>
      </c>
      <c r="M237" s="275"/>
      <c r="O237" s="274">
        <f t="shared" si="9"/>
        <v>0.55900000000000005</v>
      </c>
    </row>
    <row r="238" spans="2:16" x14ac:dyDescent="0.3">
      <c r="B238" t="s">
        <v>500</v>
      </c>
      <c r="C238" t="s">
        <v>54</v>
      </c>
      <c r="D238" t="s">
        <v>314</v>
      </c>
      <c r="E238" t="s">
        <v>314</v>
      </c>
      <c r="F238" t="s">
        <v>314</v>
      </c>
      <c r="G238" t="s">
        <v>499</v>
      </c>
      <c r="H238">
        <v>0</v>
      </c>
      <c r="I238">
        <v>0.85</v>
      </c>
      <c r="K238">
        <f t="shared" si="8"/>
        <v>0.85</v>
      </c>
      <c r="M238" s="276">
        <v>0.75</v>
      </c>
      <c r="O238" s="274">
        <f t="shared" si="9"/>
        <v>0.75</v>
      </c>
      <c r="P238" t="s">
        <v>501</v>
      </c>
    </row>
    <row r="239" spans="2:16" x14ac:dyDescent="0.3">
      <c r="B239" t="s">
        <v>500</v>
      </c>
      <c r="C239" t="s">
        <v>56</v>
      </c>
      <c r="D239" t="s">
        <v>314</v>
      </c>
      <c r="E239" t="s">
        <v>314</v>
      </c>
      <c r="F239" t="s">
        <v>314</v>
      </c>
      <c r="G239" t="s">
        <v>499</v>
      </c>
      <c r="H239">
        <v>0</v>
      </c>
      <c r="I239">
        <v>0.85</v>
      </c>
      <c r="K239">
        <f t="shared" si="8"/>
        <v>0.85</v>
      </c>
      <c r="M239" s="276">
        <v>0.75</v>
      </c>
      <c r="O239" s="274">
        <f t="shared" si="9"/>
        <v>0.75</v>
      </c>
    </row>
    <row r="240" spans="2:16" x14ac:dyDescent="0.3">
      <c r="B240" t="s">
        <v>500</v>
      </c>
      <c r="C240" t="s">
        <v>50</v>
      </c>
      <c r="D240" t="s">
        <v>314</v>
      </c>
      <c r="E240" t="s">
        <v>314</v>
      </c>
      <c r="F240" t="s">
        <v>314</v>
      </c>
      <c r="G240" t="s">
        <v>499</v>
      </c>
      <c r="H240">
        <v>0</v>
      </c>
      <c r="I240">
        <v>0.85</v>
      </c>
      <c r="K240">
        <f t="shared" si="8"/>
        <v>0.85</v>
      </c>
      <c r="M240" s="276">
        <v>0.75</v>
      </c>
      <c r="O240" s="274">
        <f t="shared" si="9"/>
        <v>0.75</v>
      </c>
    </row>
    <row r="241" spans="2:16" x14ac:dyDescent="0.3">
      <c r="B241" t="s">
        <v>500</v>
      </c>
      <c r="C241" t="s">
        <v>60</v>
      </c>
      <c r="D241" t="s">
        <v>314</v>
      </c>
      <c r="E241" t="s">
        <v>314</v>
      </c>
      <c r="F241" t="s">
        <v>314</v>
      </c>
      <c r="G241" t="s">
        <v>499</v>
      </c>
      <c r="H241">
        <v>0</v>
      </c>
      <c r="I241">
        <v>0.85</v>
      </c>
      <c r="K241">
        <f t="shared" si="8"/>
        <v>0.85</v>
      </c>
      <c r="M241" s="276">
        <v>0.75</v>
      </c>
      <c r="O241" s="274">
        <f t="shared" si="9"/>
        <v>0.75</v>
      </c>
    </row>
    <row r="242" spans="2:16" x14ac:dyDescent="0.3">
      <c r="B242" t="s">
        <v>500</v>
      </c>
      <c r="C242" t="s">
        <v>59</v>
      </c>
      <c r="D242" t="s">
        <v>314</v>
      </c>
      <c r="E242" t="s">
        <v>314</v>
      </c>
      <c r="F242" t="s">
        <v>314</v>
      </c>
      <c r="G242" t="s">
        <v>499</v>
      </c>
      <c r="H242">
        <v>0</v>
      </c>
      <c r="I242">
        <v>0.85</v>
      </c>
      <c r="K242">
        <f t="shared" si="8"/>
        <v>0.85</v>
      </c>
      <c r="M242" s="276">
        <v>0.75</v>
      </c>
      <c r="O242" s="274">
        <f t="shared" si="9"/>
        <v>0.75</v>
      </c>
    </row>
    <row r="243" spans="2:16" x14ac:dyDescent="0.3">
      <c r="B243" t="s">
        <v>500</v>
      </c>
      <c r="C243" s="150" t="s">
        <v>68</v>
      </c>
      <c r="D243" t="s">
        <v>314</v>
      </c>
      <c r="E243" t="s">
        <v>314</v>
      </c>
      <c r="F243" t="s">
        <v>314</v>
      </c>
      <c r="G243" t="s">
        <v>499</v>
      </c>
      <c r="H243">
        <v>0</v>
      </c>
      <c r="I243">
        <v>0.85</v>
      </c>
      <c r="K243">
        <f t="shared" si="8"/>
        <v>0.85</v>
      </c>
      <c r="M243" s="276">
        <v>0.75</v>
      </c>
      <c r="O243" s="274">
        <f t="shared" si="9"/>
        <v>0.75</v>
      </c>
    </row>
    <row r="244" spans="2:16" x14ac:dyDescent="0.3">
      <c r="B244" t="s">
        <v>497</v>
      </c>
      <c r="C244" t="s">
        <v>54</v>
      </c>
      <c r="D244" t="s">
        <v>314</v>
      </c>
      <c r="E244" t="s">
        <v>314</v>
      </c>
      <c r="F244" t="s">
        <v>314</v>
      </c>
      <c r="G244" t="s">
        <v>496</v>
      </c>
      <c r="H244">
        <v>0</v>
      </c>
      <c r="I244">
        <v>0.85</v>
      </c>
      <c r="K244">
        <f t="shared" si="8"/>
        <v>0.85</v>
      </c>
      <c r="M244" s="276">
        <v>0.87</v>
      </c>
      <c r="O244" s="274">
        <f t="shared" si="9"/>
        <v>0.87</v>
      </c>
      <c r="P244" t="s">
        <v>498</v>
      </c>
    </row>
    <row r="245" spans="2:16" x14ac:dyDescent="0.3">
      <c r="B245" t="s">
        <v>497</v>
      </c>
      <c r="C245" t="s">
        <v>56</v>
      </c>
      <c r="D245" t="s">
        <v>314</v>
      </c>
      <c r="E245" t="s">
        <v>314</v>
      </c>
      <c r="F245" t="s">
        <v>314</v>
      </c>
      <c r="G245" t="s">
        <v>496</v>
      </c>
      <c r="H245">
        <v>0</v>
      </c>
      <c r="I245">
        <v>0.85</v>
      </c>
      <c r="K245">
        <f t="shared" si="8"/>
        <v>0.85</v>
      </c>
      <c r="M245" s="276"/>
      <c r="O245" s="274">
        <f t="shared" si="9"/>
        <v>0.85</v>
      </c>
    </row>
    <row r="246" spans="2:16" x14ac:dyDescent="0.3">
      <c r="B246" t="s">
        <v>497</v>
      </c>
      <c r="C246" t="s">
        <v>50</v>
      </c>
      <c r="D246" t="s">
        <v>314</v>
      </c>
      <c r="E246" t="s">
        <v>314</v>
      </c>
      <c r="F246" t="s">
        <v>314</v>
      </c>
      <c r="G246" t="s">
        <v>496</v>
      </c>
      <c r="H246">
        <v>0</v>
      </c>
      <c r="I246">
        <v>0.85</v>
      </c>
      <c r="K246">
        <f t="shared" si="8"/>
        <v>0.85</v>
      </c>
      <c r="M246" s="276"/>
      <c r="O246" s="274">
        <f t="shared" si="9"/>
        <v>0.85</v>
      </c>
    </row>
    <row r="247" spans="2:16" x14ac:dyDescent="0.3">
      <c r="B247" t="s">
        <v>497</v>
      </c>
      <c r="C247" t="s">
        <v>60</v>
      </c>
      <c r="D247" t="s">
        <v>314</v>
      </c>
      <c r="E247" t="s">
        <v>314</v>
      </c>
      <c r="F247" t="s">
        <v>314</v>
      </c>
      <c r="G247" t="s">
        <v>496</v>
      </c>
      <c r="H247">
        <v>0</v>
      </c>
      <c r="I247">
        <v>0.85</v>
      </c>
      <c r="K247">
        <f t="shared" si="8"/>
        <v>0.85</v>
      </c>
      <c r="M247" s="276"/>
      <c r="O247" s="274">
        <f t="shared" si="9"/>
        <v>0.85</v>
      </c>
    </row>
    <row r="248" spans="2:16" x14ac:dyDescent="0.3">
      <c r="B248" t="s">
        <v>497</v>
      </c>
      <c r="C248" t="s">
        <v>59</v>
      </c>
      <c r="D248" t="s">
        <v>314</v>
      </c>
      <c r="E248" t="s">
        <v>314</v>
      </c>
      <c r="F248" t="s">
        <v>314</v>
      </c>
      <c r="G248" t="s">
        <v>496</v>
      </c>
      <c r="H248">
        <v>0</v>
      </c>
      <c r="I248">
        <v>0.85</v>
      </c>
      <c r="K248">
        <f t="shared" si="8"/>
        <v>0.85</v>
      </c>
      <c r="M248" s="276"/>
      <c r="O248" s="274">
        <f t="shared" si="9"/>
        <v>0.85</v>
      </c>
    </row>
    <row r="249" spans="2:16" x14ac:dyDescent="0.3">
      <c r="B249" t="s">
        <v>495</v>
      </c>
      <c r="C249" t="s">
        <v>54</v>
      </c>
      <c r="D249" t="s">
        <v>314</v>
      </c>
      <c r="E249" t="s">
        <v>314</v>
      </c>
      <c r="F249" t="s">
        <v>314</v>
      </c>
      <c r="G249" t="s">
        <v>494</v>
      </c>
      <c r="H249">
        <v>0</v>
      </c>
      <c r="I249">
        <v>0</v>
      </c>
      <c r="K249">
        <f t="shared" si="8"/>
        <v>0</v>
      </c>
      <c r="M249" s="276"/>
      <c r="O249" s="274">
        <f t="shared" si="9"/>
        <v>0</v>
      </c>
    </row>
    <row r="250" spans="2:16" x14ac:dyDescent="0.3">
      <c r="B250" t="s">
        <v>495</v>
      </c>
      <c r="C250" t="s">
        <v>56</v>
      </c>
      <c r="D250" t="s">
        <v>314</v>
      </c>
      <c r="E250" t="s">
        <v>314</v>
      </c>
      <c r="F250" t="s">
        <v>314</v>
      </c>
      <c r="G250" t="s">
        <v>494</v>
      </c>
      <c r="H250">
        <v>0</v>
      </c>
      <c r="I250">
        <v>0</v>
      </c>
      <c r="K250">
        <f t="shared" si="8"/>
        <v>0</v>
      </c>
      <c r="M250" s="276"/>
      <c r="O250" s="274">
        <f t="shared" si="9"/>
        <v>0</v>
      </c>
    </row>
    <row r="251" spans="2:16" x14ac:dyDescent="0.3">
      <c r="B251" t="s">
        <v>495</v>
      </c>
      <c r="C251" t="s">
        <v>50</v>
      </c>
      <c r="D251" t="s">
        <v>314</v>
      </c>
      <c r="E251" t="s">
        <v>314</v>
      </c>
      <c r="F251" t="s">
        <v>314</v>
      </c>
      <c r="G251" t="s">
        <v>494</v>
      </c>
      <c r="H251">
        <v>0</v>
      </c>
      <c r="I251">
        <v>0</v>
      </c>
      <c r="K251">
        <f t="shared" ref="K251:K268" si="10">I251</f>
        <v>0</v>
      </c>
      <c r="M251" s="276"/>
      <c r="O251" s="274">
        <f t="shared" ref="O251:O267" si="11">IF(ISBLANK(M251),K251,M251)</f>
        <v>0</v>
      </c>
    </row>
    <row r="252" spans="2:16" x14ac:dyDescent="0.3">
      <c r="B252" t="s">
        <v>495</v>
      </c>
      <c r="C252" t="s">
        <v>60</v>
      </c>
      <c r="D252" t="s">
        <v>314</v>
      </c>
      <c r="E252" t="s">
        <v>314</v>
      </c>
      <c r="F252" t="s">
        <v>314</v>
      </c>
      <c r="G252" t="s">
        <v>494</v>
      </c>
      <c r="H252">
        <v>0</v>
      </c>
      <c r="I252">
        <v>0</v>
      </c>
      <c r="K252">
        <f t="shared" si="10"/>
        <v>0</v>
      </c>
      <c r="M252" s="276"/>
      <c r="O252" s="274">
        <f t="shared" si="11"/>
        <v>0</v>
      </c>
    </row>
    <row r="253" spans="2:16" x14ac:dyDescent="0.3">
      <c r="B253" t="s">
        <v>495</v>
      </c>
      <c r="C253" t="s">
        <v>59</v>
      </c>
      <c r="D253" t="s">
        <v>314</v>
      </c>
      <c r="E253" t="s">
        <v>314</v>
      </c>
      <c r="F253" t="s">
        <v>314</v>
      </c>
      <c r="G253" t="s">
        <v>494</v>
      </c>
      <c r="H253">
        <v>0</v>
      </c>
      <c r="I253">
        <v>0</v>
      </c>
      <c r="K253">
        <f t="shared" si="10"/>
        <v>0</v>
      </c>
      <c r="M253" s="276"/>
      <c r="O253" s="274">
        <f t="shared" si="11"/>
        <v>0</v>
      </c>
    </row>
    <row r="254" spans="2:16" x14ac:dyDescent="0.3">
      <c r="B254" t="s">
        <v>148</v>
      </c>
      <c r="C254" t="s">
        <v>54</v>
      </c>
      <c r="D254" t="s">
        <v>314</v>
      </c>
      <c r="E254" t="s">
        <v>314</v>
      </c>
      <c r="F254" t="s">
        <v>314</v>
      </c>
      <c r="G254" t="s">
        <v>314</v>
      </c>
      <c r="H254">
        <v>0</v>
      </c>
      <c r="I254">
        <v>25</v>
      </c>
      <c r="K254">
        <f t="shared" si="10"/>
        <v>25</v>
      </c>
      <c r="M254" s="276"/>
      <c r="O254" s="274">
        <f t="shared" si="11"/>
        <v>25</v>
      </c>
    </row>
    <row r="255" spans="2:16" x14ac:dyDescent="0.3">
      <c r="B255" t="s">
        <v>148</v>
      </c>
      <c r="C255" t="s">
        <v>56</v>
      </c>
      <c r="D255" t="s">
        <v>314</v>
      </c>
      <c r="E255" t="s">
        <v>314</v>
      </c>
      <c r="F255" t="s">
        <v>314</v>
      </c>
      <c r="G255" t="s">
        <v>314</v>
      </c>
      <c r="H255">
        <v>0</v>
      </c>
      <c r="I255">
        <v>25</v>
      </c>
      <c r="K255">
        <f t="shared" si="10"/>
        <v>25</v>
      </c>
      <c r="M255" s="276"/>
      <c r="O255" s="274">
        <f t="shared" si="11"/>
        <v>25</v>
      </c>
    </row>
    <row r="256" spans="2:16" x14ac:dyDescent="0.3">
      <c r="B256" t="s">
        <v>148</v>
      </c>
      <c r="C256" t="s">
        <v>50</v>
      </c>
      <c r="D256" t="s">
        <v>314</v>
      </c>
      <c r="E256" t="s">
        <v>314</v>
      </c>
      <c r="F256" t="s">
        <v>314</v>
      </c>
      <c r="G256" t="s">
        <v>314</v>
      </c>
      <c r="H256">
        <v>0</v>
      </c>
      <c r="I256">
        <v>25</v>
      </c>
      <c r="K256">
        <f t="shared" si="10"/>
        <v>25</v>
      </c>
      <c r="M256" s="276"/>
      <c r="O256" s="274">
        <f t="shared" si="11"/>
        <v>25</v>
      </c>
    </row>
    <row r="257" spans="2:15" x14ac:dyDescent="0.3">
      <c r="B257" t="s">
        <v>148</v>
      </c>
      <c r="C257" t="s">
        <v>60</v>
      </c>
      <c r="D257" t="s">
        <v>314</v>
      </c>
      <c r="E257" t="s">
        <v>314</v>
      </c>
      <c r="F257" t="s">
        <v>314</v>
      </c>
      <c r="G257" t="s">
        <v>314</v>
      </c>
      <c r="H257">
        <v>0</v>
      </c>
      <c r="I257">
        <v>25</v>
      </c>
      <c r="K257">
        <f t="shared" si="10"/>
        <v>25</v>
      </c>
      <c r="M257" s="276"/>
      <c r="O257" s="274">
        <f t="shared" si="11"/>
        <v>25</v>
      </c>
    </row>
    <row r="258" spans="2:15" x14ac:dyDescent="0.3">
      <c r="B258" t="s">
        <v>148</v>
      </c>
      <c r="C258" t="s">
        <v>59</v>
      </c>
      <c r="D258" t="s">
        <v>314</v>
      </c>
      <c r="E258" t="s">
        <v>314</v>
      </c>
      <c r="F258" t="s">
        <v>314</v>
      </c>
      <c r="G258" t="s">
        <v>314</v>
      </c>
      <c r="H258">
        <v>0</v>
      </c>
      <c r="I258">
        <v>25</v>
      </c>
      <c r="K258">
        <f t="shared" si="10"/>
        <v>25</v>
      </c>
      <c r="M258" s="276"/>
      <c r="O258" s="274">
        <f t="shared" si="11"/>
        <v>25</v>
      </c>
    </row>
    <row r="259" spans="2:15" x14ac:dyDescent="0.3">
      <c r="B259" t="s">
        <v>172</v>
      </c>
      <c r="C259" t="s">
        <v>54</v>
      </c>
      <c r="D259" t="s">
        <v>314</v>
      </c>
      <c r="E259" t="s">
        <v>27</v>
      </c>
      <c r="F259" t="s">
        <v>314</v>
      </c>
      <c r="G259" t="s">
        <v>314</v>
      </c>
      <c r="H259">
        <v>0</v>
      </c>
      <c r="I259">
        <v>7</v>
      </c>
      <c r="K259">
        <f t="shared" si="10"/>
        <v>7</v>
      </c>
      <c r="M259" s="276"/>
      <c r="O259" s="274">
        <f t="shared" si="11"/>
        <v>7</v>
      </c>
    </row>
    <row r="260" spans="2:15" x14ac:dyDescent="0.3">
      <c r="B260" t="s">
        <v>172</v>
      </c>
      <c r="C260" t="s">
        <v>56</v>
      </c>
      <c r="D260" t="s">
        <v>314</v>
      </c>
      <c r="E260" t="s">
        <v>27</v>
      </c>
      <c r="F260" t="s">
        <v>314</v>
      </c>
      <c r="G260" t="s">
        <v>314</v>
      </c>
      <c r="H260">
        <v>0</v>
      </c>
      <c r="I260">
        <v>7</v>
      </c>
      <c r="K260">
        <f t="shared" si="10"/>
        <v>7</v>
      </c>
      <c r="M260" s="276"/>
      <c r="O260" s="274">
        <f t="shared" si="11"/>
        <v>7</v>
      </c>
    </row>
    <row r="261" spans="2:15" x14ac:dyDescent="0.3">
      <c r="B261" t="s">
        <v>172</v>
      </c>
      <c r="C261" t="s">
        <v>60</v>
      </c>
      <c r="D261" t="s">
        <v>314</v>
      </c>
      <c r="E261" t="s">
        <v>30</v>
      </c>
      <c r="F261" t="s">
        <v>314</v>
      </c>
      <c r="G261" t="s">
        <v>314</v>
      </c>
      <c r="H261">
        <v>0</v>
      </c>
      <c r="I261">
        <v>1.1000000000000001</v>
      </c>
      <c r="K261">
        <f t="shared" si="10"/>
        <v>1.1000000000000001</v>
      </c>
      <c r="M261" s="275">
        <f>N183</f>
        <v>0.67285042542784201</v>
      </c>
      <c r="O261" s="274">
        <f t="shared" si="11"/>
        <v>0.67285042542784201</v>
      </c>
    </row>
    <row r="262" spans="2:15" x14ac:dyDescent="0.3">
      <c r="B262" t="s">
        <v>172</v>
      </c>
      <c r="C262" t="s">
        <v>59</v>
      </c>
      <c r="D262" t="s">
        <v>314</v>
      </c>
      <c r="E262" t="s">
        <v>28</v>
      </c>
      <c r="F262" t="s">
        <v>314</v>
      </c>
      <c r="G262" t="s">
        <v>314</v>
      </c>
      <c r="H262">
        <v>0</v>
      </c>
      <c r="I262">
        <v>1</v>
      </c>
      <c r="K262">
        <f t="shared" si="10"/>
        <v>1</v>
      </c>
      <c r="M262" s="276"/>
      <c r="O262" s="274">
        <f t="shared" si="11"/>
        <v>1</v>
      </c>
    </row>
    <row r="263" spans="2:15" x14ac:dyDescent="0.3">
      <c r="B263" t="s">
        <v>149</v>
      </c>
      <c r="C263" t="s">
        <v>54</v>
      </c>
      <c r="D263" t="s">
        <v>314</v>
      </c>
      <c r="E263" t="s">
        <v>314</v>
      </c>
      <c r="F263" t="s">
        <v>314</v>
      </c>
      <c r="G263" t="s">
        <v>314</v>
      </c>
      <c r="H263">
        <v>0</v>
      </c>
      <c r="I263">
        <v>1.3</v>
      </c>
      <c r="K263">
        <f t="shared" si="10"/>
        <v>1.3</v>
      </c>
      <c r="M263" s="275">
        <f>T137</f>
        <v>1.7071871176470588</v>
      </c>
      <c r="O263" s="274">
        <f t="shared" si="11"/>
        <v>1.7071871176470588</v>
      </c>
    </row>
    <row r="264" spans="2:15" x14ac:dyDescent="0.3">
      <c r="B264" t="s">
        <v>149</v>
      </c>
      <c r="C264" t="s">
        <v>56</v>
      </c>
      <c r="D264" t="s">
        <v>314</v>
      </c>
      <c r="E264" t="s">
        <v>314</v>
      </c>
      <c r="F264" t="s">
        <v>314</v>
      </c>
      <c r="G264" t="s">
        <v>314</v>
      </c>
      <c r="H264">
        <v>0</v>
      </c>
      <c r="I264">
        <v>0.8</v>
      </c>
      <c r="K264">
        <f t="shared" si="10"/>
        <v>0.8</v>
      </c>
      <c r="M264" s="275">
        <f>V138</f>
        <v>0.8671942882352941</v>
      </c>
      <c r="O264" s="274">
        <f t="shared" si="11"/>
        <v>0.8671942882352941</v>
      </c>
    </row>
    <row r="265" spans="2:15" x14ac:dyDescent="0.3">
      <c r="B265" t="s">
        <v>149</v>
      </c>
      <c r="C265" t="s">
        <v>50</v>
      </c>
      <c r="D265" t="s">
        <v>314</v>
      </c>
      <c r="E265" t="s">
        <v>314</v>
      </c>
      <c r="F265" t="s">
        <v>314</v>
      </c>
      <c r="G265" t="s">
        <v>314</v>
      </c>
      <c r="H265">
        <v>0</v>
      </c>
      <c r="I265">
        <v>0.39300000000000002</v>
      </c>
      <c r="K265">
        <f t="shared" si="10"/>
        <v>0.39300000000000002</v>
      </c>
      <c r="M265" s="275"/>
      <c r="O265" s="274">
        <f t="shared" si="11"/>
        <v>0.39300000000000002</v>
      </c>
    </row>
    <row r="266" spans="2:15" x14ac:dyDescent="0.3">
      <c r="B266" t="s">
        <v>149</v>
      </c>
      <c r="C266" t="s">
        <v>60</v>
      </c>
      <c r="D266" t="s">
        <v>314</v>
      </c>
      <c r="E266" t="s">
        <v>314</v>
      </c>
      <c r="F266" t="s">
        <v>314</v>
      </c>
      <c r="G266" t="s">
        <v>314</v>
      </c>
      <c r="H266">
        <v>0</v>
      </c>
      <c r="I266">
        <v>2.3559999999999999</v>
      </c>
      <c r="K266">
        <f t="shared" si="10"/>
        <v>2.3559999999999999</v>
      </c>
      <c r="M266" s="275">
        <f>S136</f>
        <v>2.4156470588235295</v>
      </c>
      <c r="O266" s="274">
        <f t="shared" si="11"/>
        <v>2.4156470588235295</v>
      </c>
    </row>
    <row r="267" spans="2:15" x14ac:dyDescent="0.3">
      <c r="B267" t="s">
        <v>149</v>
      </c>
      <c r="C267" t="s">
        <v>59</v>
      </c>
      <c r="D267" t="s">
        <v>314</v>
      </c>
      <c r="E267" t="s">
        <v>314</v>
      </c>
      <c r="F267" t="s">
        <v>314</v>
      </c>
      <c r="G267" t="s">
        <v>314</v>
      </c>
      <c r="H267">
        <v>0</v>
      </c>
      <c r="I267">
        <v>0.79400000000000004</v>
      </c>
      <c r="K267">
        <f t="shared" si="10"/>
        <v>0.79400000000000004</v>
      </c>
      <c r="M267" s="275">
        <f>W139</f>
        <v>1.2825858823529412</v>
      </c>
      <c r="O267" s="274">
        <f t="shared" si="11"/>
        <v>1.2825858823529412</v>
      </c>
    </row>
    <row r="268" spans="2:15" x14ac:dyDescent="0.3">
      <c r="B268" t="s">
        <v>149</v>
      </c>
      <c r="C268" t="s">
        <v>70</v>
      </c>
      <c r="D268" t="s">
        <v>314</v>
      </c>
      <c r="E268" t="s">
        <v>314</v>
      </c>
      <c r="F268" t="s">
        <v>314</v>
      </c>
      <c r="G268" t="s">
        <v>314</v>
      </c>
      <c r="H268">
        <v>0</v>
      </c>
      <c r="I268">
        <v>0.95499999999999996</v>
      </c>
      <c r="K268">
        <f t="shared" si="10"/>
        <v>0.95499999999999996</v>
      </c>
      <c r="M268" s="275"/>
      <c r="O268" s="274"/>
    </row>
    <row r="269" spans="2:15" x14ac:dyDescent="0.3">
      <c r="B269" t="s">
        <v>149</v>
      </c>
      <c r="C269" s="150" t="s">
        <v>64</v>
      </c>
      <c r="M269" s="275"/>
      <c r="O269" s="274"/>
    </row>
    <row r="270" spans="2:15" x14ac:dyDescent="0.3">
      <c r="B270" s="150" t="s">
        <v>149</v>
      </c>
      <c r="C270" s="150" t="s">
        <v>72</v>
      </c>
      <c r="M270" s="275"/>
      <c r="O270" s="274"/>
    </row>
    <row r="271" spans="2:15" x14ac:dyDescent="0.3">
      <c r="B271" s="150" t="s">
        <v>149</v>
      </c>
      <c r="C271" s="150" t="s">
        <v>66</v>
      </c>
      <c r="M271" s="275"/>
      <c r="O271" s="274"/>
    </row>
    <row r="272" spans="2:15" x14ac:dyDescent="0.3">
      <c r="B272" s="150" t="s">
        <v>149</v>
      </c>
      <c r="C272" s="150" t="s">
        <v>68</v>
      </c>
      <c r="M272" s="275"/>
      <c r="O272" s="274"/>
    </row>
    <row r="273" spans="2:15" x14ac:dyDescent="0.3">
      <c r="B273" s="150" t="s">
        <v>149</v>
      </c>
      <c r="C273" s="150" t="s">
        <v>195</v>
      </c>
      <c r="M273" s="275"/>
      <c r="O273" s="274"/>
    </row>
    <row r="274" spans="2:15" x14ac:dyDescent="0.3">
      <c r="B274" s="150" t="s">
        <v>149</v>
      </c>
      <c r="C274" s="150" t="s">
        <v>62</v>
      </c>
      <c r="M274" s="68"/>
      <c r="O274" s="274"/>
    </row>
    <row r="275" spans="2:15" x14ac:dyDescent="0.3">
      <c r="B275" s="150"/>
      <c r="C275" s="150"/>
    </row>
    <row r="276" spans="2:15" x14ac:dyDescent="0.3">
      <c r="B276" s="150"/>
      <c r="C276" s="150"/>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zoomScale="90" zoomScaleNormal="90" workbookViewId="0">
      <selection activeCell="M30" sqref="M30"/>
    </sheetView>
  </sheetViews>
  <sheetFormatPr defaultColWidth="8.88671875" defaultRowHeight="14.4" x14ac:dyDescent="0.3"/>
  <cols>
    <col min="1" max="1" width="18.33203125" bestFit="1" customWidth="1"/>
    <col min="2" max="2" width="40.33203125" bestFit="1" customWidth="1"/>
    <col min="3" max="3" width="13.109375" bestFit="1" customWidth="1"/>
    <col min="4" max="4" width="14" bestFit="1" customWidth="1"/>
    <col min="5" max="6" width="15.109375" bestFit="1" customWidth="1"/>
    <col min="7" max="7" width="14" bestFit="1" customWidth="1"/>
    <col min="8" max="8" width="12.33203125" bestFit="1" customWidth="1"/>
    <col min="9" max="10" width="13" bestFit="1" customWidth="1"/>
    <col min="11" max="11" width="10" bestFit="1" customWidth="1"/>
    <col min="12" max="12" width="10.44140625" bestFit="1" customWidth="1"/>
    <col min="13" max="13" width="11.44140625" bestFit="1" customWidth="1"/>
    <col min="14" max="14" width="10" bestFit="1" customWidth="1"/>
    <col min="15" max="15" width="10.44140625" bestFit="1" customWidth="1"/>
    <col min="16" max="16" width="11.44140625" bestFit="1" customWidth="1"/>
    <col min="17" max="17" width="10" bestFit="1" customWidth="1"/>
    <col min="18" max="18" width="10.44140625" bestFit="1" customWidth="1"/>
    <col min="19" max="19" width="11.44140625" bestFit="1" customWidth="1"/>
    <col min="20" max="20" width="10" bestFit="1" customWidth="1"/>
    <col min="21" max="21" width="10.44140625" bestFit="1" customWidth="1"/>
    <col min="22" max="22" width="11.44140625" bestFit="1" customWidth="1"/>
    <col min="23" max="23" width="10" bestFit="1" customWidth="1"/>
    <col min="24" max="24" width="10.44140625" bestFit="1" customWidth="1"/>
    <col min="25" max="25" width="11.44140625" bestFit="1" customWidth="1"/>
    <col min="26" max="26" width="10" bestFit="1" customWidth="1"/>
    <col min="27" max="27" width="12" customWidth="1"/>
    <col min="28" max="28" width="18.109375" customWidth="1"/>
    <col min="29" max="30" width="12" customWidth="1"/>
    <col min="32" max="33" width="12" customWidth="1"/>
  </cols>
  <sheetData>
    <row r="1" spans="1:7" x14ac:dyDescent="0.3">
      <c r="A1" s="2" t="s">
        <v>887</v>
      </c>
    </row>
    <row r="2" spans="1:7" x14ac:dyDescent="0.3">
      <c r="A2" s="91" t="s">
        <v>886</v>
      </c>
      <c r="B2" s="91"/>
    </row>
    <row r="5" spans="1:7" x14ac:dyDescent="0.3">
      <c r="A5" s="477"/>
      <c r="B5" s="476"/>
      <c r="C5" s="476"/>
      <c r="D5" s="476"/>
      <c r="E5" s="476"/>
      <c r="F5" s="476"/>
      <c r="G5" s="475"/>
    </row>
    <row r="6" spans="1:7" x14ac:dyDescent="0.3">
      <c r="A6" s="495"/>
      <c r="B6" s="494"/>
      <c r="C6" s="494" t="s">
        <v>36</v>
      </c>
      <c r="D6" s="494" t="s">
        <v>36</v>
      </c>
      <c r="E6" s="494" t="s">
        <v>43</v>
      </c>
      <c r="F6" s="494" t="s">
        <v>607</v>
      </c>
      <c r="G6" s="498" t="s">
        <v>885</v>
      </c>
    </row>
    <row r="7" spans="1:7" x14ac:dyDescent="0.3">
      <c r="A7" s="495"/>
      <c r="B7" s="494"/>
      <c r="C7" s="494" t="s">
        <v>884</v>
      </c>
      <c r="D7" s="494" t="s">
        <v>609</v>
      </c>
      <c r="E7" s="494" t="s">
        <v>753</v>
      </c>
      <c r="F7" s="494"/>
      <c r="G7" s="498" t="s">
        <v>609</v>
      </c>
    </row>
    <row r="8" spans="1:7" x14ac:dyDescent="0.3">
      <c r="A8" s="495"/>
      <c r="B8" s="494"/>
      <c r="C8" s="494"/>
      <c r="D8" s="494"/>
      <c r="E8" s="494"/>
      <c r="F8" s="494"/>
      <c r="G8" s="498"/>
    </row>
    <row r="9" spans="1:7" x14ac:dyDescent="0.3">
      <c r="A9" s="489" t="s">
        <v>877</v>
      </c>
      <c r="B9" s="471" t="s">
        <v>876</v>
      </c>
      <c r="C9" s="471">
        <v>8.5</v>
      </c>
      <c r="D9" s="471">
        <f t="shared" ref="D9:D22" si="0">C9*0.0036</f>
        <v>3.0599999999999999E-2</v>
      </c>
      <c r="E9" s="471"/>
      <c r="F9" s="471"/>
      <c r="G9" s="473"/>
    </row>
    <row r="10" spans="1:7" x14ac:dyDescent="0.3">
      <c r="A10" s="472"/>
      <c r="B10" s="471" t="s">
        <v>875</v>
      </c>
      <c r="C10" s="471">
        <v>30.3</v>
      </c>
      <c r="D10" s="471">
        <f t="shared" si="0"/>
        <v>0.10908</v>
      </c>
      <c r="E10" s="471"/>
      <c r="F10" s="471"/>
      <c r="G10" s="473"/>
    </row>
    <row r="11" spans="1:7" x14ac:dyDescent="0.3">
      <c r="A11" s="489" t="s">
        <v>394</v>
      </c>
      <c r="B11" s="471" t="s">
        <v>874</v>
      </c>
      <c r="C11" s="471">
        <v>1650</v>
      </c>
      <c r="D11" s="471">
        <f t="shared" si="0"/>
        <v>5.9399999999999995</v>
      </c>
      <c r="E11" s="471"/>
      <c r="F11" s="471"/>
      <c r="G11" s="473"/>
    </row>
    <row r="12" spans="1:7" x14ac:dyDescent="0.3">
      <c r="A12" s="472"/>
      <c r="B12" s="491" t="s">
        <v>873</v>
      </c>
      <c r="C12" s="471">
        <v>1972</v>
      </c>
      <c r="D12" s="471">
        <f t="shared" si="0"/>
        <v>7.0991999999999997</v>
      </c>
      <c r="E12" s="491"/>
      <c r="F12" s="491"/>
      <c r="G12" s="473"/>
    </row>
    <row r="13" spans="1:7" x14ac:dyDescent="0.3">
      <c r="A13" s="472"/>
      <c r="B13" s="471" t="s">
        <v>872</v>
      </c>
      <c r="C13" s="471">
        <v>2041</v>
      </c>
      <c r="D13" s="471">
        <f t="shared" si="0"/>
        <v>7.3475999999999999</v>
      </c>
      <c r="E13" s="471">
        <v>0.9</v>
      </c>
      <c r="F13" s="471"/>
      <c r="G13" s="473"/>
    </row>
    <row r="14" spans="1:7" x14ac:dyDescent="0.3">
      <c r="A14" s="472"/>
      <c r="B14" s="471" t="s">
        <v>871</v>
      </c>
      <c r="C14" s="471"/>
      <c r="D14" s="471">
        <f t="shared" si="0"/>
        <v>0</v>
      </c>
      <c r="E14" s="471"/>
      <c r="F14" s="471"/>
      <c r="G14" s="473">
        <v>26.8</v>
      </c>
    </row>
    <row r="15" spans="1:7" x14ac:dyDescent="0.3">
      <c r="A15" s="472"/>
      <c r="B15" s="471" t="s">
        <v>504</v>
      </c>
      <c r="C15" s="471">
        <v>392</v>
      </c>
      <c r="D15" s="471">
        <f t="shared" si="0"/>
        <v>1.4112</v>
      </c>
      <c r="E15" s="471"/>
      <c r="F15" s="471"/>
      <c r="G15" s="473"/>
    </row>
    <row r="16" spans="1:7" x14ac:dyDescent="0.3">
      <c r="A16" s="472"/>
      <c r="B16" s="471" t="s">
        <v>870</v>
      </c>
      <c r="C16" s="471">
        <v>406</v>
      </c>
      <c r="D16" s="471">
        <f t="shared" si="0"/>
        <v>1.4616</v>
      </c>
      <c r="E16" s="471">
        <v>4.4000000000000004</v>
      </c>
      <c r="F16" s="471"/>
      <c r="G16" s="473"/>
    </row>
    <row r="17" spans="1:26" x14ac:dyDescent="0.3">
      <c r="A17" s="472"/>
      <c r="B17" s="471" t="s">
        <v>869</v>
      </c>
      <c r="C17" s="471">
        <v>572</v>
      </c>
      <c r="D17" s="471">
        <f t="shared" si="0"/>
        <v>2.0592000000000001</v>
      </c>
      <c r="E17" s="471">
        <v>4.2</v>
      </c>
      <c r="F17" s="471"/>
      <c r="G17" s="473"/>
    </row>
    <row r="18" spans="1:26" x14ac:dyDescent="0.3">
      <c r="A18" s="472"/>
      <c r="B18" s="471" t="s">
        <v>868</v>
      </c>
      <c r="C18" s="471">
        <v>505</v>
      </c>
      <c r="D18" s="471">
        <f t="shared" si="0"/>
        <v>1.8180000000000001</v>
      </c>
      <c r="E18" s="471">
        <v>5.3</v>
      </c>
      <c r="F18" s="471"/>
      <c r="G18" s="473"/>
    </row>
    <row r="19" spans="1:26" x14ac:dyDescent="0.3">
      <c r="A19" s="489" t="s">
        <v>867</v>
      </c>
      <c r="B19" s="471" t="s">
        <v>866</v>
      </c>
      <c r="C19" s="471">
        <v>25</v>
      </c>
      <c r="D19" s="471">
        <f t="shared" si="0"/>
        <v>0.09</v>
      </c>
      <c r="E19" s="471">
        <v>4.4000000000000004</v>
      </c>
      <c r="F19" s="471"/>
      <c r="G19" s="473"/>
    </row>
    <row r="20" spans="1:26" x14ac:dyDescent="0.3">
      <c r="A20" s="472"/>
      <c r="B20" s="471" t="s">
        <v>762</v>
      </c>
      <c r="C20" s="471">
        <v>58</v>
      </c>
      <c r="D20" s="471">
        <f t="shared" si="0"/>
        <v>0.20879999999999999</v>
      </c>
      <c r="E20" s="471"/>
      <c r="F20" s="471">
        <v>1.1000000000000001</v>
      </c>
      <c r="G20" s="473"/>
    </row>
    <row r="21" spans="1:26" x14ac:dyDescent="0.3">
      <c r="A21" s="472"/>
      <c r="B21" s="471" t="s">
        <v>865</v>
      </c>
      <c r="C21" s="471">
        <v>15</v>
      </c>
      <c r="D21" s="471">
        <f t="shared" si="0"/>
        <v>5.3999999999999999E-2</v>
      </c>
      <c r="E21" s="471"/>
      <c r="F21" s="471">
        <v>2.2999999999999998</v>
      </c>
      <c r="G21" s="473"/>
    </row>
    <row r="22" spans="1:26" x14ac:dyDescent="0.3">
      <c r="A22" s="472"/>
      <c r="B22" s="471" t="s">
        <v>864</v>
      </c>
      <c r="C22" s="471"/>
      <c r="D22" s="471">
        <f t="shared" si="0"/>
        <v>0</v>
      </c>
      <c r="E22" s="471"/>
      <c r="F22" s="471"/>
      <c r="G22" s="473"/>
    </row>
    <row r="23" spans="1:26" x14ac:dyDescent="0.3">
      <c r="A23" s="472"/>
      <c r="B23" s="471" t="s">
        <v>863</v>
      </c>
      <c r="C23" s="471">
        <v>159</v>
      </c>
      <c r="D23" s="471">
        <f>C23*0.0036*I23</f>
        <v>0.57240000000000002</v>
      </c>
      <c r="E23" s="471">
        <f>4.3*I23</f>
        <v>4.3</v>
      </c>
      <c r="F23" s="471"/>
      <c r="G23" s="473"/>
      <c r="I23" s="497">
        <v>1</v>
      </c>
      <c r="J23" s="73" t="s">
        <v>883</v>
      </c>
    </row>
    <row r="24" spans="1:26" x14ac:dyDescent="0.3">
      <c r="A24" s="472"/>
      <c r="B24" s="471" t="s">
        <v>862</v>
      </c>
      <c r="C24" s="471">
        <v>155</v>
      </c>
      <c r="D24" s="471">
        <f>C24*0.0036</f>
        <v>0.55799999999999994</v>
      </c>
      <c r="E24" s="471">
        <v>4.5</v>
      </c>
      <c r="F24" s="471">
        <v>0.05</v>
      </c>
      <c r="G24" s="473"/>
    </row>
    <row r="25" spans="1:26" x14ac:dyDescent="0.3">
      <c r="A25" s="489" t="s">
        <v>380</v>
      </c>
      <c r="B25" s="471" t="s">
        <v>861</v>
      </c>
      <c r="C25" s="471">
        <v>274</v>
      </c>
      <c r="D25" s="471">
        <f>C25*0.0036</f>
        <v>0.98639999999999994</v>
      </c>
      <c r="E25" s="471">
        <v>0.7</v>
      </c>
      <c r="F25" s="471"/>
      <c r="G25" s="473"/>
    </row>
    <row r="26" spans="1:26" x14ac:dyDescent="0.3">
      <c r="A26" s="472"/>
      <c r="B26" s="471" t="s">
        <v>860</v>
      </c>
      <c r="C26" s="471">
        <v>238</v>
      </c>
      <c r="D26" s="471">
        <f>C26*0.0036</f>
        <v>0.85680000000000001</v>
      </c>
      <c r="E26" s="471"/>
      <c r="F26" s="471"/>
      <c r="G26" s="473"/>
    </row>
    <row r="27" spans="1:26" x14ac:dyDescent="0.3">
      <c r="A27" s="472"/>
      <c r="B27" s="471" t="s">
        <v>859</v>
      </c>
      <c r="C27" s="471">
        <v>21</v>
      </c>
      <c r="D27" s="471">
        <f>C27*0.0036</f>
        <v>7.5600000000000001E-2</v>
      </c>
      <c r="E27" s="471">
        <v>9.9</v>
      </c>
      <c r="F27" s="471">
        <v>0.9</v>
      </c>
      <c r="G27" s="473"/>
    </row>
    <row r="28" spans="1:26" x14ac:dyDescent="0.3">
      <c r="A28" s="484"/>
      <c r="B28" s="483"/>
      <c r="C28" s="483"/>
      <c r="D28" s="483"/>
      <c r="E28" s="483"/>
      <c r="F28" s="483"/>
      <c r="G28" s="496"/>
    </row>
    <row r="32" spans="1:26" x14ac:dyDescent="0.3">
      <c r="A32" s="477"/>
      <c r="B32" s="476"/>
      <c r="C32" s="691" t="s">
        <v>882</v>
      </c>
      <c r="D32" s="692"/>
      <c r="E32" s="692"/>
      <c r="F32" s="691" t="s">
        <v>881</v>
      </c>
      <c r="G32" s="692"/>
      <c r="H32" s="692"/>
      <c r="I32" s="691" t="s">
        <v>111</v>
      </c>
      <c r="J32" s="692"/>
      <c r="K32" s="692"/>
      <c r="L32" s="691" t="s">
        <v>880</v>
      </c>
      <c r="M32" s="692"/>
      <c r="N32" s="692"/>
      <c r="O32" s="691" t="s">
        <v>879</v>
      </c>
      <c r="P32" s="692"/>
      <c r="Q32" s="692"/>
      <c r="R32" s="691" t="s">
        <v>878</v>
      </c>
      <c r="S32" s="692"/>
      <c r="T32" s="692"/>
      <c r="U32" s="691" t="s">
        <v>112</v>
      </c>
      <c r="V32" s="692"/>
      <c r="W32" s="692"/>
      <c r="X32" s="691" t="s">
        <v>46</v>
      </c>
      <c r="Y32" s="692"/>
      <c r="Z32" s="693"/>
    </row>
    <row r="33" spans="1:26" x14ac:dyDescent="0.3">
      <c r="A33" s="495"/>
      <c r="B33" s="494"/>
      <c r="C33" s="493" t="s">
        <v>36</v>
      </c>
      <c r="D33" s="474" t="s">
        <v>43</v>
      </c>
      <c r="E33" s="474" t="s">
        <v>607</v>
      </c>
      <c r="F33" s="493" t="s">
        <v>36</v>
      </c>
      <c r="G33" s="474" t="s">
        <v>43</v>
      </c>
      <c r="H33" s="474" t="s">
        <v>607</v>
      </c>
      <c r="I33" s="493" t="s">
        <v>36</v>
      </c>
      <c r="J33" s="474" t="s">
        <v>43</v>
      </c>
      <c r="K33" s="474" t="s">
        <v>607</v>
      </c>
      <c r="L33" s="493" t="s">
        <v>36</v>
      </c>
      <c r="M33" s="474" t="s">
        <v>43</v>
      </c>
      <c r="N33" s="474" t="s">
        <v>607</v>
      </c>
      <c r="O33" s="493" t="s">
        <v>36</v>
      </c>
      <c r="P33" s="474" t="s">
        <v>43</v>
      </c>
      <c r="Q33" s="474" t="s">
        <v>607</v>
      </c>
      <c r="R33" s="493" t="s">
        <v>36</v>
      </c>
      <c r="S33" s="474" t="s">
        <v>43</v>
      </c>
      <c r="T33" s="474" t="s">
        <v>607</v>
      </c>
      <c r="U33" s="493" t="s">
        <v>36</v>
      </c>
      <c r="V33" s="474" t="s">
        <v>43</v>
      </c>
      <c r="W33" s="474" t="s">
        <v>607</v>
      </c>
      <c r="X33" s="493" t="s">
        <v>36</v>
      </c>
      <c r="Y33" s="474" t="s">
        <v>43</v>
      </c>
      <c r="Z33" s="492" t="s">
        <v>607</v>
      </c>
    </row>
    <row r="34" spans="1:26" x14ac:dyDescent="0.3">
      <c r="A34" s="495"/>
      <c r="B34" s="494"/>
      <c r="C34" s="493" t="s">
        <v>609</v>
      </c>
      <c r="D34" s="474" t="s">
        <v>753</v>
      </c>
      <c r="E34" s="474" t="s">
        <v>609</v>
      </c>
      <c r="F34" s="493" t="s">
        <v>609</v>
      </c>
      <c r="G34" s="474" t="s">
        <v>753</v>
      </c>
      <c r="H34" s="474" t="s">
        <v>609</v>
      </c>
      <c r="I34" s="493" t="s">
        <v>609</v>
      </c>
      <c r="J34" s="474" t="s">
        <v>753</v>
      </c>
      <c r="K34" s="474" t="s">
        <v>609</v>
      </c>
      <c r="L34" s="493" t="s">
        <v>609</v>
      </c>
      <c r="M34" s="474" t="s">
        <v>753</v>
      </c>
      <c r="N34" s="474" t="s">
        <v>609</v>
      </c>
      <c r="O34" s="493" t="s">
        <v>609</v>
      </c>
      <c r="P34" s="474" t="s">
        <v>753</v>
      </c>
      <c r="Q34" s="474" t="s">
        <v>609</v>
      </c>
      <c r="R34" s="493" t="s">
        <v>609</v>
      </c>
      <c r="S34" s="474" t="s">
        <v>753</v>
      </c>
      <c r="T34" s="474" t="s">
        <v>609</v>
      </c>
      <c r="U34" s="493" t="s">
        <v>609</v>
      </c>
      <c r="V34" s="474" t="s">
        <v>753</v>
      </c>
      <c r="W34" s="474" t="s">
        <v>609</v>
      </c>
      <c r="X34" s="493" t="s">
        <v>609</v>
      </c>
      <c r="Y34" s="474" t="s">
        <v>753</v>
      </c>
      <c r="Z34" s="492" t="s">
        <v>609</v>
      </c>
    </row>
    <row r="35" spans="1:26" x14ac:dyDescent="0.3">
      <c r="A35" s="495"/>
      <c r="B35" s="494"/>
      <c r="C35" s="493"/>
      <c r="D35" s="474"/>
      <c r="E35" s="474"/>
      <c r="F35" s="493"/>
      <c r="G35" s="474"/>
      <c r="H35" s="474"/>
      <c r="I35" s="493"/>
      <c r="J35" s="474"/>
      <c r="K35" s="474"/>
      <c r="L35" s="493"/>
      <c r="M35" s="474"/>
      <c r="N35" s="474"/>
      <c r="O35" s="493"/>
      <c r="P35" s="474"/>
      <c r="Q35" s="474"/>
      <c r="R35" s="493"/>
      <c r="S35" s="474"/>
      <c r="T35" s="474"/>
      <c r="U35" s="493"/>
      <c r="V35" s="474"/>
      <c r="W35" s="474"/>
      <c r="X35" s="493"/>
      <c r="Y35" s="474"/>
      <c r="Z35" s="492"/>
    </row>
    <row r="36" spans="1:26" x14ac:dyDescent="0.3">
      <c r="A36" s="489" t="s">
        <v>877</v>
      </c>
      <c r="B36" s="471" t="s">
        <v>876</v>
      </c>
      <c r="C36" s="486">
        <f t="shared" ref="C36:E37" si="1">D9</f>
        <v>3.0599999999999999E-2</v>
      </c>
      <c r="D36" s="470">
        <f t="shared" si="1"/>
        <v>0</v>
      </c>
      <c r="E36" s="470">
        <f t="shared" si="1"/>
        <v>0</v>
      </c>
      <c r="F36" s="486">
        <f t="shared" ref="F36:H37" si="2">D9</f>
        <v>3.0599999999999999E-2</v>
      </c>
      <c r="G36" s="470">
        <f t="shared" si="2"/>
        <v>0</v>
      </c>
      <c r="H36" s="470">
        <f t="shared" si="2"/>
        <v>0</v>
      </c>
      <c r="I36" s="486">
        <f t="shared" ref="I36:K37" si="3">D9</f>
        <v>3.0599999999999999E-2</v>
      </c>
      <c r="J36" s="470">
        <f t="shared" si="3"/>
        <v>0</v>
      </c>
      <c r="K36" s="470">
        <f t="shared" si="3"/>
        <v>0</v>
      </c>
      <c r="L36" s="486">
        <f t="shared" ref="L36:N37" si="4">D9</f>
        <v>3.0599999999999999E-2</v>
      </c>
      <c r="M36" s="470">
        <f t="shared" si="4"/>
        <v>0</v>
      </c>
      <c r="N36" s="470">
        <f t="shared" si="4"/>
        <v>0</v>
      </c>
      <c r="O36" s="486">
        <f t="shared" ref="O36:Q37" si="5">D9</f>
        <v>3.0599999999999999E-2</v>
      </c>
      <c r="P36" s="470">
        <f t="shared" si="5"/>
        <v>0</v>
      </c>
      <c r="Q36" s="470">
        <f t="shared" si="5"/>
        <v>0</v>
      </c>
      <c r="R36" s="486">
        <f t="shared" ref="R36:R50" si="6">D9</f>
        <v>3.0599999999999999E-2</v>
      </c>
      <c r="S36" s="470">
        <f t="shared" ref="S36:S50" si="7">E9</f>
        <v>0</v>
      </c>
      <c r="T36" s="470">
        <f t="shared" ref="T36:T50" si="8">F9</f>
        <v>0</v>
      </c>
      <c r="U36" s="488"/>
      <c r="V36" s="487"/>
      <c r="W36" s="487"/>
      <c r="X36" s="488"/>
      <c r="Y36" s="487"/>
      <c r="Z36" s="490"/>
    </row>
    <row r="37" spans="1:26" x14ac:dyDescent="0.3">
      <c r="A37" s="472"/>
      <c r="B37" s="471" t="s">
        <v>875</v>
      </c>
      <c r="C37" s="486">
        <f t="shared" si="1"/>
        <v>0.10908</v>
      </c>
      <c r="D37" s="470">
        <f t="shared" si="1"/>
        <v>0</v>
      </c>
      <c r="E37" s="470">
        <f t="shared" si="1"/>
        <v>0</v>
      </c>
      <c r="F37" s="486">
        <f t="shared" si="2"/>
        <v>0.10908</v>
      </c>
      <c r="G37" s="470">
        <f t="shared" si="2"/>
        <v>0</v>
      </c>
      <c r="H37" s="470">
        <f t="shared" si="2"/>
        <v>0</v>
      </c>
      <c r="I37" s="486">
        <f t="shared" si="3"/>
        <v>0.10908</v>
      </c>
      <c r="J37" s="470">
        <f t="shared" si="3"/>
        <v>0</v>
      </c>
      <c r="K37" s="470">
        <f t="shared" si="3"/>
        <v>0</v>
      </c>
      <c r="L37" s="486">
        <f t="shared" si="4"/>
        <v>0.10908</v>
      </c>
      <c r="M37" s="470">
        <f t="shared" si="4"/>
        <v>0</v>
      </c>
      <c r="N37" s="470">
        <f t="shared" si="4"/>
        <v>0</v>
      </c>
      <c r="O37" s="486">
        <f t="shared" si="5"/>
        <v>0.10908</v>
      </c>
      <c r="P37" s="470">
        <f t="shared" si="5"/>
        <v>0</v>
      </c>
      <c r="Q37" s="470">
        <f t="shared" si="5"/>
        <v>0</v>
      </c>
      <c r="R37" s="486">
        <f t="shared" si="6"/>
        <v>0.10908</v>
      </c>
      <c r="S37" s="470">
        <f t="shared" si="7"/>
        <v>0</v>
      </c>
      <c r="T37" s="470">
        <f t="shared" si="8"/>
        <v>0</v>
      </c>
      <c r="U37" s="488"/>
      <c r="V37" s="487"/>
      <c r="W37" s="487"/>
      <c r="X37" s="488"/>
      <c r="Y37" s="487"/>
      <c r="Z37" s="490"/>
    </row>
    <row r="38" spans="1:26" x14ac:dyDescent="0.3">
      <c r="A38" s="489" t="s">
        <v>394</v>
      </c>
      <c r="B38" s="471" t="s">
        <v>874</v>
      </c>
      <c r="C38" s="488"/>
      <c r="D38" s="487"/>
      <c r="E38" s="487"/>
      <c r="F38" s="488"/>
      <c r="G38" s="487"/>
      <c r="H38" s="487"/>
      <c r="I38" s="488"/>
      <c r="J38" s="487"/>
      <c r="K38" s="487"/>
      <c r="L38" s="488"/>
      <c r="M38" s="487"/>
      <c r="N38" s="487"/>
      <c r="O38" s="488"/>
      <c r="P38" s="487"/>
      <c r="Q38" s="487"/>
      <c r="R38" s="486">
        <f t="shared" si="6"/>
        <v>5.9399999999999995</v>
      </c>
      <c r="S38" s="470">
        <f t="shared" si="7"/>
        <v>0</v>
      </c>
      <c r="T38" s="470">
        <f t="shared" si="8"/>
        <v>0</v>
      </c>
      <c r="U38" s="488"/>
      <c r="V38" s="487"/>
      <c r="W38" s="487"/>
      <c r="X38" s="488"/>
      <c r="Y38" s="487"/>
      <c r="Z38" s="490"/>
    </row>
    <row r="39" spans="1:26" x14ac:dyDescent="0.3">
      <c r="A39" s="472"/>
      <c r="B39" s="491" t="s">
        <v>873</v>
      </c>
      <c r="C39" s="488"/>
      <c r="D39" s="487"/>
      <c r="E39" s="487"/>
      <c r="F39" s="488"/>
      <c r="G39" s="487"/>
      <c r="H39" s="487"/>
      <c r="I39" s="488"/>
      <c r="J39" s="487"/>
      <c r="K39" s="487"/>
      <c r="L39" s="486">
        <f>D12</f>
        <v>7.0991999999999997</v>
      </c>
      <c r="M39" s="470">
        <f>E12</f>
        <v>0</v>
      </c>
      <c r="N39" s="470">
        <f>F12</f>
        <v>0</v>
      </c>
      <c r="O39" s="488"/>
      <c r="P39" s="487"/>
      <c r="Q39" s="487"/>
      <c r="R39" s="486">
        <f t="shared" si="6"/>
        <v>7.0991999999999997</v>
      </c>
      <c r="S39" s="470">
        <f t="shared" si="7"/>
        <v>0</v>
      </c>
      <c r="T39" s="470">
        <f t="shared" si="8"/>
        <v>0</v>
      </c>
      <c r="U39" s="488"/>
      <c r="V39" s="487"/>
      <c r="W39" s="487"/>
      <c r="X39" s="488"/>
      <c r="Y39" s="487"/>
      <c r="Z39" s="490"/>
    </row>
    <row r="40" spans="1:26" x14ac:dyDescent="0.3">
      <c r="A40" s="472"/>
      <c r="B40" s="471" t="s">
        <v>872</v>
      </c>
      <c r="C40" s="488"/>
      <c r="D40" s="487"/>
      <c r="E40" s="487"/>
      <c r="F40" s="488"/>
      <c r="G40" s="487"/>
      <c r="H40" s="487"/>
      <c r="I40" s="488"/>
      <c r="J40" s="487"/>
      <c r="K40" s="487"/>
      <c r="L40" s="488"/>
      <c r="M40" s="487"/>
      <c r="N40" s="487"/>
      <c r="O40" s="486">
        <f>D13</f>
        <v>7.3475999999999999</v>
      </c>
      <c r="P40" s="470">
        <f>E13</f>
        <v>0.9</v>
      </c>
      <c r="Q40" s="470">
        <f>F13</f>
        <v>0</v>
      </c>
      <c r="R40" s="486">
        <f t="shared" si="6"/>
        <v>7.3475999999999999</v>
      </c>
      <c r="S40" s="470">
        <f t="shared" si="7"/>
        <v>0.9</v>
      </c>
      <c r="T40" s="470">
        <f t="shared" si="8"/>
        <v>0</v>
      </c>
      <c r="U40" s="488"/>
      <c r="V40" s="487"/>
      <c r="W40" s="487"/>
      <c r="X40" s="488"/>
      <c r="Y40" s="487"/>
      <c r="Z40" s="490"/>
    </row>
    <row r="41" spans="1:26" x14ac:dyDescent="0.3">
      <c r="A41" s="472"/>
      <c r="B41" s="471" t="s">
        <v>871</v>
      </c>
      <c r="C41" s="488"/>
      <c r="D41" s="487"/>
      <c r="E41" s="487"/>
      <c r="F41" s="488"/>
      <c r="G41" s="487"/>
      <c r="H41" s="487"/>
      <c r="I41" s="488"/>
      <c r="J41" s="487"/>
      <c r="K41" s="487"/>
      <c r="L41" s="488"/>
      <c r="M41" s="487"/>
      <c r="N41" s="487"/>
      <c r="O41" s="488"/>
      <c r="P41" s="487"/>
      <c r="Q41" s="487"/>
      <c r="R41" s="486">
        <f t="shared" si="6"/>
        <v>0</v>
      </c>
      <c r="S41" s="470">
        <f t="shared" si="7"/>
        <v>0</v>
      </c>
      <c r="T41" s="470">
        <f t="shared" si="8"/>
        <v>0</v>
      </c>
      <c r="U41" s="488"/>
      <c r="V41" s="487"/>
      <c r="W41" s="487"/>
      <c r="X41" s="488"/>
      <c r="Y41" s="487"/>
      <c r="Z41" s="490"/>
    </row>
    <row r="42" spans="1:26" x14ac:dyDescent="0.3">
      <c r="A42" s="472"/>
      <c r="B42" s="471" t="s">
        <v>504</v>
      </c>
      <c r="C42" s="488"/>
      <c r="D42" s="487"/>
      <c r="E42" s="487"/>
      <c r="F42" s="488"/>
      <c r="G42" s="487"/>
      <c r="H42" s="487"/>
      <c r="I42" s="488"/>
      <c r="J42" s="487"/>
      <c r="K42" s="487"/>
      <c r="L42" s="488"/>
      <c r="M42" s="487"/>
      <c r="N42" s="487"/>
      <c r="O42" s="488"/>
      <c r="P42" s="487"/>
      <c r="Q42" s="487"/>
      <c r="R42" s="486">
        <f t="shared" si="6"/>
        <v>1.4112</v>
      </c>
      <c r="S42" s="470">
        <f t="shared" si="7"/>
        <v>0</v>
      </c>
      <c r="T42" s="470">
        <f t="shared" si="8"/>
        <v>0</v>
      </c>
      <c r="U42" s="486">
        <f>D15</f>
        <v>1.4112</v>
      </c>
      <c r="V42" s="470">
        <f>E15</f>
        <v>0</v>
      </c>
      <c r="W42" s="470">
        <f>F15</f>
        <v>0</v>
      </c>
      <c r="X42" s="488"/>
      <c r="Y42" s="487"/>
      <c r="Z42" s="490"/>
    </row>
    <row r="43" spans="1:26" x14ac:dyDescent="0.3">
      <c r="A43" s="472"/>
      <c r="B43" s="471" t="s">
        <v>870</v>
      </c>
      <c r="C43" s="486">
        <f>D16</f>
        <v>1.4616</v>
      </c>
      <c r="D43" s="470">
        <f>E16</f>
        <v>4.4000000000000004</v>
      </c>
      <c r="E43" s="470">
        <f>F16</f>
        <v>0</v>
      </c>
      <c r="F43" s="488"/>
      <c r="G43" s="487"/>
      <c r="H43" s="487"/>
      <c r="I43" s="486">
        <f>D16</f>
        <v>1.4616</v>
      </c>
      <c r="J43" s="470">
        <f>E16</f>
        <v>4.4000000000000004</v>
      </c>
      <c r="K43" s="470">
        <f>F16</f>
        <v>0</v>
      </c>
      <c r="L43" s="488"/>
      <c r="M43" s="487"/>
      <c r="N43" s="487"/>
      <c r="O43" s="488"/>
      <c r="P43" s="487"/>
      <c r="Q43" s="487"/>
      <c r="R43" s="486">
        <f t="shared" si="6"/>
        <v>1.4616</v>
      </c>
      <c r="S43" s="470">
        <f t="shared" si="7"/>
        <v>4.4000000000000004</v>
      </c>
      <c r="T43" s="470">
        <f t="shared" si="8"/>
        <v>0</v>
      </c>
      <c r="U43" s="488"/>
      <c r="V43" s="487"/>
      <c r="W43" s="487"/>
      <c r="X43" s="488"/>
      <c r="Y43" s="487"/>
      <c r="Z43" s="490"/>
    </row>
    <row r="44" spans="1:26" x14ac:dyDescent="0.3">
      <c r="A44" s="472"/>
      <c r="B44" s="471" t="s">
        <v>869</v>
      </c>
      <c r="C44" s="488"/>
      <c r="D44" s="487"/>
      <c r="E44" s="487"/>
      <c r="F44" s="488"/>
      <c r="G44" s="487"/>
      <c r="H44" s="487"/>
      <c r="I44" s="488"/>
      <c r="J44" s="487"/>
      <c r="K44" s="487"/>
      <c r="L44" s="488"/>
      <c r="M44" s="487"/>
      <c r="N44" s="487"/>
      <c r="O44" s="488"/>
      <c r="P44" s="487"/>
      <c r="Q44" s="487"/>
      <c r="R44" s="486">
        <f t="shared" si="6"/>
        <v>2.0592000000000001</v>
      </c>
      <c r="S44" s="470">
        <f t="shared" si="7"/>
        <v>4.2</v>
      </c>
      <c r="T44" s="470">
        <f t="shared" si="8"/>
        <v>0</v>
      </c>
      <c r="U44" s="488"/>
      <c r="V44" s="487"/>
      <c r="W44" s="487"/>
      <c r="X44" s="488"/>
      <c r="Y44" s="487"/>
      <c r="Z44" s="490"/>
    </row>
    <row r="45" spans="1:26" x14ac:dyDescent="0.3">
      <c r="A45" s="472"/>
      <c r="B45" s="471" t="s">
        <v>868</v>
      </c>
      <c r="C45" s="488"/>
      <c r="D45" s="487"/>
      <c r="E45" s="487"/>
      <c r="F45" s="486">
        <f t="shared" ref="F45:H50" si="9">D18</f>
        <v>1.8180000000000001</v>
      </c>
      <c r="G45" s="470">
        <f t="shared" si="9"/>
        <v>5.3</v>
      </c>
      <c r="H45" s="470">
        <f t="shared" si="9"/>
        <v>0</v>
      </c>
      <c r="I45" s="488"/>
      <c r="J45" s="487"/>
      <c r="K45" s="487"/>
      <c r="L45" s="488"/>
      <c r="M45" s="487"/>
      <c r="N45" s="487"/>
      <c r="O45" s="488"/>
      <c r="P45" s="487"/>
      <c r="Q45" s="487"/>
      <c r="R45" s="486">
        <f t="shared" si="6"/>
        <v>1.8180000000000001</v>
      </c>
      <c r="S45" s="470">
        <f t="shared" si="7"/>
        <v>5.3</v>
      </c>
      <c r="T45" s="470">
        <f t="shared" si="8"/>
        <v>0</v>
      </c>
      <c r="U45" s="488"/>
      <c r="V45" s="487"/>
      <c r="W45" s="487"/>
      <c r="X45" s="488"/>
      <c r="Y45" s="487"/>
      <c r="Z45" s="490"/>
    </row>
    <row r="46" spans="1:26" x14ac:dyDescent="0.3">
      <c r="A46" s="489" t="s">
        <v>867</v>
      </c>
      <c r="B46" s="471" t="s">
        <v>866</v>
      </c>
      <c r="C46" s="486">
        <f t="shared" ref="C46:E48" si="10">D19</f>
        <v>0.09</v>
      </c>
      <c r="D46" s="470">
        <f t="shared" si="10"/>
        <v>4.4000000000000004</v>
      </c>
      <c r="E46" s="470">
        <f t="shared" si="10"/>
        <v>0</v>
      </c>
      <c r="F46" s="486">
        <f t="shared" si="9"/>
        <v>0.09</v>
      </c>
      <c r="G46" s="470">
        <f t="shared" si="9"/>
        <v>4.4000000000000004</v>
      </c>
      <c r="H46" s="470">
        <f t="shared" si="9"/>
        <v>0</v>
      </c>
      <c r="I46" s="486">
        <f t="shared" ref="I46:K48" si="11">D19</f>
        <v>0.09</v>
      </c>
      <c r="J46" s="470">
        <f t="shared" si="11"/>
        <v>4.4000000000000004</v>
      </c>
      <c r="K46" s="470">
        <f t="shared" si="11"/>
        <v>0</v>
      </c>
      <c r="L46" s="488"/>
      <c r="M46" s="487"/>
      <c r="N46" s="487"/>
      <c r="O46" s="488"/>
      <c r="P46" s="487"/>
      <c r="Q46" s="487"/>
      <c r="R46" s="486">
        <f t="shared" si="6"/>
        <v>0.09</v>
      </c>
      <c r="S46" s="470">
        <f t="shared" si="7"/>
        <v>4.4000000000000004</v>
      </c>
      <c r="T46" s="470">
        <f t="shared" si="8"/>
        <v>0</v>
      </c>
      <c r="U46" s="488"/>
      <c r="V46" s="487"/>
      <c r="W46" s="487"/>
      <c r="X46" s="488"/>
      <c r="Y46" s="487"/>
      <c r="Z46" s="490"/>
    </row>
    <row r="47" spans="1:26" x14ac:dyDescent="0.3">
      <c r="A47" s="472"/>
      <c r="B47" s="471" t="s">
        <v>762</v>
      </c>
      <c r="C47" s="486">
        <f t="shared" si="10"/>
        <v>0.20879999999999999</v>
      </c>
      <c r="D47" s="470">
        <f t="shared" si="10"/>
        <v>0</v>
      </c>
      <c r="E47" s="470">
        <f t="shared" si="10"/>
        <v>1.1000000000000001</v>
      </c>
      <c r="F47" s="486">
        <f t="shared" si="9"/>
        <v>0.20879999999999999</v>
      </c>
      <c r="G47" s="470">
        <f t="shared" si="9"/>
        <v>0</v>
      </c>
      <c r="H47" s="470">
        <f t="shared" si="9"/>
        <v>1.1000000000000001</v>
      </c>
      <c r="I47" s="486">
        <f t="shared" si="11"/>
        <v>0.20879999999999999</v>
      </c>
      <c r="J47" s="470">
        <f t="shared" si="11"/>
        <v>0</v>
      </c>
      <c r="K47" s="470">
        <f t="shared" si="11"/>
        <v>1.1000000000000001</v>
      </c>
      <c r="L47" s="488"/>
      <c r="M47" s="487"/>
      <c r="N47" s="487"/>
      <c r="O47" s="488"/>
      <c r="P47" s="487"/>
      <c r="Q47" s="487"/>
      <c r="R47" s="486">
        <f t="shared" si="6"/>
        <v>0.20879999999999999</v>
      </c>
      <c r="S47" s="470">
        <f t="shared" si="7"/>
        <v>0</v>
      </c>
      <c r="T47" s="470">
        <f t="shared" si="8"/>
        <v>1.1000000000000001</v>
      </c>
      <c r="U47" s="488"/>
      <c r="V47" s="487"/>
      <c r="W47" s="487"/>
      <c r="X47" s="488"/>
      <c r="Y47" s="487"/>
      <c r="Z47" s="490"/>
    </row>
    <row r="48" spans="1:26" x14ac:dyDescent="0.3">
      <c r="A48" s="472"/>
      <c r="B48" s="471" t="s">
        <v>865</v>
      </c>
      <c r="C48" s="486">
        <f t="shared" si="10"/>
        <v>5.3999999999999999E-2</v>
      </c>
      <c r="D48" s="470">
        <f t="shared" si="10"/>
        <v>0</v>
      </c>
      <c r="E48" s="470">
        <f t="shared" si="10"/>
        <v>2.2999999999999998</v>
      </c>
      <c r="F48" s="486">
        <f t="shared" si="9"/>
        <v>5.3999999999999999E-2</v>
      </c>
      <c r="G48" s="470">
        <f t="shared" si="9"/>
        <v>0</v>
      </c>
      <c r="H48" s="470">
        <f t="shared" si="9"/>
        <v>2.2999999999999998</v>
      </c>
      <c r="I48" s="486">
        <f t="shared" si="11"/>
        <v>5.3999999999999999E-2</v>
      </c>
      <c r="J48" s="470">
        <f t="shared" si="11"/>
        <v>0</v>
      </c>
      <c r="K48" s="470">
        <f t="shared" si="11"/>
        <v>2.2999999999999998</v>
      </c>
      <c r="L48" s="488"/>
      <c r="M48" s="487"/>
      <c r="N48" s="487"/>
      <c r="O48" s="488"/>
      <c r="P48" s="487"/>
      <c r="Q48" s="487"/>
      <c r="R48" s="486">
        <f t="shared" si="6"/>
        <v>5.3999999999999999E-2</v>
      </c>
      <c r="S48" s="470">
        <f t="shared" si="7"/>
        <v>0</v>
      </c>
      <c r="T48" s="470">
        <f t="shared" si="8"/>
        <v>2.2999999999999998</v>
      </c>
      <c r="U48" s="488"/>
      <c r="V48" s="487"/>
      <c r="W48" s="487"/>
      <c r="X48" s="488"/>
      <c r="Y48" s="487"/>
      <c r="Z48" s="490"/>
    </row>
    <row r="49" spans="1:26" x14ac:dyDescent="0.3">
      <c r="A49" s="472"/>
      <c r="B49" s="471" t="s">
        <v>864</v>
      </c>
      <c r="C49" s="488"/>
      <c r="D49" s="487"/>
      <c r="E49" s="487"/>
      <c r="F49" s="486">
        <f t="shared" si="9"/>
        <v>0</v>
      </c>
      <c r="G49" s="470">
        <f t="shared" si="9"/>
        <v>0</v>
      </c>
      <c r="H49" s="470">
        <f t="shared" si="9"/>
        <v>0</v>
      </c>
      <c r="I49" s="488"/>
      <c r="J49" s="487"/>
      <c r="K49" s="487"/>
      <c r="L49" s="488"/>
      <c r="M49" s="487"/>
      <c r="N49" s="487"/>
      <c r="O49" s="488"/>
      <c r="P49" s="487"/>
      <c r="Q49" s="487"/>
      <c r="R49" s="486">
        <f t="shared" si="6"/>
        <v>0</v>
      </c>
      <c r="S49" s="470">
        <f t="shared" si="7"/>
        <v>0</v>
      </c>
      <c r="T49" s="470">
        <f t="shared" si="8"/>
        <v>0</v>
      </c>
      <c r="U49" s="488"/>
      <c r="V49" s="487"/>
      <c r="W49" s="487"/>
      <c r="X49" s="488"/>
      <c r="Y49" s="487"/>
      <c r="Z49" s="490"/>
    </row>
    <row r="50" spans="1:26" x14ac:dyDescent="0.3">
      <c r="A50" s="472"/>
      <c r="B50" s="471" t="s">
        <v>863</v>
      </c>
      <c r="C50" s="486">
        <f>D23</f>
        <v>0.57240000000000002</v>
      </c>
      <c r="D50" s="470">
        <f>E23</f>
        <v>4.3</v>
      </c>
      <c r="E50" s="470">
        <f>F23</f>
        <v>0</v>
      </c>
      <c r="F50" s="486">
        <f t="shared" si="9"/>
        <v>0.57240000000000002</v>
      </c>
      <c r="G50" s="470">
        <f t="shared" si="9"/>
        <v>4.3</v>
      </c>
      <c r="H50" s="470">
        <f t="shared" si="9"/>
        <v>0</v>
      </c>
      <c r="I50" s="488"/>
      <c r="J50" s="487"/>
      <c r="K50" s="487"/>
      <c r="L50" s="486">
        <f>D23</f>
        <v>0.57240000000000002</v>
      </c>
      <c r="M50" s="470">
        <f>E23</f>
        <v>4.3</v>
      </c>
      <c r="N50" s="470">
        <f>F23</f>
        <v>0</v>
      </c>
      <c r="O50" s="486">
        <f>D23</f>
        <v>0.57240000000000002</v>
      </c>
      <c r="P50" s="470">
        <f>E23</f>
        <v>4.3</v>
      </c>
      <c r="Q50" s="470">
        <f>F23</f>
        <v>0</v>
      </c>
      <c r="R50" s="486">
        <f t="shared" si="6"/>
        <v>0.57240000000000002</v>
      </c>
      <c r="S50" s="470">
        <f t="shared" si="7"/>
        <v>4.3</v>
      </c>
      <c r="T50" s="470">
        <f t="shared" si="8"/>
        <v>0</v>
      </c>
      <c r="U50" s="486">
        <f>D23</f>
        <v>0.57240000000000002</v>
      </c>
      <c r="V50" s="470">
        <f>E23</f>
        <v>4.3</v>
      </c>
      <c r="W50" s="470">
        <f>F23</f>
        <v>0</v>
      </c>
      <c r="X50" s="488"/>
      <c r="Y50" s="487"/>
      <c r="Z50" s="490"/>
    </row>
    <row r="51" spans="1:26" x14ac:dyDescent="0.3">
      <c r="A51" s="472"/>
      <c r="B51" s="471" t="s">
        <v>862</v>
      </c>
      <c r="C51" s="488"/>
      <c r="D51" s="487"/>
      <c r="E51" s="487"/>
      <c r="F51" s="488"/>
      <c r="G51" s="487"/>
      <c r="H51" s="487"/>
      <c r="I51" s="486">
        <f>D24</f>
        <v>0.55799999999999994</v>
      </c>
      <c r="J51" s="470">
        <f>E24</f>
        <v>4.5</v>
      </c>
      <c r="K51" s="470">
        <f>F24</f>
        <v>0.05</v>
      </c>
      <c r="L51" s="488"/>
      <c r="M51" s="487"/>
      <c r="N51" s="487"/>
      <c r="O51" s="488"/>
      <c r="P51" s="487"/>
      <c r="Q51" s="487"/>
      <c r="R51" s="488"/>
      <c r="S51" s="487"/>
      <c r="T51" s="487"/>
      <c r="U51" s="488"/>
      <c r="V51" s="487"/>
      <c r="W51" s="487"/>
      <c r="X51" s="488"/>
      <c r="Y51" s="487"/>
      <c r="Z51" s="490"/>
    </row>
    <row r="52" spans="1:26" x14ac:dyDescent="0.3">
      <c r="A52" s="489" t="s">
        <v>380</v>
      </c>
      <c r="B52" s="471" t="s">
        <v>861</v>
      </c>
      <c r="C52" s="488"/>
      <c r="D52" s="487"/>
      <c r="E52" s="487"/>
      <c r="F52" s="488"/>
      <c r="G52" s="487"/>
      <c r="H52" s="487"/>
      <c r="I52" s="488"/>
      <c r="J52" s="487"/>
      <c r="K52" s="487"/>
      <c r="L52" s="488"/>
      <c r="M52" s="487"/>
      <c r="N52" s="487"/>
      <c r="O52" s="488"/>
      <c r="P52" s="487"/>
      <c r="Q52" s="487"/>
      <c r="R52" s="488"/>
      <c r="S52" s="487"/>
      <c r="T52" s="487"/>
      <c r="U52" s="488"/>
      <c r="V52" s="487"/>
      <c r="W52" s="487"/>
      <c r="X52" s="486">
        <f t="shared" ref="X52:Z54" si="12">D25</f>
        <v>0.98639999999999994</v>
      </c>
      <c r="Y52" s="470">
        <f t="shared" si="12"/>
        <v>0.7</v>
      </c>
      <c r="Z52" s="485">
        <f t="shared" si="12"/>
        <v>0</v>
      </c>
    </row>
    <row r="53" spans="1:26" x14ac:dyDescent="0.3">
      <c r="A53" s="472"/>
      <c r="B53" s="471" t="s">
        <v>860</v>
      </c>
      <c r="C53" s="488"/>
      <c r="D53" s="487"/>
      <c r="E53" s="487"/>
      <c r="F53" s="488"/>
      <c r="G53" s="487"/>
      <c r="H53" s="487"/>
      <c r="I53" s="488"/>
      <c r="J53" s="487"/>
      <c r="K53" s="487"/>
      <c r="L53" s="488"/>
      <c r="M53" s="487"/>
      <c r="N53" s="487"/>
      <c r="O53" s="488"/>
      <c r="P53" s="487"/>
      <c r="Q53" s="487"/>
      <c r="R53" s="488"/>
      <c r="S53" s="487"/>
      <c r="T53" s="487"/>
      <c r="U53" s="488"/>
      <c r="V53" s="487"/>
      <c r="W53" s="487"/>
      <c r="X53" s="486">
        <f t="shared" si="12"/>
        <v>0.85680000000000001</v>
      </c>
      <c r="Y53" s="470">
        <f t="shared" si="12"/>
        <v>0</v>
      </c>
      <c r="Z53" s="485">
        <f t="shared" si="12"/>
        <v>0</v>
      </c>
    </row>
    <row r="54" spans="1:26" x14ac:dyDescent="0.3">
      <c r="A54" s="472"/>
      <c r="B54" s="471" t="s">
        <v>859</v>
      </c>
      <c r="C54" s="488"/>
      <c r="D54" s="487"/>
      <c r="E54" s="487"/>
      <c r="F54" s="488"/>
      <c r="G54" s="487"/>
      <c r="H54" s="487"/>
      <c r="I54" s="488"/>
      <c r="J54" s="487"/>
      <c r="K54" s="487"/>
      <c r="L54" s="488"/>
      <c r="M54" s="487"/>
      <c r="N54" s="487"/>
      <c r="O54" s="488"/>
      <c r="P54" s="487"/>
      <c r="Q54" s="487"/>
      <c r="R54" s="488"/>
      <c r="S54" s="487"/>
      <c r="T54" s="487"/>
      <c r="U54" s="488"/>
      <c r="V54" s="487"/>
      <c r="W54" s="487"/>
      <c r="X54" s="486">
        <f t="shared" si="12"/>
        <v>7.5600000000000001E-2</v>
      </c>
      <c r="Y54" s="470">
        <f t="shared" si="12"/>
        <v>9.9</v>
      </c>
      <c r="Z54" s="485">
        <f t="shared" si="12"/>
        <v>0.9</v>
      </c>
    </row>
    <row r="55" spans="1:26" x14ac:dyDescent="0.3">
      <c r="A55" s="484"/>
      <c r="B55" s="483"/>
      <c r="C55" s="482">
        <f t="shared" ref="C55:Z55" si="13">SUM(C36:C54)</f>
        <v>2.5264800000000003</v>
      </c>
      <c r="D55" s="481">
        <f t="shared" si="13"/>
        <v>13.100000000000001</v>
      </c>
      <c r="E55" s="481">
        <f t="shared" si="13"/>
        <v>3.4</v>
      </c>
      <c r="F55" s="482">
        <f t="shared" si="13"/>
        <v>2.8828800000000001</v>
      </c>
      <c r="G55" s="481">
        <f t="shared" si="13"/>
        <v>14</v>
      </c>
      <c r="H55" s="481">
        <f t="shared" si="13"/>
        <v>3.4</v>
      </c>
      <c r="I55" s="482">
        <f t="shared" si="13"/>
        <v>2.5120800000000001</v>
      </c>
      <c r="J55" s="481">
        <f t="shared" si="13"/>
        <v>13.3</v>
      </c>
      <c r="K55" s="481">
        <f t="shared" si="13"/>
        <v>3.4499999999999997</v>
      </c>
      <c r="L55" s="482">
        <f t="shared" si="13"/>
        <v>7.81128</v>
      </c>
      <c r="M55" s="481">
        <f t="shared" si="13"/>
        <v>4.3</v>
      </c>
      <c r="N55" s="481">
        <f t="shared" si="13"/>
        <v>0</v>
      </c>
      <c r="O55" s="482">
        <f t="shared" si="13"/>
        <v>8.0596800000000002</v>
      </c>
      <c r="P55" s="481">
        <f t="shared" si="13"/>
        <v>5.2</v>
      </c>
      <c r="Q55" s="481">
        <f t="shared" si="13"/>
        <v>0</v>
      </c>
      <c r="R55" s="482">
        <f t="shared" si="13"/>
        <v>28.201680000000003</v>
      </c>
      <c r="S55" s="481">
        <f t="shared" si="13"/>
        <v>23.500000000000004</v>
      </c>
      <c r="T55" s="481">
        <f t="shared" si="13"/>
        <v>3.4</v>
      </c>
      <c r="U55" s="482">
        <f t="shared" si="13"/>
        <v>1.9836</v>
      </c>
      <c r="V55" s="481">
        <f t="shared" si="13"/>
        <v>4.3</v>
      </c>
      <c r="W55" s="481">
        <f t="shared" si="13"/>
        <v>0</v>
      </c>
      <c r="X55" s="482">
        <f t="shared" si="13"/>
        <v>1.9188000000000001</v>
      </c>
      <c r="Y55" s="481">
        <f t="shared" si="13"/>
        <v>10.6</v>
      </c>
      <c r="Z55" s="480">
        <f t="shared" si="13"/>
        <v>0.9</v>
      </c>
    </row>
    <row r="58" spans="1:26" ht="20.399999999999999" thickBot="1" x14ac:dyDescent="0.45">
      <c r="A58" s="479" t="s">
        <v>801</v>
      </c>
    </row>
    <row r="59" spans="1:26" ht="15" thickTop="1" x14ac:dyDescent="0.3">
      <c r="O59" t="s">
        <v>858</v>
      </c>
    </row>
    <row r="60" spans="1:26" x14ac:dyDescent="0.3">
      <c r="A60" s="478" t="s">
        <v>857</v>
      </c>
      <c r="O60" t="s">
        <v>109</v>
      </c>
      <c r="P60">
        <f>AVERAGE(363,347,269,527)</f>
        <v>376.5</v>
      </c>
      <c r="Q60">
        <f>P60*0.0036</f>
        <v>1.3553999999999999</v>
      </c>
      <c r="R60">
        <f>AVERAGE(6.34,5.58,4.66,5)</f>
        <v>5.3949999999999996</v>
      </c>
      <c r="S60">
        <f>Q60+R60</f>
        <v>6.7503999999999991</v>
      </c>
      <c r="T60">
        <f>AVERAGE(1.4,1.3,1.5,1.2)</f>
        <v>1.35</v>
      </c>
    </row>
    <row r="61" spans="1:26" x14ac:dyDescent="0.3">
      <c r="O61" t="s">
        <v>110</v>
      </c>
      <c r="P61">
        <f>AVERAGE(2088,2133)</f>
        <v>2110.5</v>
      </c>
      <c r="Q61">
        <f>P61*0.0036</f>
        <v>7.5977999999999994</v>
      </c>
      <c r="R61">
        <f>AVERAGE(3,0.58)</f>
        <v>1.79</v>
      </c>
      <c r="S61">
        <f>Q61+R61</f>
        <v>9.3877999999999986</v>
      </c>
    </row>
    <row r="62" spans="1:26" x14ac:dyDescent="0.3">
      <c r="A62" s="477"/>
      <c r="B62" s="476"/>
      <c r="C62" s="476"/>
      <c r="D62" s="476"/>
      <c r="E62" s="476"/>
      <c r="F62" s="476"/>
      <c r="G62" s="476"/>
      <c r="H62" s="475"/>
      <c r="O62" t="s">
        <v>111</v>
      </c>
      <c r="P62">
        <f>AVERAGE(363,347,269,527)+160</f>
        <v>536.5</v>
      </c>
      <c r="Q62">
        <f>P62*0.0036</f>
        <v>1.9314</v>
      </c>
      <c r="R62">
        <f>AVERAGE(6.34,5.58,4.66,5)+2.53</f>
        <v>7.9249999999999989</v>
      </c>
      <c r="S62">
        <f>Q62+R62</f>
        <v>9.8563999999999989</v>
      </c>
      <c r="T62">
        <f>AVERAGE(1.4,1.3,1.5,1.2)</f>
        <v>1.35</v>
      </c>
    </row>
    <row r="63" spans="1:26" x14ac:dyDescent="0.3">
      <c r="A63" s="472"/>
      <c r="B63" s="471"/>
      <c r="C63" s="474" t="s">
        <v>36</v>
      </c>
      <c r="D63" s="474" t="s">
        <v>43</v>
      </c>
      <c r="E63" s="474" t="s">
        <v>608</v>
      </c>
      <c r="F63" s="474" t="s">
        <v>607</v>
      </c>
      <c r="G63" s="471"/>
      <c r="H63" s="473"/>
      <c r="O63" t="s">
        <v>112</v>
      </c>
      <c r="P63">
        <f>AVERAGE(206,348,472,395)</f>
        <v>355.25</v>
      </c>
      <c r="Q63">
        <f>P63*0.0036</f>
        <v>1.2788999999999999</v>
      </c>
      <c r="R63">
        <f>AVERAGE(0.6,0.6,1.33,1.33)</f>
        <v>0.96500000000000008</v>
      </c>
      <c r="S63">
        <f>Q63+R63</f>
        <v>2.2439</v>
      </c>
    </row>
    <row r="64" spans="1:26" x14ac:dyDescent="0.3">
      <c r="A64" s="472"/>
      <c r="B64" s="471"/>
      <c r="C64" s="474" t="s">
        <v>609</v>
      </c>
      <c r="D64" s="474" t="s">
        <v>609</v>
      </c>
      <c r="E64" s="474" t="s">
        <v>609</v>
      </c>
      <c r="F64" s="474" t="s">
        <v>609</v>
      </c>
      <c r="G64" s="471"/>
      <c r="H64" s="473"/>
      <c r="O64" t="s">
        <v>46</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3">
      <c r="A65" s="472"/>
      <c r="B65" s="471"/>
      <c r="C65" s="474"/>
      <c r="D65" s="474"/>
      <c r="E65" s="474"/>
      <c r="F65" s="474"/>
      <c r="G65" s="471"/>
      <c r="H65" s="473"/>
    </row>
    <row r="66" spans="1:24" x14ac:dyDescent="0.3">
      <c r="A66" s="472" t="s">
        <v>54</v>
      </c>
      <c r="B66" s="471" t="s">
        <v>109</v>
      </c>
      <c r="C66" s="470">
        <f>AVERAGE(C55,F55)</f>
        <v>2.7046800000000002</v>
      </c>
      <c r="D66" s="470">
        <f>AVERAGE(D55,G55)</f>
        <v>13.55</v>
      </c>
      <c r="E66" s="470">
        <f>D66+C66</f>
        <v>16.25468</v>
      </c>
      <c r="F66" s="470">
        <f>AVERAGE(E55,H55)</f>
        <v>3.4</v>
      </c>
      <c r="G66" s="470">
        <f t="shared" ref="G66:H70" si="14">C66/$E66</f>
        <v>0.16639392470353154</v>
      </c>
      <c r="H66" s="469">
        <f t="shared" si="14"/>
        <v>0.83360607529646846</v>
      </c>
      <c r="O66" t="s">
        <v>109</v>
      </c>
      <c r="Q66">
        <f t="shared" ref="Q66:R70" si="15">Q60/$S60</f>
        <v>0.20078810144584028</v>
      </c>
      <c r="R66">
        <f t="shared" si="15"/>
        <v>0.79921189855415975</v>
      </c>
      <c r="S66">
        <f>SUM(Q66:R66)</f>
        <v>1</v>
      </c>
      <c r="W66">
        <f>0.05/S64</f>
        <v>9.1809154474410959E-3</v>
      </c>
      <c r="X66">
        <f>(T64-0.05)/S64</f>
        <v>7.3447323579528767E-2</v>
      </c>
    </row>
    <row r="67" spans="1:24" x14ac:dyDescent="0.3">
      <c r="A67" s="472" t="s">
        <v>50</v>
      </c>
      <c r="B67" s="471" t="s">
        <v>110</v>
      </c>
      <c r="C67" s="470">
        <f>AVERAGE(L55,O55)</f>
        <v>7.9354800000000001</v>
      </c>
      <c r="D67" s="470">
        <f>AVERAGE(M55,P55)</f>
        <v>4.75</v>
      </c>
      <c r="E67" s="470">
        <f>D67+C67</f>
        <v>12.68548</v>
      </c>
      <c r="F67" s="470">
        <f>AVERAGE(N55,Q55)</f>
        <v>0</v>
      </c>
      <c r="G67" s="470">
        <f t="shared" si="14"/>
        <v>0.62555614765858292</v>
      </c>
      <c r="H67" s="469">
        <f t="shared" si="14"/>
        <v>0.37444385234141714</v>
      </c>
      <c r="O67" t="s">
        <v>110</v>
      </c>
      <c r="Q67">
        <f t="shared" si="15"/>
        <v>0.809326998870875</v>
      </c>
      <c r="R67">
        <f t="shared" si="15"/>
        <v>0.19067300112912508</v>
      </c>
      <c r="S67">
        <f>SUM(Q67:R67)</f>
        <v>1</v>
      </c>
    </row>
    <row r="68" spans="1:24" x14ac:dyDescent="0.3">
      <c r="A68" s="472" t="s">
        <v>56</v>
      </c>
      <c r="B68" s="471" t="s">
        <v>111</v>
      </c>
      <c r="C68" s="470">
        <f>I55</f>
        <v>2.5120800000000001</v>
      </c>
      <c r="D68" s="470">
        <f>J55</f>
        <v>13.3</v>
      </c>
      <c r="E68" s="470">
        <f>D68+C68</f>
        <v>15.812080000000002</v>
      </c>
      <c r="F68" s="470">
        <f>K55</f>
        <v>3.4499999999999997</v>
      </c>
      <c r="G68" s="470">
        <f t="shared" si="14"/>
        <v>0.15887093918067705</v>
      </c>
      <c r="H68" s="469">
        <f t="shared" si="14"/>
        <v>0.84112906081932293</v>
      </c>
      <c r="O68" t="s">
        <v>111</v>
      </c>
      <c r="Q68">
        <f t="shared" si="15"/>
        <v>0.19595389797491988</v>
      </c>
      <c r="R68">
        <f t="shared" si="15"/>
        <v>0.80404610202508009</v>
      </c>
      <c r="S68">
        <f>SUM(Q68:R68)</f>
        <v>1</v>
      </c>
    </row>
    <row r="69" spans="1:24" x14ac:dyDescent="0.3">
      <c r="A69" s="472" t="s">
        <v>59</v>
      </c>
      <c r="B69" s="471" t="s">
        <v>112</v>
      </c>
      <c r="C69" s="470">
        <f>U55</f>
        <v>1.9836</v>
      </c>
      <c r="D69" s="470">
        <f>V55</f>
        <v>4.3</v>
      </c>
      <c r="E69" s="470">
        <f>D69+C69</f>
        <v>6.2835999999999999</v>
      </c>
      <c r="F69" s="470">
        <f>W55</f>
        <v>0</v>
      </c>
      <c r="G69" s="470">
        <f t="shared" si="14"/>
        <v>0.31567891017887834</v>
      </c>
      <c r="H69" s="469">
        <f t="shared" si="14"/>
        <v>0.68432108982112161</v>
      </c>
      <c r="O69" t="s">
        <v>112</v>
      </c>
      <c r="Q69">
        <f t="shared" si="15"/>
        <v>0.5699451847230268</v>
      </c>
      <c r="R69">
        <f t="shared" si="15"/>
        <v>0.43005481527697315</v>
      </c>
      <c r="S69">
        <f>SUM(Q69:R69)</f>
        <v>1</v>
      </c>
    </row>
    <row r="70" spans="1:24" x14ac:dyDescent="0.3">
      <c r="A70" s="468" t="s">
        <v>60</v>
      </c>
      <c r="B70" s="467" t="s">
        <v>46</v>
      </c>
      <c r="C70" s="466">
        <f>X55</f>
        <v>1.9188000000000001</v>
      </c>
      <c r="D70" s="466">
        <f>Y55</f>
        <v>10.6</v>
      </c>
      <c r="E70" s="466">
        <f>D70+C70</f>
        <v>12.518799999999999</v>
      </c>
      <c r="F70" s="466">
        <f>Z55</f>
        <v>0.9</v>
      </c>
      <c r="G70" s="466">
        <f t="shared" si="14"/>
        <v>0.15327347669105668</v>
      </c>
      <c r="H70" s="465">
        <f t="shared" si="14"/>
        <v>0.84672652330894338</v>
      </c>
      <c r="J70">
        <f>0.05/E68</f>
        <v>3.1621393263884319E-3</v>
      </c>
      <c r="K70">
        <f>3.4/E68</f>
        <v>0.21502547419441337</v>
      </c>
      <c r="O70" t="s">
        <v>46</v>
      </c>
      <c r="Q70">
        <f t="shared" si="15"/>
        <v>0.29490569363652386</v>
      </c>
      <c r="R70">
        <f t="shared" si="15"/>
        <v>0.70509430636347603</v>
      </c>
      <c r="S70">
        <f>SUM(Q70:R70)</f>
        <v>0.99999999999999989</v>
      </c>
    </row>
    <row r="74" spans="1:24" x14ac:dyDescent="0.3">
      <c r="D74" t="s">
        <v>775</v>
      </c>
      <c r="F74" t="s">
        <v>856</v>
      </c>
      <c r="I74" s="91" t="s">
        <v>855</v>
      </c>
    </row>
    <row r="75" spans="1:24" x14ac:dyDescent="0.3">
      <c r="A75" t="s">
        <v>854</v>
      </c>
      <c r="B75" t="s">
        <v>853</v>
      </c>
      <c r="C75" t="s">
        <v>368</v>
      </c>
      <c r="D75" t="s">
        <v>36</v>
      </c>
      <c r="E75" t="s">
        <v>43</v>
      </c>
      <c r="F75" t="s">
        <v>36</v>
      </c>
      <c r="G75" t="s">
        <v>43</v>
      </c>
      <c r="I75" s="91"/>
    </row>
    <row r="76" spans="1:24" x14ac:dyDescent="0.3">
      <c r="A76" t="s">
        <v>852</v>
      </c>
      <c r="B76" t="s">
        <v>838</v>
      </c>
      <c r="C76" s="464">
        <v>56649</v>
      </c>
      <c r="D76" s="464">
        <f>$C$76*C69</f>
        <v>112368.9564</v>
      </c>
      <c r="E76" s="464">
        <f>$C$76*D69</f>
        <v>243590.69999999998</v>
      </c>
      <c r="F76" s="464"/>
      <c r="G76" s="464"/>
      <c r="I76" s="91" t="s">
        <v>112</v>
      </c>
    </row>
    <row r="77" spans="1:24" x14ac:dyDescent="0.3">
      <c r="B77" t="s">
        <v>851</v>
      </c>
      <c r="C77" s="464">
        <v>56649</v>
      </c>
      <c r="D77" s="464">
        <f>$C$77*C70</f>
        <v>108698.1012</v>
      </c>
      <c r="E77" s="464">
        <f>$C$77*D70</f>
        <v>600479.4</v>
      </c>
      <c r="F77" s="464"/>
      <c r="G77" s="464"/>
      <c r="I77" s="91" t="s">
        <v>46</v>
      </c>
    </row>
    <row r="78" spans="1:24" x14ac:dyDescent="0.3">
      <c r="B78" t="s">
        <v>625</v>
      </c>
      <c r="C78" s="464"/>
      <c r="D78" s="464">
        <f>SUM(D76:D77)</f>
        <v>221067.0576</v>
      </c>
      <c r="E78" s="464">
        <f>SUM(E76:E77)</f>
        <v>844070.1</v>
      </c>
      <c r="F78" s="464">
        <v>117716</v>
      </c>
      <c r="G78" s="464">
        <v>320398</v>
      </c>
      <c r="I78" s="91"/>
    </row>
    <row r="79" spans="1:24" x14ac:dyDescent="0.3">
      <c r="A79" t="s">
        <v>707</v>
      </c>
      <c r="B79" t="s">
        <v>392</v>
      </c>
      <c r="C79" s="464">
        <v>90878</v>
      </c>
      <c r="D79" s="464">
        <f>$C$79*C66</f>
        <v>245795.90904000003</v>
      </c>
      <c r="E79" s="464">
        <f>$C$79*D66</f>
        <v>1231396.9000000001</v>
      </c>
      <c r="F79" s="464"/>
      <c r="G79" s="464"/>
      <c r="I79" s="91" t="s">
        <v>109</v>
      </c>
    </row>
    <row r="80" spans="1:24" x14ac:dyDescent="0.3">
      <c r="B80" t="s">
        <v>837</v>
      </c>
      <c r="C80" s="464">
        <v>175908</v>
      </c>
      <c r="D80" s="464">
        <f>$C$80*C70</f>
        <v>337532.27040000004</v>
      </c>
      <c r="E80" s="464">
        <f>$C$80*D70</f>
        <v>1864624.8</v>
      </c>
      <c r="F80" s="464"/>
      <c r="G80" s="464"/>
      <c r="I80" s="91" t="s">
        <v>46</v>
      </c>
    </row>
    <row r="81" spans="1:9" x14ac:dyDescent="0.3">
      <c r="B81" t="s">
        <v>625</v>
      </c>
      <c r="C81" s="464"/>
      <c r="D81" s="464">
        <f>SUM(D79:D80)</f>
        <v>583328.17944000009</v>
      </c>
      <c r="E81" s="464">
        <f>SUM(E79:E80)</f>
        <v>3096021.7</v>
      </c>
      <c r="F81" s="464">
        <v>783416</v>
      </c>
      <c r="G81" s="464">
        <v>2041337</v>
      </c>
      <c r="I81" s="91"/>
    </row>
    <row r="82" spans="1:9" x14ac:dyDescent="0.3">
      <c r="A82" t="s">
        <v>850</v>
      </c>
      <c r="B82" t="s">
        <v>849</v>
      </c>
      <c r="C82" s="464">
        <v>111165</v>
      </c>
      <c r="D82" s="292">
        <f>$C$82*C67</f>
        <v>882147.63419999997</v>
      </c>
      <c r="E82" s="292">
        <f>$C$82*D67</f>
        <v>528033.75</v>
      </c>
      <c r="F82" s="464"/>
      <c r="G82" s="464"/>
      <c r="I82" s="91" t="s">
        <v>110</v>
      </c>
    </row>
    <row r="83" spans="1:9" x14ac:dyDescent="0.3">
      <c r="B83" t="s">
        <v>392</v>
      </c>
      <c r="C83" s="464">
        <v>190234</v>
      </c>
      <c r="D83" s="292">
        <f>$C$83*C66</f>
        <v>514522.09512000001</v>
      </c>
      <c r="E83" s="292">
        <f>$C$83*D66</f>
        <v>2577670.7000000002</v>
      </c>
      <c r="F83" s="464"/>
      <c r="G83" s="464"/>
      <c r="I83" s="91" t="s">
        <v>109</v>
      </c>
    </row>
    <row r="84" spans="1:9" x14ac:dyDescent="0.3">
      <c r="B84" t="s">
        <v>103</v>
      </c>
      <c r="C84" s="464">
        <v>152014</v>
      </c>
      <c r="D84" s="292">
        <f>$C$84*C68</f>
        <v>381871.32912000001</v>
      </c>
      <c r="E84" s="292">
        <f>$C$84*D68</f>
        <v>2021786.2000000002</v>
      </c>
      <c r="F84" s="464"/>
      <c r="G84" s="464"/>
      <c r="I84" s="91" t="s">
        <v>111</v>
      </c>
    </row>
    <row r="85" spans="1:9" x14ac:dyDescent="0.3">
      <c r="B85" t="s">
        <v>837</v>
      </c>
      <c r="C85" s="464">
        <v>754812</v>
      </c>
      <c r="D85" s="292">
        <f>$C$85*C70</f>
        <v>1448333.2656</v>
      </c>
      <c r="E85" s="292">
        <f>$C$85*D70</f>
        <v>8001007.2000000002</v>
      </c>
      <c r="F85" s="464"/>
      <c r="G85" s="464"/>
      <c r="I85" s="91" t="s">
        <v>46</v>
      </c>
    </row>
    <row r="86" spans="1:9" x14ac:dyDescent="0.3">
      <c r="B86" t="s">
        <v>625</v>
      </c>
      <c r="D86" s="292">
        <f>SUM(D82:D85)</f>
        <v>3226874.3240399999</v>
      </c>
      <c r="E86" s="292">
        <f>SUM(E82:E85)</f>
        <v>13128497.850000001</v>
      </c>
      <c r="F86" s="464">
        <v>2934585</v>
      </c>
      <c r="G86" s="464">
        <v>13959740</v>
      </c>
      <c r="I86" s="91"/>
    </row>
    <row r="87" spans="1:9" x14ac:dyDescent="0.3">
      <c r="A87" t="s">
        <v>848</v>
      </c>
      <c r="B87" t="s">
        <v>103</v>
      </c>
      <c r="C87" s="464">
        <v>743139</v>
      </c>
      <c r="D87" s="292">
        <f>$C$87*C68</f>
        <v>1866824.6191200002</v>
      </c>
      <c r="E87" s="292">
        <f>$C$87*D68</f>
        <v>9883748.7000000011</v>
      </c>
      <c r="F87" s="464">
        <v>2606339</v>
      </c>
      <c r="G87" s="464">
        <v>12324317</v>
      </c>
      <c r="I87" s="91" t="s">
        <v>111</v>
      </c>
    </row>
    <row r="88" spans="1:9" x14ac:dyDescent="0.3">
      <c r="A88" t="s">
        <v>847</v>
      </c>
      <c r="B88" t="s">
        <v>392</v>
      </c>
      <c r="C88" s="464">
        <v>189533</v>
      </c>
      <c r="D88" s="292">
        <f>$C$88*C66</f>
        <v>512626.11444000003</v>
      </c>
      <c r="E88" s="292">
        <f>$C$88*D66</f>
        <v>2568172.15</v>
      </c>
      <c r="I88" s="91" t="s">
        <v>109</v>
      </c>
    </row>
    <row r="89" spans="1:9" x14ac:dyDescent="0.3">
      <c r="B89" t="s">
        <v>837</v>
      </c>
      <c r="C89" s="464">
        <v>256439</v>
      </c>
      <c r="D89" s="292">
        <f>$C$89*C70</f>
        <v>492055.1532</v>
      </c>
      <c r="E89" s="292">
        <f>$C$89*D70</f>
        <v>2718253.4</v>
      </c>
      <c r="I89" s="91" t="s">
        <v>46</v>
      </c>
    </row>
    <row r="90" spans="1:9" x14ac:dyDescent="0.3">
      <c r="B90" t="s">
        <v>625</v>
      </c>
      <c r="D90" s="292">
        <f>SUM(D88:D89)</f>
        <v>1004681.26764</v>
      </c>
      <c r="E90" s="292">
        <f>SUM(E88:E89)</f>
        <v>5286425.55</v>
      </c>
      <c r="F90" s="464">
        <v>1289029</v>
      </c>
      <c r="G90" s="464">
        <v>4118719</v>
      </c>
      <c r="I90" s="91"/>
    </row>
    <row r="91" spans="1:9" x14ac:dyDescent="0.3">
      <c r="A91" t="s">
        <v>846</v>
      </c>
      <c r="B91" t="s">
        <v>392</v>
      </c>
      <c r="C91" s="464">
        <v>22154</v>
      </c>
      <c r="D91" s="292">
        <f>$C$91*C66</f>
        <v>59919.480720000007</v>
      </c>
      <c r="E91" s="292">
        <f>$C$91*D66</f>
        <v>300186.7</v>
      </c>
      <c r="F91" s="464"/>
      <c r="G91" s="464"/>
      <c r="I91" s="91" t="s">
        <v>109</v>
      </c>
    </row>
    <row r="92" spans="1:9" x14ac:dyDescent="0.3">
      <c r="B92" t="s">
        <v>837</v>
      </c>
      <c r="C92">
        <f>22154+48099+26257</f>
        <v>96510</v>
      </c>
      <c r="D92" s="292">
        <f>$C$92*C70</f>
        <v>185183.38800000001</v>
      </c>
      <c r="E92" s="292">
        <f>$C$92*D70</f>
        <v>1023006</v>
      </c>
      <c r="F92" s="464"/>
      <c r="G92" s="464"/>
      <c r="I92" s="91" t="s">
        <v>46</v>
      </c>
    </row>
    <row r="93" spans="1:9" x14ac:dyDescent="0.3">
      <c r="B93" t="s">
        <v>625</v>
      </c>
      <c r="D93" s="292">
        <f>SUM(D91:D92)</f>
        <v>245102.86872000003</v>
      </c>
      <c r="E93" s="292">
        <f>SUM(E91:E92)</f>
        <v>1323192.7</v>
      </c>
      <c r="F93" s="464">
        <v>517585</v>
      </c>
      <c r="G93" s="464">
        <v>1413528</v>
      </c>
      <c r="I93" s="91"/>
    </row>
    <row r="94" spans="1:9" x14ac:dyDescent="0.3">
      <c r="A94" t="s">
        <v>468</v>
      </c>
      <c r="B94" t="s">
        <v>845</v>
      </c>
      <c r="D94" s="292">
        <f>D93+D90+D86+D81+D78</f>
        <v>5281053.6974400003</v>
      </c>
      <c r="E94" s="292">
        <f>E93+E90+E86+E81+E78</f>
        <v>23678207.900000002</v>
      </c>
      <c r="F94" s="292">
        <f>SUM(F76:F93)</f>
        <v>8248670</v>
      </c>
      <c r="G94" s="292">
        <f>SUM(G76:G93)</f>
        <v>34178039</v>
      </c>
      <c r="I94" s="91"/>
    </row>
    <row r="95" spans="1:9" x14ac:dyDescent="0.3">
      <c r="I95" s="91"/>
    </row>
    <row r="96" spans="1:9" x14ac:dyDescent="0.3">
      <c r="A96" t="s">
        <v>844</v>
      </c>
      <c r="D96" t="s">
        <v>815</v>
      </c>
      <c r="E96" t="s">
        <v>43</v>
      </c>
      <c r="F96" t="s">
        <v>843</v>
      </c>
      <c r="G96" t="s">
        <v>842</v>
      </c>
      <c r="I96" s="91"/>
    </row>
    <row r="97" spans="1:9" x14ac:dyDescent="0.3">
      <c r="A97" t="s">
        <v>841</v>
      </c>
      <c r="B97" t="s">
        <v>392</v>
      </c>
      <c r="C97" s="464">
        <v>720000</v>
      </c>
      <c r="D97" s="464">
        <f>$C$97*C$66</f>
        <v>1947369.6</v>
      </c>
      <c r="E97" s="464">
        <f>$C$97*D$66</f>
        <v>9756000</v>
      </c>
      <c r="F97" s="464">
        <f>$C$97*E$66</f>
        <v>11703369.6</v>
      </c>
      <c r="G97" s="464">
        <f>$C$97*F$66</f>
        <v>2448000</v>
      </c>
      <c r="I97" s="91" t="s">
        <v>109</v>
      </c>
    </row>
    <row r="98" spans="1:9" x14ac:dyDescent="0.3">
      <c r="B98" t="s">
        <v>837</v>
      </c>
      <c r="C98" s="464">
        <v>286000</v>
      </c>
      <c r="D98" s="464">
        <f>$C$98*C$70</f>
        <v>548776.80000000005</v>
      </c>
      <c r="E98" s="464">
        <f>$C$98*D$70</f>
        <v>3031600</v>
      </c>
      <c r="F98" s="464">
        <f>$C$98*E$70</f>
        <v>3580376.8</v>
      </c>
      <c r="G98" s="464">
        <f>$C$98*F$70</f>
        <v>257400</v>
      </c>
      <c r="I98" s="91" t="s">
        <v>46</v>
      </c>
    </row>
    <row r="99" spans="1:9" x14ac:dyDescent="0.3">
      <c r="B99" t="s">
        <v>625</v>
      </c>
      <c r="C99" s="464"/>
      <c r="D99" s="464">
        <f>SUM(D97:D98)</f>
        <v>2496146.4000000004</v>
      </c>
      <c r="E99" s="464">
        <f>SUM(E97:E98)</f>
        <v>12787600</v>
      </c>
      <c r="F99" s="464">
        <f>SUM(F97:F98)</f>
        <v>15283746.399999999</v>
      </c>
      <c r="G99" s="464">
        <f>SUM(G97:G98)</f>
        <v>2705400</v>
      </c>
      <c r="I99" s="91"/>
    </row>
    <row r="100" spans="1:9" x14ac:dyDescent="0.3">
      <c r="A100" t="s">
        <v>840</v>
      </c>
      <c r="B100" t="s">
        <v>393</v>
      </c>
      <c r="C100" s="464">
        <v>260000</v>
      </c>
      <c r="D100" s="464">
        <f>$C$100*C$67</f>
        <v>2063224.8</v>
      </c>
      <c r="E100" s="464">
        <f>$C$100*D$67</f>
        <v>1235000</v>
      </c>
      <c r="F100" s="464">
        <f>$C$100*E$67</f>
        <v>3298224.8</v>
      </c>
      <c r="G100" s="464">
        <f>$C$100*F$67</f>
        <v>0</v>
      </c>
      <c r="I100" s="91" t="s">
        <v>110</v>
      </c>
    </row>
    <row r="101" spans="1:9" x14ac:dyDescent="0.3">
      <c r="B101" t="s">
        <v>837</v>
      </c>
      <c r="C101" s="464">
        <v>566000</v>
      </c>
      <c r="D101" s="464">
        <f>$C$101*C$70</f>
        <v>1086040.8</v>
      </c>
      <c r="E101" s="464">
        <f>$C$101*D$70</f>
        <v>5999600</v>
      </c>
      <c r="F101" s="464">
        <f>$C$101*E$70</f>
        <v>7085640.7999999989</v>
      </c>
      <c r="G101" s="464">
        <f>$C$101*F$70</f>
        <v>509400</v>
      </c>
      <c r="I101" s="91" t="s">
        <v>46</v>
      </c>
    </row>
    <row r="102" spans="1:9" x14ac:dyDescent="0.3">
      <c r="B102" t="s">
        <v>625</v>
      </c>
      <c r="C102" s="464"/>
      <c r="D102" s="464">
        <f>SUM(D100:D101)</f>
        <v>3149265.6</v>
      </c>
      <c r="E102" s="464">
        <f>SUM(E100:E101)</f>
        <v>7234600</v>
      </c>
      <c r="F102" s="464">
        <f>SUM(F100:F101)</f>
        <v>10383865.599999998</v>
      </c>
      <c r="G102" s="464">
        <f>SUM(G100:G101)</f>
        <v>509400</v>
      </c>
      <c r="I102" s="91"/>
    </row>
    <row r="103" spans="1:9" x14ac:dyDescent="0.3">
      <c r="A103" t="s">
        <v>708</v>
      </c>
      <c r="B103" t="s">
        <v>392</v>
      </c>
      <c r="C103" s="464">
        <v>60000</v>
      </c>
      <c r="D103" s="464">
        <f>$C$103*C$66</f>
        <v>162280.80000000002</v>
      </c>
      <c r="E103" s="464">
        <f>$C$103*D$66</f>
        <v>813000</v>
      </c>
      <c r="F103" s="464">
        <f>$C$103*E$66</f>
        <v>975280.8</v>
      </c>
      <c r="G103" s="464">
        <f>$C$103*F$66</f>
        <v>204000</v>
      </c>
      <c r="I103" s="91" t="s">
        <v>109</v>
      </c>
    </row>
    <row r="104" spans="1:9" x14ac:dyDescent="0.3">
      <c r="B104" t="s">
        <v>838</v>
      </c>
      <c r="C104" s="464">
        <v>100000</v>
      </c>
      <c r="D104" s="464">
        <f>$C$104*C$69</f>
        <v>198360</v>
      </c>
      <c r="E104" s="464">
        <f>$C$104*D$69</f>
        <v>430000</v>
      </c>
      <c r="F104" s="464">
        <f>$C$104*E$69</f>
        <v>628360</v>
      </c>
      <c r="G104" s="464">
        <f>$C$104*F$69</f>
        <v>0</v>
      </c>
      <c r="I104" s="91" t="s">
        <v>112</v>
      </c>
    </row>
    <row r="105" spans="1:9" x14ac:dyDescent="0.3">
      <c r="B105" t="s">
        <v>837</v>
      </c>
      <c r="C105" s="464">
        <v>130000</v>
      </c>
      <c r="D105" s="464">
        <f>$C$105*C$70</f>
        <v>249444</v>
      </c>
      <c r="E105" s="464">
        <f>$C$105*D$70</f>
        <v>1378000</v>
      </c>
      <c r="F105" s="464">
        <f>$C$105*E$70</f>
        <v>1627443.9999999998</v>
      </c>
      <c r="G105" s="464">
        <f>$C$105*F$70</f>
        <v>117000</v>
      </c>
      <c r="I105" s="91" t="s">
        <v>46</v>
      </c>
    </row>
    <row r="106" spans="1:9" x14ac:dyDescent="0.3">
      <c r="B106" t="s">
        <v>625</v>
      </c>
      <c r="C106" s="464"/>
      <c r="D106" s="464">
        <f>SUM(D103:D105)</f>
        <v>610084.80000000005</v>
      </c>
      <c r="E106" s="464">
        <f>SUM(E103:E105)</f>
        <v>2621000</v>
      </c>
      <c r="F106" s="464">
        <f>SUM(F103:F105)</f>
        <v>3231084.8</v>
      </c>
      <c r="G106" s="464">
        <f>SUM(G103:G105)</f>
        <v>321000</v>
      </c>
      <c r="I106" s="91"/>
    </row>
    <row r="107" spans="1:9" x14ac:dyDescent="0.3">
      <c r="A107" t="s">
        <v>839</v>
      </c>
      <c r="B107" t="s">
        <v>392</v>
      </c>
      <c r="C107" s="464">
        <v>70000</v>
      </c>
      <c r="D107" s="464">
        <f>$C$107*C$66</f>
        <v>189327.6</v>
      </c>
      <c r="E107" s="464">
        <f>$C$107*D$66</f>
        <v>948500</v>
      </c>
      <c r="F107" s="464">
        <f>$C$107*E$66</f>
        <v>1137827.6000000001</v>
      </c>
      <c r="G107" s="464">
        <f>$C$107*F$66</f>
        <v>238000</v>
      </c>
      <c r="I107" s="91" t="s">
        <v>109</v>
      </c>
    </row>
    <row r="108" spans="1:9" x14ac:dyDescent="0.3">
      <c r="B108" t="s">
        <v>838</v>
      </c>
      <c r="C108" s="464">
        <v>50000</v>
      </c>
      <c r="D108" s="464">
        <f>$C$108*C$69</f>
        <v>99180</v>
      </c>
      <c r="E108" s="464">
        <f>$C$108*D$69</f>
        <v>215000</v>
      </c>
      <c r="F108" s="464">
        <f>$C$108*E$69</f>
        <v>314180</v>
      </c>
      <c r="G108" s="464">
        <f>$C$108*F$69</f>
        <v>0</v>
      </c>
      <c r="I108" s="91" t="s">
        <v>112</v>
      </c>
    </row>
    <row r="109" spans="1:9" x14ac:dyDescent="0.3">
      <c r="B109" t="s">
        <v>837</v>
      </c>
      <c r="C109" s="464">
        <v>100000</v>
      </c>
      <c r="D109" s="464">
        <f>$C$109*C$70</f>
        <v>191880</v>
      </c>
      <c r="E109" s="464">
        <f>$C$109*D$70</f>
        <v>1060000</v>
      </c>
      <c r="F109" s="464">
        <f>$C$109*E$70</f>
        <v>1251879.9999999998</v>
      </c>
      <c r="G109" s="464">
        <f>$C$109*F$70</f>
        <v>90000</v>
      </c>
      <c r="I109" s="91" t="s">
        <v>46</v>
      </c>
    </row>
    <row r="110" spans="1:9" x14ac:dyDescent="0.3">
      <c r="B110" t="s">
        <v>625</v>
      </c>
      <c r="C110" s="464"/>
      <c r="D110" s="464">
        <f>SUM(D107:D109)</f>
        <v>480387.6</v>
      </c>
      <c r="E110" s="464">
        <f>SUM(E107:E109)</f>
        <v>2223500</v>
      </c>
      <c r="F110" s="464">
        <f>SUM(F107:F109)</f>
        <v>2703887.5999999996</v>
      </c>
      <c r="G110" s="464">
        <f>SUM(G107:G109)</f>
        <v>328000</v>
      </c>
      <c r="I110" s="91"/>
    </row>
    <row r="111" spans="1:9" x14ac:dyDescent="0.3">
      <c r="A111" t="s">
        <v>710</v>
      </c>
      <c r="B111" t="s">
        <v>838</v>
      </c>
      <c r="C111" s="464">
        <v>137000</v>
      </c>
      <c r="D111" s="464">
        <f>$C$111*C$69</f>
        <v>271753.2</v>
      </c>
      <c r="E111" s="464">
        <f>$C$111*D$69</f>
        <v>589100</v>
      </c>
      <c r="F111" s="464">
        <f>$C$111*E$69</f>
        <v>860853.2</v>
      </c>
      <c r="G111" s="464">
        <f>$C$111*F$69</f>
        <v>0</v>
      </c>
      <c r="I111" s="91" t="s">
        <v>112</v>
      </c>
    </row>
    <row r="112" spans="1:9" x14ac:dyDescent="0.3">
      <c r="B112" t="s">
        <v>837</v>
      </c>
      <c r="C112" s="464">
        <v>125000</v>
      </c>
      <c r="D112" s="464">
        <f>$C$112*C$70</f>
        <v>239850</v>
      </c>
      <c r="E112" s="464">
        <f>$C$112*D$70</f>
        <v>1325000</v>
      </c>
      <c r="F112" s="464">
        <f>$C$112*E$70</f>
        <v>1564849.9999999998</v>
      </c>
      <c r="G112" s="464">
        <f>$C$112*F$70</f>
        <v>112500</v>
      </c>
      <c r="I112" s="91" t="s">
        <v>46</v>
      </c>
    </row>
    <row r="113" spans="2:9" x14ac:dyDescent="0.3">
      <c r="B113" t="s">
        <v>625</v>
      </c>
      <c r="C113" s="464"/>
      <c r="D113" s="464">
        <f>SUM(D111:D112)</f>
        <v>511603.20000000001</v>
      </c>
      <c r="E113" s="464">
        <f>SUM(E111:E112)</f>
        <v>1914100</v>
      </c>
      <c r="F113" s="464">
        <f>SUM(F111:F112)</f>
        <v>2425703.1999999997</v>
      </c>
      <c r="G113" s="464">
        <f>SUM(G111:G112)</f>
        <v>112500</v>
      </c>
      <c r="I113" s="91"/>
    </row>
    <row r="114" spans="2:9" x14ac:dyDescent="0.3">
      <c r="F114" s="292">
        <f>F113+F110+F106+F102+F99</f>
        <v>34028287.599999994</v>
      </c>
      <c r="G114" s="292">
        <f>G113+G110+G106+G102+G99</f>
        <v>3976300</v>
      </c>
      <c r="H114" s="292">
        <f>SUM(F114:G114)</f>
        <v>38004587.599999994</v>
      </c>
      <c r="I114" s="9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8AB2-BAD6-4646-9986-CFA7CB81BB02}">
  <sheetPr>
    <tabColor theme="9" tint="0.59999389629810485"/>
  </sheetPr>
  <dimension ref="B2:K52"/>
  <sheetViews>
    <sheetView workbookViewId="0">
      <selection activeCell="E5" sqref="E5"/>
    </sheetView>
  </sheetViews>
  <sheetFormatPr defaultRowHeight="14.4" x14ac:dyDescent="0.3"/>
  <cols>
    <col min="2" max="2" width="19.5546875" customWidth="1"/>
    <col min="3" max="3" width="11.5546875" customWidth="1"/>
    <col min="4" max="4" width="12.109375" customWidth="1"/>
    <col min="5" max="5" width="16" customWidth="1"/>
    <col min="6" max="6" width="14.33203125" customWidth="1"/>
  </cols>
  <sheetData>
    <row r="2" spans="2:11" ht="28.8" x14ac:dyDescent="0.3">
      <c r="C2" t="s">
        <v>354</v>
      </c>
      <c r="D2" s="278" t="s">
        <v>88</v>
      </c>
      <c r="E2" s="278" t="s">
        <v>511</v>
      </c>
      <c r="F2" s="278" t="s">
        <v>511</v>
      </c>
      <c r="G2" s="278"/>
      <c r="H2" s="278"/>
      <c r="I2" s="278"/>
    </row>
    <row r="3" spans="2:11" x14ac:dyDescent="0.3">
      <c r="B3" t="s">
        <v>505</v>
      </c>
      <c r="C3" t="s">
        <v>54</v>
      </c>
      <c r="D3" t="s">
        <v>314</v>
      </c>
      <c r="E3" t="s">
        <v>30</v>
      </c>
      <c r="F3" t="s">
        <v>242</v>
      </c>
      <c r="G3" t="s">
        <v>314</v>
      </c>
      <c r="H3">
        <v>0</v>
      </c>
      <c r="I3">
        <v>13.8</v>
      </c>
      <c r="K3" t="s">
        <v>392</v>
      </c>
    </row>
    <row r="4" spans="2:11" x14ac:dyDescent="0.3">
      <c r="B4" t="s">
        <v>505</v>
      </c>
      <c r="C4" s="65" t="s">
        <v>54</v>
      </c>
      <c r="D4" s="65" t="s">
        <v>314</v>
      </c>
      <c r="E4" s="65" t="s">
        <v>30</v>
      </c>
      <c r="F4" s="65" t="s">
        <v>23</v>
      </c>
      <c r="G4" s="65" t="s">
        <v>314</v>
      </c>
      <c r="H4" s="65">
        <v>0</v>
      </c>
      <c r="I4" s="65">
        <v>3.4</v>
      </c>
    </row>
    <row r="5" spans="2:11" x14ac:dyDescent="0.3">
      <c r="B5" t="s">
        <v>505</v>
      </c>
      <c r="C5" t="s">
        <v>56</v>
      </c>
      <c r="D5" t="s">
        <v>314</v>
      </c>
      <c r="E5" t="s">
        <v>31</v>
      </c>
      <c r="F5" t="s">
        <v>244</v>
      </c>
      <c r="G5" t="s">
        <v>314</v>
      </c>
      <c r="H5">
        <v>0</v>
      </c>
      <c r="I5">
        <v>15.8</v>
      </c>
      <c r="K5" t="s">
        <v>508</v>
      </c>
    </row>
    <row r="6" spans="2:11" x14ac:dyDescent="0.3">
      <c r="B6" t="s">
        <v>505</v>
      </c>
      <c r="C6" t="s">
        <v>56</v>
      </c>
      <c r="D6" t="s">
        <v>314</v>
      </c>
      <c r="E6" t="s">
        <v>31</v>
      </c>
      <c r="F6" t="s">
        <v>23</v>
      </c>
      <c r="G6" t="s">
        <v>314</v>
      </c>
      <c r="H6">
        <v>0</v>
      </c>
      <c r="I6">
        <v>3.4</v>
      </c>
    </row>
    <row r="7" spans="2:11" x14ac:dyDescent="0.3">
      <c r="B7" t="s">
        <v>505</v>
      </c>
      <c r="C7" s="65" t="s">
        <v>56</v>
      </c>
      <c r="D7" s="65" t="s">
        <v>314</v>
      </c>
      <c r="E7" s="65" t="s">
        <v>31</v>
      </c>
      <c r="F7" s="65" t="s">
        <v>506</v>
      </c>
      <c r="G7" s="65" t="s">
        <v>314</v>
      </c>
      <c r="H7" s="65">
        <v>0</v>
      </c>
      <c r="I7" s="65">
        <v>0.05</v>
      </c>
    </row>
    <row r="8" spans="2:11" x14ac:dyDescent="0.3">
      <c r="B8" t="s">
        <v>505</v>
      </c>
      <c r="C8" s="65" t="s">
        <v>50</v>
      </c>
      <c r="D8" s="65" t="s">
        <v>314</v>
      </c>
      <c r="E8" s="65" t="s">
        <v>30</v>
      </c>
      <c r="F8" s="65" t="s">
        <v>247</v>
      </c>
      <c r="G8" s="65" t="s">
        <v>314</v>
      </c>
      <c r="H8" s="65">
        <v>0</v>
      </c>
      <c r="I8" s="65">
        <v>10.199999999999999</v>
      </c>
      <c r="K8" t="s">
        <v>393</v>
      </c>
    </row>
    <row r="9" spans="2:11" x14ac:dyDescent="0.3">
      <c r="B9" t="s">
        <v>505</v>
      </c>
      <c r="C9" t="s">
        <v>60</v>
      </c>
      <c r="D9" t="s">
        <v>314</v>
      </c>
      <c r="E9" t="s">
        <v>32</v>
      </c>
      <c r="F9" t="s">
        <v>249</v>
      </c>
      <c r="G9" t="s">
        <v>314</v>
      </c>
      <c r="H9">
        <v>0</v>
      </c>
      <c r="I9">
        <v>8</v>
      </c>
      <c r="K9" t="s">
        <v>507</v>
      </c>
    </row>
    <row r="10" spans="2:11" x14ac:dyDescent="0.3">
      <c r="B10" t="s">
        <v>505</v>
      </c>
      <c r="C10" s="65" t="s">
        <v>60</v>
      </c>
      <c r="D10" s="65" t="s">
        <v>314</v>
      </c>
      <c r="E10" s="65" t="s">
        <v>32</v>
      </c>
      <c r="F10" s="65" t="s">
        <v>506</v>
      </c>
      <c r="G10" s="65" t="s">
        <v>314</v>
      </c>
      <c r="H10" s="65">
        <v>0</v>
      </c>
      <c r="I10" s="65">
        <v>0.05</v>
      </c>
    </row>
    <row r="11" spans="2:11" x14ac:dyDescent="0.3">
      <c r="B11" t="s">
        <v>505</v>
      </c>
      <c r="C11" s="65" t="s">
        <v>59</v>
      </c>
      <c r="D11" s="65" t="s">
        <v>314</v>
      </c>
      <c r="E11" s="65" t="s">
        <v>30</v>
      </c>
      <c r="F11" s="65" t="s">
        <v>251</v>
      </c>
      <c r="G11" s="65" t="s">
        <v>314</v>
      </c>
      <c r="H11" s="65">
        <v>0</v>
      </c>
      <c r="I11" s="65">
        <v>3.85</v>
      </c>
      <c r="K11" t="s">
        <v>504</v>
      </c>
    </row>
    <row r="13" spans="2:11" x14ac:dyDescent="0.3">
      <c r="B13" t="s">
        <v>502</v>
      </c>
      <c r="C13" t="s">
        <v>54</v>
      </c>
      <c r="D13" t="s">
        <v>22</v>
      </c>
      <c r="E13" t="s">
        <v>242</v>
      </c>
      <c r="F13" t="s">
        <v>314</v>
      </c>
      <c r="G13" t="s">
        <v>494</v>
      </c>
      <c r="H13">
        <v>3</v>
      </c>
      <c r="I13">
        <v>0.17499999999999999</v>
      </c>
    </row>
    <row r="14" spans="2:11" x14ac:dyDescent="0.3">
      <c r="B14" t="s">
        <v>502</v>
      </c>
      <c r="C14" s="65" t="s">
        <v>54</v>
      </c>
      <c r="D14" s="65" t="s">
        <v>29</v>
      </c>
      <c r="E14" s="65" t="s">
        <v>242</v>
      </c>
      <c r="F14" s="65" t="s">
        <v>314</v>
      </c>
      <c r="G14" s="65" t="s">
        <v>494</v>
      </c>
      <c r="H14" s="65">
        <v>3</v>
      </c>
      <c r="I14" s="65">
        <v>0.82499999999999996</v>
      </c>
    </row>
    <row r="15" spans="2:11" x14ac:dyDescent="0.3">
      <c r="B15" t="s">
        <v>502</v>
      </c>
      <c r="C15" t="s">
        <v>56</v>
      </c>
      <c r="D15" t="s">
        <v>22</v>
      </c>
      <c r="E15" t="s">
        <v>244</v>
      </c>
      <c r="F15" t="s">
        <v>314</v>
      </c>
      <c r="G15" t="s">
        <v>494</v>
      </c>
      <c r="H15">
        <v>3</v>
      </c>
      <c r="I15">
        <v>0.159</v>
      </c>
    </row>
    <row r="16" spans="2:11" x14ac:dyDescent="0.3">
      <c r="B16" t="s">
        <v>502</v>
      </c>
      <c r="C16" s="65" t="s">
        <v>56</v>
      </c>
      <c r="D16" s="65" t="s">
        <v>29</v>
      </c>
      <c r="E16" s="65" t="s">
        <v>244</v>
      </c>
      <c r="F16" s="65" t="s">
        <v>314</v>
      </c>
      <c r="G16" s="65" t="s">
        <v>494</v>
      </c>
      <c r="H16" s="65">
        <v>3</v>
      </c>
      <c r="I16" s="65">
        <v>0.84099999999999997</v>
      </c>
    </row>
    <row r="17" spans="2:9" x14ac:dyDescent="0.3">
      <c r="B17" t="s">
        <v>502</v>
      </c>
      <c r="C17" t="s">
        <v>50</v>
      </c>
      <c r="D17" t="s">
        <v>22</v>
      </c>
      <c r="E17" t="s">
        <v>247</v>
      </c>
      <c r="F17" t="s">
        <v>314</v>
      </c>
      <c r="G17" t="s">
        <v>494</v>
      </c>
      <c r="H17">
        <v>3</v>
      </c>
      <c r="I17">
        <v>0.746</v>
      </c>
    </row>
    <row r="18" spans="2:9" x14ac:dyDescent="0.3">
      <c r="B18" t="s">
        <v>502</v>
      </c>
      <c r="C18" s="65" t="s">
        <v>50</v>
      </c>
      <c r="D18" s="65" t="s">
        <v>29</v>
      </c>
      <c r="E18" s="65" t="s">
        <v>247</v>
      </c>
      <c r="F18" s="65" t="s">
        <v>314</v>
      </c>
      <c r="G18" s="65" t="s">
        <v>494</v>
      </c>
      <c r="H18" s="65">
        <v>3</v>
      </c>
      <c r="I18" s="65">
        <v>0.254</v>
      </c>
    </row>
    <row r="19" spans="2:9" x14ac:dyDescent="0.3">
      <c r="B19" t="s">
        <v>502</v>
      </c>
      <c r="C19" t="s">
        <v>60</v>
      </c>
      <c r="D19" t="s">
        <v>22</v>
      </c>
      <c r="E19" t="s">
        <v>249</v>
      </c>
      <c r="F19" t="s">
        <v>314</v>
      </c>
      <c r="G19" t="s">
        <v>494</v>
      </c>
      <c r="H19">
        <v>3</v>
      </c>
      <c r="I19">
        <v>0.153</v>
      </c>
    </row>
    <row r="20" spans="2:9" x14ac:dyDescent="0.3">
      <c r="B20" t="s">
        <v>502</v>
      </c>
      <c r="C20" s="65" t="s">
        <v>60</v>
      </c>
      <c r="D20" s="65" t="s">
        <v>29</v>
      </c>
      <c r="E20" s="65" t="s">
        <v>249</v>
      </c>
      <c r="F20" s="65" t="s">
        <v>314</v>
      </c>
      <c r="G20" s="65" t="s">
        <v>494</v>
      </c>
      <c r="H20" s="65">
        <v>3</v>
      </c>
      <c r="I20" s="65">
        <v>0.84699999999999998</v>
      </c>
    </row>
    <row r="21" spans="2:9" x14ac:dyDescent="0.3">
      <c r="B21" t="s">
        <v>502</v>
      </c>
      <c r="C21" t="s">
        <v>59</v>
      </c>
      <c r="D21" t="s">
        <v>22</v>
      </c>
      <c r="E21" t="s">
        <v>251</v>
      </c>
      <c r="F21" t="s">
        <v>314</v>
      </c>
      <c r="G21" t="s">
        <v>494</v>
      </c>
      <c r="H21">
        <v>3</v>
      </c>
      <c r="I21">
        <v>0.441</v>
      </c>
    </row>
    <row r="22" spans="2:9" x14ac:dyDescent="0.3">
      <c r="B22" t="s">
        <v>502</v>
      </c>
      <c r="C22" s="65" t="s">
        <v>59</v>
      </c>
      <c r="D22" s="65" t="s">
        <v>29</v>
      </c>
      <c r="E22" s="65" t="s">
        <v>251</v>
      </c>
      <c r="F22" s="65" t="s">
        <v>314</v>
      </c>
      <c r="G22" s="65" t="s">
        <v>494</v>
      </c>
      <c r="H22" s="65">
        <v>3</v>
      </c>
      <c r="I22" s="65">
        <v>0.55900000000000005</v>
      </c>
    </row>
    <row r="24" spans="2:9" x14ac:dyDescent="0.3">
      <c r="B24" t="s">
        <v>500</v>
      </c>
      <c r="C24" t="s">
        <v>54</v>
      </c>
      <c r="D24" t="s">
        <v>314</v>
      </c>
      <c r="E24" t="s">
        <v>314</v>
      </c>
      <c r="F24" t="s">
        <v>314</v>
      </c>
      <c r="G24" t="s">
        <v>499</v>
      </c>
      <c r="H24">
        <v>0</v>
      </c>
      <c r="I24">
        <v>0.85</v>
      </c>
    </row>
    <row r="25" spans="2:9" x14ac:dyDescent="0.3">
      <c r="B25" t="s">
        <v>500</v>
      </c>
      <c r="C25" t="s">
        <v>56</v>
      </c>
      <c r="D25" t="s">
        <v>314</v>
      </c>
      <c r="E25" t="s">
        <v>314</v>
      </c>
      <c r="F25" t="s">
        <v>314</v>
      </c>
      <c r="G25" t="s">
        <v>499</v>
      </c>
      <c r="H25">
        <v>0</v>
      </c>
      <c r="I25">
        <v>0.85</v>
      </c>
    </row>
    <row r="26" spans="2:9" x14ac:dyDescent="0.3">
      <c r="B26" t="s">
        <v>500</v>
      </c>
      <c r="C26" t="s">
        <v>50</v>
      </c>
      <c r="D26" t="s">
        <v>314</v>
      </c>
      <c r="E26" t="s">
        <v>314</v>
      </c>
      <c r="F26" t="s">
        <v>314</v>
      </c>
      <c r="G26" t="s">
        <v>499</v>
      </c>
      <c r="H26">
        <v>0</v>
      </c>
      <c r="I26">
        <v>0.85</v>
      </c>
    </row>
    <row r="27" spans="2:9" x14ac:dyDescent="0.3">
      <c r="B27" t="s">
        <v>500</v>
      </c>
      <c r="C27" t="s">
        <v>60</v>
      </c>
      <c r="D27" t="s">
        <v>314</v>
      </c>
      <c r="E27" t="s">
        <v>314</v>
      </c>
      <c r="F27" t="s">
        <v>314</v>
      </c>
      <c r="G27" t="s">
        <v>499</v>
      </c>
      <c r="H27">
        <v>0</v>
      </c>
      <c r="I27">
        <v>0.85</v>
      </c>
    </row>
    <row r="28" spans="2:9" x14ac:dyDescent="0.3">
      <c r="B28" t="s">
        <v>500</v>
      </c>
      <c r="C28" t="s">
        <v>59</v>
      </c>
      <c r="D28" t="s">
        <v>314</v>
      </c>
      <c r="E28" t="s">
        <v>314</v>
      </c>
      <c r="F28" t="s">
        <v>314</v>
      </c>
      <c r="G28" t="s">
        <v>499</v>
      </c>
      <c r="H28">
        <v>0</v>
      </c>
      <c r="I28">
        <v>0.85</v>
      </c>
    </row>
    <row r="29" spans="2:9" x14ac:dyDescent="0.3">
      <c r="B29" t="s">
        <v>497</v>
      </c>
      <c r="C29" t="s">
        <v>54</v>
      </c>
      <c r="D29" t="s">
        <v>314</v>
      </c>
      <c r="E29" t="s">
        <v>314</v>
      </c>
      <c r="F29" t="s">
        <v>314</v>
      </c>
      <c r="G29" t="s">
        <v>496</v>
      </c>
      <c r="H29">
        <v>0</v>
      </c>
      <c r="I29">
        <v>0.85</v>
      </c>
    </row>
    <row r="30" spans="2:9" x14ac:dyDescent="0.3">
      <c r="B30" t="s">
        <v>497</v>
      </c>
      <c r="C30" t="s">
        <v>56</v>
      </c>
      <c r="D30" t="s">
        <v>314</v>
      </c>
      <c r="E30" t="s">
        <v>314</v>
      </c>
      <c r="F30" t="s">
        <v>314</v>
      </c>
      <c r="G30" t="s">
        <v>496</v>
      </c>
      <c r="H30">
        <v>0</v>
      </c>
      <c r="I30">
        <v>0.85</v>
      </c>
    </row>
    <row r="31" spans="2:9" x14ac:dyDescent="0.3">
      <c r="B31" t="s">
        <v>497</v>
      </c>
      <c r="C31" t="s">
        <v>50</v>
      </c>
      <c r="D31" t="s">
        <v>314</v>
      </c>
      <c r="E31" t="s">
        <v>314</v>
      </c>
      <c r="F31" t="s">
        <v>314</v>
      </c>
      <c r="G31" t="s">
        <v>496</v>
      </c>
      <c r="H31">
        <v>0</v>
      </c>
      <c r="I31">
        <v>0.85</v>
      </c>
    </row>
    <row r="32" spans="2:9" x14ac:dyDescent="0.3">
      <c r="B32" t="s">
        <v>497</v>
      </c>
      <c r="C32" t="s">
        <v>60</v>
      </c>
      <c r="D32" t="s">
        <v>314</v>
      </c>
      <c r="E32" t="s">
        <v>314</v>
      </c>
      <c r="F32" t="s">
        <v>314</v>
      </c>
      <c r="G32" t="s">
        <v>496</v>
      </c>
      <c r="H32">
        <v>0</v>
      </c>
      <c r="I32">
        <v>0.85</v>
      </c>
    </row>
    <row r="33" spans="2:11" x14ac:dyDescent="0.3">
      <c r="B33" t="s">
        <v>497</v>
      </c>
      <c r="C33" t="s">
        <v>59</v>
      </c>
      <c r="D33" t="s">
        <v>314</v>
      </c>
      <c r="E33" t="s">
        <v>314</v>
      </c>
      <c r="F33" t="s">
        <v>314</v>
      </c>
      <c r="G33" t="s">
        <v>496</v>
      </c>
      <c r="H33">
        <v>0</v>
      </c>
      <c r="I33">
        <v>0.85</v>
      </c>
    </row>
    <row r="34" spans="2:11" x14ac:dyDescent="0.3">
      <c r="B34" t="s">
        <v>495</v>
      </c>
      <c r="C34" t="s">
        <v>54</v>
      </c>
      <c r="D34" t="s">
        <v>314</v>
      </c>
      <c r="E34" t="s">
        <v>314</v>
      </c>
      <c r="F34" t="s">
        <v>314</v>
      </c>
      <c r="G34" t="s">
        <v>494</v>
      </c>
      <c r="H34">
        <v>0</v>
      </c>
      <c r="I34">
        <v>0</v>
      </c>
    </row>
    <row r="35" spans="2:11" x14ac:dyDescent="0.3">
      <c r="B35" t="s">
        <v>495</v>
      </c>
      <c r="C35" t="s">
        <v>56</v>
      </c>
      <c r="D35" t="s">
        <v>314</v>
      </c>
      <c r="E35" t="s">
        <v>314</v>
      </c>
      <c r="F35" t="s">
        <v>314</v>
      </c>
      <c r="G35" t="s">
        <v>494</v>
      </c>
      <c r="H35">
        <v>0</v>
      </c>
      <c r="I35">
        <v>0</v>
      </c>
    </row>
    <row r="36" spans="2:11" x14ac:dyDescent="0.3">
      <c r="B36" t="s">
        <v>495</v>
      </c>
      <c r="C36" t="s">
        <v>50</v>
      </c>
      <c r="D36" t="s">
        <v>314</v>
      </c>
      <c r="E36" t="s">
        <v>314</v>
      </c>
      <c r="F36" t="s">
        <v>314</v>
      </c>
      <c r="G36" t="s">
        <v>494</v>
      </c>
      <c r="H36">
        <v>0</v>
      </c>
      <c r="I36">
        <v>0</v>
      </c>
    </row>
    <row r="37" spans="2:11" x14ac:dyDescent="0.3">
      <c r="B37" t="s">
        <v>495</v>
      </c>
      <c r="C37" t="s">
        <v>60</v>
      </c>
      <c r="D37" t="s">
        <v>314</v>
      </c>
      <c r="E37" t="s">
        <v>314</v>
      </c>
      <c r="F37" t="s">
        <v>314</v>
      </c>
      <c r="G37" t="s">
        <v>494</v>
      </c>
      <c r="H37">
        <v>0</v>
      </c>
      <c r="I37">
        <v>0</v>
      </c>
    </row>
    <row r="38" spans="2:11" x14ac:dyDescent="0.3">
      <c r="B38" t="s">
        <v>495</v>
      </c>
      <c r="C38" t="s">
        <v>59</v>
      </c>
      <c r="D38" t="s">
        <v>314</v>
      </c>
      <c r="E38" t="s">
        <v>314</v>
      </c>
      <c r="F38" t="s">
        <v>314</v>
      </c>
      <c r="G38" t="s">
        <v>494</v>
      </c>
      <c r="H38">
        <v>0</v>
      </c>
      <c r="I38">
        <v>0</v>
      </c>
    </row>
    <row r="39" spans="2:11" x14ac:dyDescent="0.3">
      <c r="B39" t="s">
        <v>148</v>
      </c>
      <c r="C39" t="s">
        <v>54</v>
      </c>
      <c r="D39" t="s">
        <v>314</v>
      </c>
      <c r="E39" t="s">
        <v>314</v>
      </c>
      <c r="F39" t="s">
        <v>314</v>
      </c>
      <c r="G39" t="s">
        <v>314</v>
      </c>
      <c r="H39">
        <v>0</v>
      </c>
      <c r="I39">
        <v>25</v>
      </c>
    </row>
    <row r="40" spans="2:11" x14ac:dyDescent="0.3">
      <c r="B40" t="s">
        <v>148</v>
      </c>
      <c r="C40" t="s">
        <v>56</v>
      </c>
      <c r="D40" t="s">
        <v>314</v>
      </c>
      <c r="E40" t="s">
        <v>314</v>
      </c>
      <c r="F40" t="s">
        <v>314</v>
      </c>
      <c r="G40" t="s">
        <v>314</v>
      </c>
      <c r="H40">
        <v>0</v>
      </c>
      <c r="I40">
        <v>25</v>
      </c>
    </row>
    <row r="41" spans="2:11" x14ac:dyDescent="0.3">
      <c r="B41" t="s">
        <v>148</v>
      </c>
      <c r="C41" t="s">
        <v>50</v>
      </c>
      <c r="D41" t="s">
        <v>314</v>
      </c>
      <c r="E41" t="s">
        <v>314</v>
      </c>
      <c r="F41" t="s">
        <v>314</v>
      </c>
      <c r="G41" t="s">
        <v>314</v>
      </c>
      <c r="H41">
        <v>0</v>
      </c>
      <c r="I41">
        <v>25</v>
      </c>
    </row>
    <row r="42" spans="2:11" x14ac:dyDescent="0.3">
      <c r="B42" t="s">
        <v>148</v>
      </c>
      <c r="C42" t="s">
        <v>60</v>
      </c>
      <c r="D42" t="s">
        <v>314</v>
      </c>
      <c r="E42" t="s">
        <v>314</v>
      </c>
      <c r="F42" t="s">
        <v>314</v>
      </c>
      <c r="G42" t="s">
        <v>314</v>
      </c>
      <c r="H42">
        <v>0</v>
      </c>
      <c r="I42">
        <v>25</v>
      </c>
    </row>
    <row r="43" spans="2:11" x14ac:dyDescent="0.3">
      <c r="B43" t="s">
        <v>148</v>
      </c>
      <c r="C43" t="s">
        <v>59</v>
      </c>
      <c r="D43" t="s">
        <v>314</v>
      </c>
      <c r="E43" t="s">
        <v>314</v>
      </c>
      <c r="F43" t="s">
        <v>314</v>
      </c>
      <c r="G43" t="s">
        <v>314</v>
      </c>
      <c r="H43">
        <v>0</v>
      </c>
      <c r="I43">
        <v>25</v>
      </c>
    </row>
    <row r="44" spans="2:11" x14ac:dyDescent="0.3">
      <c r="B44" t="s">
        <v>172</v>
      </c>
      <c r="C44" t="s">
        <v>54</v>
      </c>
      <c r="D44" t="s">
        <v>314</v>
      </c>
      <c r="E44" t="s">
        <v>27</v>
      </c>
      <c r="F44" t="s">
        <v>314</v>
      </c>
      <c r="G44" t="s">
        <v>314</v>
      </c>
      <c r="H44">
        <v>0</v>
      </c>
      <c r="I44">
        <v>7</v>
      </c>
    </row>
    <row r="45" spans="2:11" x14ac:dyDescent="0.3">
      <c r="B45" t="s">
        <v>172</v>
      </c>
      <c r="C45" t="s">
        <v>56</v>
      </c>
      <c r="D45" t="s">
        <v>314</v>
      </c>
      <c r="E45" t="s">
        <v>27</v>
      </c>
      <c r="F45" t="s">
        <v>314</v>
      </c>
      <c r="G45" t="s">
        <v>314</v>
      </c>
      <c r="H45">
        <v>0</v>
      </c>
      <c r="I45">
        <v>7</v>
      </c>
    </row>
    <row r="46" spans="2:11" x14ac:dyDescent="0.3">
      <c r="B46" t="s">
        <v>172</v>
      </c>
      <c r="C46" t="s">
        <v>60</v>
      </c>
      <c r="D46" t="s">
        <v>314</v>
      </c>
      <c r="E46" t="s">
        <v>30</v>
      </c>
      <c r="F46" t="s">
        <v>314</v>
      </c>
      <c r="G46" t="s">
        <v>314</v>
      </c>
      <c r="H46">
        <v>0</v>
      </c>
      <c r="I46">
        <v>1.1000000000000001</v>
      </c>
    </row>
    <row r="47" spans="2:11" x14ac:dyDescent="0.3">
      <c r="B47" t="s">
        <v>172</v>
      </c>
      <c r="C47" t="s">
        <v>59</v>
      </c>
      <c r="D47" t="s">
        <v>314</v>
      </c>
      <c r="E47" t="s">
        <v>28</v>
      </c>
      <c r="F47" t="s">
        <v>314</v>
      </c>
      <c r="G47" t="s">
        <v>314</v>
      </c>
      <c r="H47">
        <v>0</v>
      </c>
      <c r="I47">
        <v>1</v>
      </c>
    </row>
    <row r="48" spans="2:11" x14ac:dyDescent="0.3">
      <c r="B48" t="s">
        <v>149</v>
      </c>
      <c r="C48" t="s">
        <v>54</v>
      </c>
      <c r="D48" t="s">
        <v>314</v>
      </c>
      <c r="E48" t="s">
        <v>314</v>
      </c>
      <c r="F48" t="s">
        <v>314</v>
      </c>
      <c r="G48" t="s">
        <v>314</v>
      </c>
      <c r="H48">
        <v>0</v>
      </c>
      <c r="I48">
        <v>1.3</v>
      </c>
      <c r="K48">
        <f>I48/(I48+I50)</f>
        <v>0.76786769049025394</v>
      </c>
    </row>
    <row r="49" spans="2:9" x14ac:dyDescent="0.3">
      <c r="B49" t="s">
        <v>149</v>
      </c>
      <c r="C49" t="s">
        <v>56</v>
      </c>
      <c r="D49" t="s">
        <v>314</v>
      </c>
      <c r="E49" t="s">
        <v>314</v>
      </c>
      <c r="F49" t="s">
        <v>314</v>
      </c>
      <c r="G49" t="s">
        <v>314</v>
      </c>
      <c r="H49">
        <v>0</v>
      </c>
      <c r="I49">
        <v>0.8</v>
      </c>
    </row>
    <row r="50" spans="2:9" x14ac:dyDescent="0.3">
      <c r="B50" t="s">
        <v>149</v>
      </c>
      <c r="C50" t="s">
        <v>50</v>
      </c>
      <c r="D50" t="s">
        <v>314</v>
      </c>
      <c r="E50" t="s">
        <v>314</v>
      </c>
      <c r="F50" t="s">
        <v>314</v>
      </c>
      <c r="G50" t="s">
        <v>314</v>
      </c>
      <c r="H50">
        <v>0</v>
      </c>
      <c r="I50">
        <v>0.39300000000000002</v>
      </c>
    </row>
    <row r="51" spans="2:9" x14ac:dyDescent="0.3">
      <c r="B51" t="s">
        <v>149</v>
      </c>
      <c r="C51" t="s">
        <v>60</v>
      </c>
      <c r="D51" t="s">
        <v>314</v>
      </c>
      <c r="E51" t="s">
        <v>314</v>
      </c>
      <c r="F51" t="s">
        <v>314</v>
      </c>
      <c r="G51" t="s">
        <v>314</v>
      </c>
      <c r="H51">
        <v>0</v>
      </c>
      <c r="I51">
        <v>2.3559999999999999</v>
      </c>
    </row>
    <row r="52" spans="2:9" x14ac:dyDescent="0.3">
      <c r="B52" t="s">
        <v>149</v>
      </c>
      <c r="C52" t="s">
        <v>59</v>
      </c>
      <c r="D52" t="s">
        <v>314</v>
      </c>
      <c r="E52" t="s">
        <v>314</v>
      </c>
      <c r="F52" t="s">
        <v>314</v>
      </c>
      <c r="G52" t="s">
        <v>314</v>
      </c>
      <c r="H52">
        <v>0</v>
      </c>
      <c r="I52">
        <v>0.79400000000000004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83D0-E113-40D5-9B98-2AB4598B0534}">
  <sheetPr>
    <tabColor theme="9" tint="0.59999389629810485"/>
  </sheetPr>
  <dimension ref="B2:AC185"/>
  <sheetViews>
    <sheetView workbookViewId="0">
      <selection activeCell="Y39" sqref="Y39"/>
    </sheetView>
  </sheetViews>
  <sheetFormatPr defaultRowHeight="14.4" x14ac:dyDescent="0.3"/>
  <cols>
    <col min="2" max="2" width="13.6640625" customWidth="1"/>
    <col min="8" max="8" width="12" bestFit="1" customWidth="1"/>
    <col min="14" max="14" width="12.44140625" customWidth="1"/>
    <col min="15" max="15" width="12" bestFit="1" customWidth="1"/>
  </cols>
  <sheetData>
    <row r="2" spans="2:12" x14ac:dyDescent="0.3">
      <c r="B2" s="73" t="s">
        <v>326</v>
      </c>
    </row>
    <row r="3" spans="2:12" x14ac:dyDescent="0.3">
      <c r="C3" t="s">
        <v>54</v>
      </c>
    </row>
    <row r="5" spans="2:12" x14ac:dyDescent="0.3">
      <c r="B5" t="s">
        <v>889</v>
      </c>
      <c r="C5" t="s">
        <v>23</v>
      </c>
      <c r="D5">
        <v>0.99580000000000002</v>
      </c>
    </row>
    <row r="6" spans="2:12" x14ac:dyDescent="0.3">
      <c r="B6" t="s">
        <v>889</v>
      </c>
      <c r="C6" t="s">
        <v>23</v>
      </c>
      <c r="D6">
        <v>1.2171000000000001</v>
      </c>
    </row>
    <row r="7" spans="2:12" x14ac:dyDescent="0.3">
      <c r="B7" t="s">
        <v>889</v>
      </c>
      <c r="C7" t="s">
        <v>23</v>
      </c>
      <c r="D7">
        <v>0.44259999999999999</v>
      </c>
    </row>
    <row r="8" spans="2:12" x14ac:dyDescent="0.3">
      <c r="B8" t="s">
        <v>889</v>
      </c>
      <c r="C8" t="s">
        <v>23</v>
      </c>
      <c r="D8">
        <v>0.36720000000000003</v>
      </c>
    </row>
    <row r="9" spans="2:12" x14ac:dyDescent="0.3">
      <c r="B9" t="s">
        <v>889</v>
      </c>
      <c r="C9" t="s">
        <v>23</v>
      </c>
      <c r="D9">
        <v>0.18360000000000001</v>
      </c>
    </row>
    <row r="10" spans="2:12" x14ac:dyDescent="0.3">
      <c r="B10" t="s">
        <v>889</v>
      </c>
      <c r="C10" t="s">
        <v>23</v>
      </c>
      <c r="D10">
        <v>0.32129999999999997</v>
      </c>
    </row>
    <row r="11" spans="2:12" x14ac:dyDescent="0.3">
      <c r="B11" t="s">
        <v>889</v>
      </c>
      <c r="C11" t="s">
        <v>23</v>
      </c>
      <c r="D11">
        <v>0.13769999999999999</v>
      </c>
    </row>
    <row r="12" spans="2:12" x14ac:dyDescent="0.3">
      <c r="B12" t="s">
        <v>889</v>
      </c>
      <c r="C12" t="s">
        <v>23</v>
      </c>
      <c r="D12">
        <v>9.1800000000000007E-2</v>
      </c>
      <c r="J12" t="s">
        <v>889</v>
      </c>
      <c r="L12" t="s">
        <v>888</v>
      </c>
    </row>
    <row r="13" spans="2:12" x14ac:dyDescent="0.3">
      <c r="B13" t="s">
        <v>889</v>
      </c>
      <c r="C13" t="s">
        <v>22</v>
      </c>
      <c r="D13">
        <v>0.70730000000000004</v>
      </c>
    </row>
    <row r="14" spans="2:12" x14ac:dyDescent="0.3">
      <c r="B14" t="s">
        <v>889</v>
      </c>
      <c r="C14" t="s">
        <v>22</v>
      </c>
      <c r="D14">
        <v>0.86450000000000005</v>
      </c>
      <c r="I14" t="s">
        <v>23</v>
      </c>
      <c r="J14" s="68">
        <f>SUMIFS($D$5:$D$37,$B$5:$B$37,J$12,$C$5:$C$37,$I14)</f>
        <v>3.7571000000000008</v>
      </c>
      <c r="L14">
        <f>SUMIFS($D$5:$D$37,$B$5:$B$37,L$12,$C$5:$C$37,$I14)</f>
        <v>0</v>
      </c>
    </row>
    <row r="15" spans="2:12" x14ac:dyDescent="0.3">
      <c r="B15" t="s">
        <v>889</v>
      </c>
      <c r="C15" t="s">
        <v>22</v>
      </c>
      <c r="D15">
        <v>0.31440000000000001</v>
      </c>
      <c r="I15" t="s">
        <v>22</v>
      </c>
      <c r="J15" s="68">
        <f>SUMIFS($D$5:$D$37,$B$5:$B$37,J$12,$C$5:$C$37,$I15)</f>
        <v>2.6686000000000001</v>
      </c>
      <c r="L15">
        <f>SUMIFS($D$5:$D$37,$B$5:$B$37,L$12,$C$5:$C$37,$I15)</f>
        <v>0</v>
      </c>
    </row>
    <row r="16" spans="2:12" x14ac:dyDescent="0.3">
      <c r="B16" t="s">
        <v>889</v>
      </c>
      <c r="C16" t="s">
        <v>22</v>
      </c>
      <c r="D16">
        <v>0.26079999999999998</v>
      </c>
      <c r="I16" t="s">
        <v>29</v>
      </c>
      <c r="J16" s="68">
        <f>SUMIFS($D$5:$D$37,$B$5:$B$37,J$12,$C$5:$C$37,$I16)</f>
        <v>12.580500000000001</v>
      </c>
      <c r="L16">
        <f>SUMIFS($D$5:$D$37,$B$5:$B$37,L$12,$C$5:$C$37,$I16)</f>
        <v>0</v>
      </c>
    </row>
    <row r="17" spans="2:19" x14ac:dyDescent="0.3">
      <c r="B17" t="s">
        <v>889</v>
      </c>
      <c r="C17" t="s">
        <v>22</v>
      </c>
      <c r="D17">
        <v>0.13039999999999999</v>
      </c>
      <c r="I17" t="s">
        <v>27</v>
      </c>
      <c r="J17">
        <f>SUMIFS($D$5:$D$37,$B$5:$B$37,J$12,$C$5:$C$37,$I17)</f>
        <v>0</v>
      </c>
      <c r="L17" s="68">
        <f>SUMIFS($D$5:$D$37,$B$5:$B$37,L$12,$C$5:$C$37,$I17)</f>
        <v>7.7351000000000001</v>
      </c>
      <c r="N17">
        <f>(J15+J16)/L18</f>
        <v>13.800090497737557</v>
      </c>
      <c r="O17" t="s">
        <v>921</v>
      </c>
      <c r="S17" t="s">
        <v>920</v>
      </c>
    </row>
    <row r="18" spans="2:19" x14ac:dyDescent="0.3">
      <c r="B18" t="s">
        <v>889</v>
      </c>
      <c r="C18" t="s">
        <v>22</v>
      </c>
      <c r="D18">
        <v>0.22819999999999999</v>
      </c>
      <c r="I18" t="s">
        <v>30</v>
      </c>
      <c r="J18">
        <f>SUMIFS($D$5:$D$37,$B$5:$B$37,J$12,$C$5:$C$37,$I18)</f>
        <v>0</v>
      </c>
      <c r="L18" s="68">
        <f>SUMIFS($D$5:$D$37,$B$5:$B$37,L$12,$C$5:$C$37,$I18)</f>
        <v>1.105</v>
      </c>
      <c r="N18">
        <f>J14/L18</f>
        <v>3.4000904977375574</v>
      </c>
      <c r="O18" t="s">
        <v>919</v>
      </c>
    </row>
    <row r="19" spans="2:19" x14ac:dyDescent="0.3">
      <c r="B19" t="s">
        <v>889</v>
      </c>
      <c r="C19" t="s">
        <v>22</v>
      </c>
      <c r="D19">
        <v>9.7799999999999998E-2</v>
      </c>
    </row>
    <row r="20" spans="2:19" x14ac:dyDescent="0.3">
      <c r="B20" t="s">
        <v>889</v>
      </c>
      <c r="C20" t="s">
        <v>22</v>
      </c>
      <c r="D20">
        <v>6.5199999999999994E-2</v>
      </c>
    </row>
    <row r="21" spans="2:19" x14ac:dyDescent="0.3">
      <c r="B21" t="s">
        <v>889</v>
      </c>
      <c r="C21" t="s">
        <v>29</v>
      </c>
      <c r="D21">
        <v>3.3344999999999998</v>
      </c>
      <c r="M21" t="s">
        <v>22</v>
      </c>
      <c r="N21">
        <f>J15/(J15+J16)</f>
        <v>0.17500049183230487</v>
      </c>
      <c r="O21" t="s">
        <v>918</v>
      </c>
    </row>
    <row r="22" spans="2:19" x14ac:dyDescent="0.3">
      <c r="B22" t="s">
        <v>889</v>
      </c>
      <c r="C22" t="s">
        <v>29</v>
      </c>
      <c r="D22">
        <v>4.0754000000000001</v>
      </c>
    </row>
    <row r="23" spans="2:19" x14ac:dyDescent="0.3">
      <c r="B23" t="s">
        <v>889</v>
      </c>
      <c r="C23" t="s">
        <v>29</v>
      </c>
      <c r="D23">
        <v>1.482</v>
      </c>
    </row>
    <row r="24" spans="2:19" x14ac:dyDescent="0.3">
      <c r="B24" t="s">
        <v>889</v>
      </c>
      <c r="C24" t="s">
        <v>29</v>
      </c>
      <c r="D24">
        <v>1.2296</v>
      </c>
      <c r="N24">
        <f>L17/L18</f>
        <v>7.0000904977375571</v>
      </c>
      <c r="O24" t="s">
        <v>172</v>
      </c>
      <c r="Q24" t="s">
        <v>917</v>
      </c>
    </row>
    <row r="25" spans="2:19" x14ac:dyDescent="0.3">
      <c r="B25" t="s">
        <v>889</v>
      </c>
      <c r="C25" t="s">
        <v>29</v>
      </c>
      <c r="D25">
        <v>0.61480000000000001</v>
      </c>
    </row>
    <row r="26" spans="2:19" x14ac:dyDescent="0.3">
      <c r="B26" t="s">
        <v>889</v>
      </c>
      <c r="C26" t="s">
        <v>29</v>
      </c>
      <c r="D26">
        <v>1.0758000000000001</v>
      </c>
    </row>
    <row r="27" spans="2:19" x14ac:dyDescent="0.3">
      <c r="B27" t="s">
        <v>889</v>
      </c>
      <c r="C27" t="s">
        <v>29</v>
      </c>
      <c r="D27">
        <v>0.46100000000000002</v>
      </c>
    </row>
    <row r="28" spans="2:19" x14ac:dyDescent="0.3">
      <c r="B28" t="s">
        <v>889</v>
      </c>
      <c r="C28" t="s">
        <v>29</v>
      </c>
      <c r="D28">
        <v>0.30740000000000001</v>
      </c>
    </row>
    <row r="29" spans="2:19" x14ac:dyDescent="0.3">
      <c r="B29" t="s">
        <v>888</v>
      </c>
      <c r="C29" t="s">
        <v>27</v>
      </c>
      <c r="D29">
        <v>2.0501999999999998</v>
      </c>
    </row>
    <row r="30" spans="2:19" x14ac:dyDescent="0.3">
      <c r="B30" t="s">
        <v>888</v>
      </c>
      <c r="C30" t="s">
        <v>27</v>
      </c>
      <c r="D30">
        <v>2.5057</v>
      </c>
    </row>
    <row r="31" spans="2:19" x14ac:dyDescent="0.3">
      <c r="B31" t="s">
        <v>888</v>
      </c>
      <c r="C31" t="s">
        <v>27</v>
      </c>
      <c r="D31">
        <v>0.91120000000000001</v>
      </c>
    </row>
    <row r="32" spans="2:19" x14ac:dyDescent="0.3">
      <c r="B32" t="s">
        <v>888</v>
      </c>
      <c r="C32" t="s">
        <v>27</v>
      </c>
      <c r="D32">
        <v>0.75600000000000001</v>
      </c>
    </row>
    <row r="33" spans="2:29" x14ac:dyDescent="0.3">
      <c r="B33" t="s">
        <v>888</v>
      </c>
      <c r="C33" t="s">
        <v>27</v>
      </c>
      <c r="D33">
        <v>0.378</v>
      </c>
    </row>
    <row r="34" spans="2:29" x14ac:dyDescent="0.3">
      <c r="B34" t="s">
        <v>888</v>
      </c>
      <c r="C34" t="s">
        <v>27</v>
      </c>
      <c r="D34">
        <v>0.66149999999999998</v>
      </c>
      <c r="N34" s="58" t="s">
        <v>916</v>
      </c>
      <c r="O34" s="59"/>
      <c r="P34" s="59"/>
      <c r="Q34" s="61"/>
    </row>
    <row r="35" spans="2:29" x14ac:dyDescent="0.3">
      <c r="B35" t="s">
        <v>888</v>
      </c>
      <c r="C35" t="s">
        <v>27</v>
      </c>
      <c r="D35">
        <v>0.28349999999999997</v>
      </c>
      <c r="N35" s="56"/>
      <c r="Q35" s="72"/>
      <c r="V35" s="73" t="s">
        <v>915</v>
      </c>
    </row>
    <row r="36" spans="2:29" x14ac:dyDescent="0.3">
      <c r="B36" t="s">
        <v>888</v>
      </c>
      <c r="C36" t="s">
        <v>27</v>
      </c>
      <c r="D36">
        <v>0.189</v>
      </c>
      <c r="N36" s="56" t="s">
        <v>914</v>
      </c>
      <c r="O36" t="s">
        <v>913</v>
      </c>
      <c r="Q36" s="72"/>
      <c r="V36" t="s">
        <v>912</v>
      </c>
      <c r="W36" t="s">
        <v>911</v>
      </c>
      <c r="X36" t="s">
        <v>910</v>
      </c>
      <c r="Y36" t="s">
        <v>576</v>
      </c>
      <c r="Z36" s="73" t="s">
        <v>625</v>
      </c>
    </row>
    <row r="37" spans="2:29" x14ac:dyDescent="0.3">
      <c r="B37" t="s">
        <v>888</v>
      </c>
      <c r="C37" t="s">
        <v>30</v>
      </c>
      <c r="D37">
        <v>1.105</v>
      </c>
      <c r="N37" s="56"/>
      <c r="Q37" s="72"/>
      <c r="T37" t="s">
        <v>23</v>
      </c>
      <c r="U37" t="s">
        <v>37</v>
      </c>
      <c r="V37" s="506">
        <f t="shared" ref="V37:V44" si="0">SUMIFS($J$14:$J$20,$I$14:$I$20,$T37)</f>
        <v>3.7571000000000008</v>
      </c>
      <c r="W37" s="506">
        <f t="shared" ref="W37:W44" si="1">SUMIFS($J$102:$J$108,$I$102:$I$108,$T37)</f>
        <v>0</v>
      </c>
      <c r="X37" s="506">
        <f t="shared" ref="X37:X44" si="2">SUMIFS($J$56:$J$62,$I$56:$I$62,$T37)</f>
        <v>2.3121000000000005</v>
      </c>
      <c r="Y37" s="506">
        <f t="shared" ref="Y37:Y44" si="3">SUMIFS($J$123:$J$130,$I$123:$I$130,$T37)</f>
        <v>0</v>
      </c>
      <c r="Z37" s="71">
        <f t="shared" ref="Z37:Z44" si="4">SUM(V37:Y37)</f>
        <v>6.0692000000000013</v>
      </c>
    </row>
    <row r="38" spans="2:29" x14ac:dyDescent="0.3">
      <c r="N38" s="56" t="s">
        <v>37</v>
      </c>
      <c r="O38" s="280">
        <v>71.463600000000014</v>
      </c>
      <c r="Q38" s="72"/>
      <c r="T38" t="s">
        <v>22</v>
      </c>
      <c r="U38" t="s">
        <v>815</v>
      </c>
      <c r="V38" s="506">
        <f t="shared" si="0"/>
        <v>2.6686000000000001</v>
      </c>
      <c r="W38" s="506">
        <f t="shared" si="1"/>
        <v>2.5417000000000005</v>
      </c>
      <c r="X38" s="506">
        <f t="shared" si="2"/>
        <v>1.7083000000000002</v>
      </c>
      <c r="Y38" s="506">
        <f t="shared" si="3"/>
        <v>2.4512999999999998</v>
      </c>
      <c r="Z38" s="71">
        <f t="shared" si="4"/>
        <v>9.3699000000000012</v>
      </c>
    </row>
    <row r="39" spans="2:29" x14ac:dyDescent="0.3">
      <c r="N39" s="56" t="s">
        <v>909</v>
      </c>
      <c r="O39" s="280">
        <v>0</v>
      </c>
      <c r="Q39" s="72"/>
      <c r="T39" t="s">
        <v>506</v>
      </c>
      <c r="U39" t="s">
        <v>536</v>
      </c>
      <c r="V39" s="506">
        <f t="shared" si="0"/>
        <v>0</v>
      </c>
      <c r="W39" s="506">
        <f t="shared" si="1"/>
        <v>0</v>
      </c>
      <c r="X39" s="506">
        <f t="shared" si="2"/>
        <v>3.39E-2</v>
      </c>
      <c r="Y39" s="506">
        <f t="shared" si="3"/>
        <v>0.10009999999999999</v>
      </c>
      <c r="Z39" s="71">
        <f t="shared" si="4"/>
        <v>0.13400000000000001</v>
      </c>
    </row>
    <row r="40" spans="2:29" x14ac:dyDescent="0.3">
      <c r="N40" s="56" t="s">
        <v>908</v>
      </c>
      <c r="O40" s="280">
        <v>0</v>
      </c>
      <c r="Q40" s="72"/>
      <c r="T40" t="s">
        <v>29</v>
      </c>
      <c r="U40" t="s">
        <v>43</v>
      </c>
      <c r="V40" s="506">
        <f t="shared" si="0"/>
        <v>12.580500000000001</v>
      </c>
      <c r="W40" s="506">
        <f t="shared" si="1"/>
        <v>0.86549999999999994</v>
      </c>
      <c r="X40" s="506">
        <f t="shared" si="2"/>
        <v>9.0356999999999985</v>
      </c>
      <c r="Y40" s="506">
        <f t="shared" si="3"/>
        <v>13.5695</v>
      </c>
      <c r="Z40" s="71">
        <f t="shared" si="4"/>
        <v>36.051200000000001</v>
      </c>
    </row>
    <row r="41" spans="2:29" x14ac:dyDescent="0.3">
      <c r="N41" s="56" t="s">
        <v>36</v>
      </c>
      <c r="O41" s="280">
        <v>32.598048734324848</v>
      </c>
      <c r="Q41" s="72"/>
      <c r="T41" t="s">
        <v>27</v>
      </c>
      <c r="U41" t="s">
        <v>102</v>
      </c>
      <c r="V41" s="506">
        <f t="shared" si="0"/>
        <v>0</v>
      </c>
      <c r="W41" s="506">
        <f t="shared" si="1"/>
        <v>0</v>
      </c>
      <c r="X41" s="506">
        <f t="shared" si="2"/>
        <v>0</v>
      </c>
      <c r="Y41" s="506">
        <f t="shared" si="3"/>
        <v>0</v>
      </c>
      <c r="Z41" s="71">
        <f t="shared" si="4"/>
        <v>0</v>
      </c>
    </row>
    <row r="42" spans="2:29" x14ac:dyDescent="0.3">
      <c r="N42" s="56" t="s">
        <v>39</v>
      </c>
      <c r="O42" s="280">
        <v>4.8360000000000003</v>
      </c>
      <c r="Q42" s="72"/>
      <c r="T42" t="s">
        <v>31</v>
      </c>
      <c r="U42" t="s">
        <v>45</v>
      </c>
      <c r="V42" s="506">
        <f t="shared" si="0"/>
        <v>0</v>
      </c>
      <c r="W42" s="506">
        <f t="shared" si="1"/>
        <v>0</v>
      </c>
      <c r="X42" s="506">
        <f t="shared" si="2"/>
        <v>0</v>
      </c>
      <c r="Y42" s="506">
        <f t="shared" si="3"/>
        <v>0</v>
      </c>
      <c r="Z42" s="71">
        <f t="shared" si="4"/>
        <v>0</v>
      </c>
    </row>
    <row r="43" spans="2:29" x14ac:dyDescent="0.3">
      <c r="N43" s="56" t="s">
        <v>907</v>
      </c>
      <c r="O43" s="280">
        <v>0</v>
      </c>
      <c r="Q43" s="72"/>
      <c r="T43" t="s">
        <v>30</v>
      </c>
      <c r="U43" t="s">
        <v>44</v>
      </c>
      <c r="V43" s="506">
        <f t="shared" si="0"/>
        <v>0</v>
      </c>
      <c r="W43" s="506">
        <f t="shared" si="1"/>
        <v>0</v>
      </c>
      <c r="X43" s="506">
        <f t="shared" si="2"/>
        <v>0</v>
      </c>
      <c r="Y43" s="506">
        <f t="shared" si="3"/>
        <v>2.2028999999999996</v>
      </c>
      <c r="Z43" s="71">
        <f t="shared" si="4"/>
        <v>2.2028999999999996</v>
      </c>
    </row>
    <row r="44" spans="2:29" x14ac:dyDescent="0.3">
      <c r="N44" s="56" t="s">
        <v>906</v>
      </c>
      <c r="O44" s="280">
        <v>0</v>
      </c>
      <c r="Q44" s="72"/>
      <c r="T44" t="s">
        <v>32</v>
      </c>
      <c r="U44" t="s">
        <v>46</v>
      </c>
      <c r="V44" s="506">
        <f t="shared" si="0"/>
        <v>0</v>
      </c>
      <c r="W44" s="506">
        <f t="shared" si="1"/>
        <v>0</v>
      </c>
      <c r="X44" s="506">
        <f t="shared" si="2"/>
        <v>0</v>
      </c>
      <c r="Y44" s="506">
        <f t="shared" si="3"/>
        <v>0</v>
      </c>
      <c r="Z44" s="71">
        <f t="shared" si="4"/>
        <v>0</v>
      </c>
    </row>
    <row r="45" spans="2:29" x14ac:dyDescent="0.3">
      <c r="N45" s="56" t="s">
        <v>905</v>
      </c>
      <c r="O45" s="280">
        <v>41.21</v>
      </c>
      <c r="Q45" s="72"/>
      <c r="V45" s="71">
        <f>SUM(V37:V40)</f>
        <v>19.0062</v>
      </c>
      <c r="W45" s="71">
        <f>SUM(W37:W40)</f>
        <v>3.4072000000000005</v>
      </c>
      <c r="X45" s="71">
        <f>SUM(X37:X40)</f>
        <v>13.09</v>
      </c>
      <c r="Y45" s="71">
        <f>SUM(Y37:Y40)</f>
        <v>16.120899999999999</v>
      </c>
      <c r="Z45" s="71">
        <f>SUM(Z37:Z40)</f>
        <v>51.624300000000005</v>
      </c>
      <c r="AB45" s="77">
        <f>SUM(Z37:Z39)</f>
        <v>15.573100000000004</v>
      </c>
      <c r="AC45" t="s">
        <v>904</v>
      </c>
    </row>
    <row r="46" spans="2:29" x14ac:dyDescent="0.3">
      <c r="N46" s="86"/>
      <c r="O46" s="505">
        <f>SUM(O38:O45)</f>
        <v>150.10764873432487</v>
      </c>
      <c r="P46" s="65"/>
      <c r="Q46" s="113"/>
    </row>
    <row r="47" spans="2:29" x14ac:dyDescent="0.3">
      <c r="T47" t="s">
        <v>529</v>
      </c>
      <c r="U47" t="s">
        <v>37</v>
      </c>
      <c r="Z47" s="500">
        <f>I166</f>
        <v>47.076900000000002</v>
      </c>
    </row>
    <row r="48" spans="2:29" x14ac:dyDescent="0.3">
      <c r="U48" t="s">
        <v>102</v>
      </c>
      <c r="Z48" s="500">
        <f>H166</f>
        <v>18.307700000000001</v>
      </c>
    </row>
    <row r="49" spans="2:29" x14ac:dyDescent="0.3">
      <c r="U49" t="s">
        <v>39</v>
      </c>
      <c r="Z49" s="500">
        <f>J166</f>
        <v>1.3813</v>
      </c>
    </row>
    <row r="50" spans="2:29" x14ac:dyDescent="0.3">
      <c r="B50" s="73" t="s">
        <v>508</v>
      </c>
      <c r="U50" t="s">
        <v>38</v>
      </c>
      <c r="Z50" s="500">
        <f>G166</f>
        <v>1.1763999999999999</v>
      </c>
    </row>
    <row r="51" spans="2:29" x14ac:dyDescent="0.3">
      <c r="C51" t="s">
        <v>56</v>
      </c>
      <c r="U51" t="s">
        <v>40</v>
      </c>
      <c r="Z51" s="504">
        <f>K166</f>
        <v>4.5</v>
      </c>
      <c r="AB51" s="77">
        <f>SUM(Z47:Z51)-Z48</f>
        <v>54.134600000000006</v>
      </c>
      <c r="AC51" t="s">
        <v>903</v>
      </c>
    </row>
    <row r="53" spans="2:29" x14ac:dyDescent="0.3">
      <c r="C53" t="s">
        <v>889</v>
      </c>
      <c r="E53" t="s">
        <v>23</v>
      </c>
      <c r="F53" t="s">
        <v>900</v>
      </c>
      <c r="G53">
        <v>0.61280000000000001</v>
      </c>
    </row>
    <row r="54" spans="2:29" x14ac:dyDescent="0.3">
      <c r="C54" t="s">
        <v>889</v>
      </c>
      <c r="E54" t="s">
        <v>23</v>
      </c>
      <c r="F54" t="s">
        <v>899</v>
      </c>
      <c r="G54">
        <v>0.749</v>
      </c>
      <c r="J54" t="s">
        <v>889</v>
      </c>
      <c r="L54" t="s">
        <v>888</v>
      </c>
      <c r="T54" t="s">
        <v>902</v>
      </c>
    </row>
    <row r="55" spans="2:29" x14ac:dyDescent="0.3">
      <c r="C55" t="s">
        <v>889</v>
      </c>
      <c r="E55" t="s">
        <v>23</v>
      </c>
      <c r="F55" t="s">
        <v>898</v>
      </c>
      <c r="G55">
        <v>0.27239999999999998</v>
      </c>
      <c r="T55" t="s">
        <v>108</v>
      </c>
      <c r="U55" s="77">
        <f>AB45</f>
        <v>15.573100000000004</v>
      </c>
      <c r="V55" s="503">
        <f>U55/$U$57</f>
        <v>0.22340573566478308</v>
      </c>
    </row>
    <row r="56" spans="2:29" x14ac:dyDescent="0.3">
      <c r="C56" t="s">
        <v>889</v>
      </c>
      <c r="E56" t="s">
        <v>23</v>
      </c>
      <c r="F56" t="s">
        <v>897</v>
      </c>
      <c r="G56">
        <v>0.22600000000000001</v>
      </c>
      <c r="I56" t="s">
        <v>23</v>
      </c>
      <c r="J56" s="280">
        <f t="shared" ref="J56:J61" si="5">SUMIFS($G$53:$G$93,$C$53:$C$93,J$54,$E$53:$E$93,$I56)</f>
        <v>2.3121000000000005</v>
      </c>
      <c r="K56" s="280"/>
      <c r="L56" s="280">
        <f t="shared" ref="L56:L61" si="6">SUMIFS($G$53:$G$93,$C$53:$C$93,L$54,$E$53:$E$93,$I56)</f>
        <v>0</v>
      </c>
      <c r="T56" t="s">
        <v>529</v>
      </c>
      <c r="U56" s="77">
        <f>AB51</f>
        <v>54.134600000000006</v>
      </c>
      <c r="V56" s="503">
        <f>U56/$U$57</f>
        <v>0.77659426433521683</v>
      </c>
    </row>
    <row r="57" spans="2:29" x14ac:dyDescent="0.3">
      <c r="C57" t="s">
        <v>889</v>
      </c>
      <c r="E57" t="s">
        <v>23</v>
      </c>
      <c r="F57" t="s">
        <v>896</v>
      </c>
      <c r="G57">
        <v>0.113</v>
      </c>
      <c r="I57" t="s">
        <v>22</v>
      </c>
      <c r="J57" s="280">
        <f t="shared" si="5"/>
        <v>1.7083000000000002</v>
      </c>
      <c r="K57" s="280"/>
      <c r="L57" s="280">
        <f t="shared" si="6"/>
        <v>0</v>
      </c>
      <c r="U57" s="71">
        <f>SUM(U55:U56)</f>
        <v>69.707700000000017</v>
      </c>
    </row>
    <row r="58" spans="2:29" x14ac:dyDescent="0.3">
      <c r="C58" t="s">
        <v>889</v>
      </c>
      <c r="E58" t="s">
        <v>23</v>
      </c>
      <c r="F58" t="s">
        <v>895</v>
      </c>
      <c r="G58">
        <v>0.19769999999999999</v>
      </c>
      <c r="I58" t="s">
        <v>506</v>
      </c>
      <c r="J58" s="280">
        <f t="shared" si="5"/>
        <v>3.39E-2</v>
      </c>
      <c r="K58" s="280"/>
      <c r="L58" s="280">
        <f t="shared" si="6"/>
        <v>0</v>
      </c>
    </row>
    <row r="59" spans="2:29" x14ac:dyDescent="0.3">
      <c r="C59" t="s">
        <v>889</v>
      </c>
      <c r="E59" t="s">
        <v>23</v>
      </c>
      <c r="F59" t="s">
        <v>894</v>
      </c>
      <c r="G59">
        <v>8.4699999999999998E-2</v>
      </c>
      <c r="I59" t="s">
        <v>29</v>
      </c>
      <c r="J59" s="280">
        <f t="shared" si="5"/>
        <v>9.0356999999999985</v>
      </c>
      <c r="K59" s="280"/>
      <c r="L59" s="280">
        <f t="shared" si="6"/>
        <v>0</v>
      </c>
    </row>
    <row r="60" spans="2:29" x14ac:dyDescent="0.3">
      <c r="C60" t="s">
        <v>889</v>
      </c>
      <c r="E60" t="s">
        <v>23</v>
      </c>
      <c r="F60" t="s">
        <v>893</v>
      </c>
      <c r="G60">
        <v>5.6500000000000002E-2</v>
      </c>
      <c r="I60" t="s">
        <v>27</v>
      </c>
      <c r="J60" s="280">
        <f t="shared" si="5"/>
        <v>0</v>
      </c>
      <c r="K60" s="280"/>
      <c r="L60" s="280">
        <f t="shared" si="6"/>
        <v>4.7598000000000003</v>
      </c>
    </row>
    <row r="61" spans="2:29" x14ac:dyDescent="0.3">
      <c r="C61" t="s">
        <v>889</v>
      </c>
      <c r="E61" t="s">
        <v>22</v>
      </c>
      <c r="F61" t="s">
        <v>900</v>
      </c>
      <c r="G61">
        <v>0.45279999999999998</v>
      </c>
      <c r="I61" t="s">
        <v>31</v>
      </c>
      <c r="J61" s="280">
        <f t="shared" si="5"/>
        <v>0</v>
      </c>
      <c r="K61" s="280"/>
      <c r="L61" s="280">
        <f t="shared" si="6"/>
        <v>0.68</v>
      </c>
      <c r="T61" s="502" t="s">
        <v>901</v>
      </c>
    </row>
    <row r="62" spans="2:29" x14ac:dyDescent="0.3">
      <c r="C62" t="s">
        <v>889</v>
      </c>
      <c r="E62" t="s">
        <v>22</v>
      </c>
      <c r="F62" t="s">
        <v>899</v>
      </c>
      <c r="G62">
        <v>0.5534</v>
      </c>
      <c r="U62" t="s">
        <v>37</v>
      </c>
      <c r="V62" t="s">
        <v>38</v>
      </c>
      <c r="W62" t="s">
        <v>39</v>
      </c>
      <c r="X62" t="s">
        <v>36</v>
      </c>
      <c r="Y62" t="s">
        <v>536</v>
      </c>
      <c r="Z62" t="s">
        <v>40</v>
      </c>
    </row>
    <row r="63" spans="2:29" x14ac:dyDescent="0.3">
      <c r="C63" t="s">
        <v>889</v>
      </c>
      <c r="E63" t="s">
        <v>22</v>
      </c>
      <c r="F63" t="s">
        <v>898</v>
      </c>
      <c r="G63">
        <v>0.20119999999999999</v>
      </c>
      <c r="T63" s="73" t="s">
        <v>108</v>
      </c>
      <c r="U63" s="145">
        <f>Z37/(Z37+Z47)</f>
        <v>0.1141984077853314</v>
      </c>
      <c r="V63" s="145"/>
      <c r="W63" s="145"/>
      <c r="X63" s="145">
        <v>1</v>
      </c>
      <c r="Y63" s="145">
        <v>1</v>
      </c>
    </row>
    <row r="64" spans="2:29" x14ac:dyDescent="0.3">
      <c r="C64" t="s">
        <v>889</v>
      </c>
      <c r="E64" t="s">
        <v>22</v>
      </c>
      <c r="F64" t="s">
        <v>897</v>
      </c>
      <c r="G64">
        <v>0.16700000000000001</v>
      </c>
      <c r="J64" t="s">
        <v>37</v>
      </c>
      <c r="K64" s="280">
        <f>J56</f>
        <v>2.3121000000000005</v>
      </c>
      <c r="T64" s="73" t="s">
        <v>529</v>
      </c>
      <c r="U64" s="145">
        <f>1-U63</f>
        <v>0.88580159221466859</v>
      </c>
      <c r="V64" s="145">
        <v>1</v>
      </c>
      <c r="W64" s="145">
        <v>1</v>
      </c>
      <c r="Z64" s="145">
        <v>1</v>
      </c>
    </row>
    <row r="65" spans="3:11" x14ac:dyDescent="0.3">
      <c r="C65" t="s">
        <v>889</v>
      </c>
      <c r="E65" t="s">
        <v>22</v>
      </c>
      <c r="F65" t="s">
        <v>896</v>
      </c>
      <c r="G65">
        <v>8.3500000000000005E-2</v>
      </c>
      <c r="J65" t="s">
        <v>815</v>
      </c>
      <c r="K65" s="280">
        <f>J57</f>
        <v>1.7083000000000002</v>
      </c>
    </row>
    <row r="66" spans="3:11" x14ac:dyDescent="0.3">
      <c r="C66" t="s">
        <v>889</v>
      </c>
      <c r="E66" t="s">
        <v>22</v>
      </c>
      <c r="F66" t="s">
        <v>895</v>
      </c>
      <c r="G66">
        <v>0.14610000000000001</v>
      </c>
      <c r="J66" t="s">
        <v>43</v>
      </c>
      <c r="K66" s="280">
        <f>J59</f>
        <v>9.0356999999999985</v>
      </c>
    </row>
    <row r="67" spans="3:11" x14ac:dyDescent="0.3">
      <c r="C67" t="s">
        <v>889</v>
      </c>
      <c r="E67" t="s">
        <v>22</v>
      </c>
      <c r="F67" t="s">
        <v>894</v>
      </c>
      <c r="G67">
        <v>6.2600000000000003E-2</v>
      </c>
    </row>
    <row r="68" spans="3:11" x14ac:dyDescent="0.3">
      <c r="C68" t="s">
        <v>889</v>
      </c>
      <c r="E68" t="s">
        <v>22</v>
      </c>
      <c r="F68" t="s">
        <v>893</v>
      </c>
      <c r="G68">
        <v>4.1700000000000001E-2</v>
      </c>
    </row>
    <row r="69" spans="3:11" x14ac:dyDescent="0.3">
      <c r="C69" t="s">
        <v>889</v>
      </c>
      <c r="E69" t="s">
        <v>506</v>
      </c>
      <c r="F69" t="s">
        <v>900</v>
      </c>
      <c r="G69">
        <v>8.9999999999999993E-3</v>
      </c>
    </row>
    <row r="70" spans="3:11" x14ac:dyDescent="0.3">
      <c r="C70" t="s">
        <v>889</v>
      </c>
      <c r="E70" t="s">
        <v>506</v>
      </c>
      <c r="F70" t="s">
        <v>899</v>
      </c>
      <c r="G70">
        <v>1.0999999999999999E-2</v>
      </c>
    </row>
    <row r="71" spans="3:11" x14ac:dyDescent="0.3">
      <c r="C71" t="s">
        <v>889</v>
      </c>
      <c r="E71" t="s">
        <v>506</v>
      </c>
      <c r="F71" t="s">
        <v>898</v>
      </c>
      <c r="G71">
        <v>4.0000000000000001E-3</v>
      </c>
    </row>
    <row r="72" spans="3:11" x14ac:dyDescent="0.3">
      <c r="C72" t="s">
        <v>889</v>
      </c>
      <c r="E72" t="s">
        <v>506</v>
      </c>
      <c r="F72" t="s">
        <v>897</v>
      </c>
      <c r="G72">
        <v>3.3E-3</v>
      </c>
    </row>
    <row r="73" spans="3:11" x14ac:dyDescent="0.3">
      <c r="C73" t="s">
        <v>889</v>
      </c>
      <c r="E73" t="s">
        <v>506</v>
      </c>
      <c r="F73" t="s">
        <v>896</v>
      </c>
      <c r="G73">
        <v>1.6999999999999999E-3</v>
      </c>
    </row>
    <row r="74" spans="3:11" x14ac:dyDescent="0.3">
      <c r="C74" t="s">
        <v>889</v>
      </c>
      <c r="E74" t="s">
        <v>506</v>
      </c>
      <c r="F74" t="s">
        <v>895</v>
      </c>
      <c r="G74">
        <v>2.8999999999999998E-3</v>
      </c>
    </row>
    <row r="75" spans="3:11" x14ac:dyDescent="0.3">
      <c r="C75" t="s">
        <v>889</v>
      </c>
      <c r="E75" t="s">
        <v>506</v>
      </c>
      <c r="F75" t="s">
        <v>894</v>
      </c>
      <c r="G75">
        <v>1.1999999999999999E-3</v>
      </c>
    </row>
    <row r="76" spans="3:11" x14ac:dyDescent="0.3">
      <c r="C76" t="s">
        <v>889</v>
      </c>
      <c r="E76" t="s">
        <v>506</v>
      </c>
      <c r="F76" t="s">
        <v>893</v>
      </c>
      <c r="G76">
        <v>8.0000000000000004E-4</v>
      </c>
    </row>
    <row r="77" spans="3:11" x14ac:dyDescent="0.3">
      <c r="C77" t="s">
        <v>889</v>
      </c>
      <c r="E77" t="s">
        <v>29</v>
      </c>
      <c r="F77" t="s">
        <v>900</v>
      </c>
      <c r="G77">
        <v>2.3948999999999998</v>
      </c>
    </row>
    <row r="78" spans="3:11" x14ac:dyDescent="0.3">
      <c r="C78" t="s">
        <v>889</v>
      </c>
      <c r="E78" t="s">
        <v>29</v>
      </c>
      <c r="F78" t="s">
        <v>899</v>
      </c>
      <c r="G78">
        <v>2.9270999999999998</v>
      </c>
    </row>
    <row r="79" spans="3:11" x14ac:dyDescent="0.3">
      <c r="C79" t="s">
        <v>889</v>
      </c>
      <c r="E79" t="s">
        <v>29</v>
      </c>
      <c r="F79" t="s">
        <v>898</v>
      </c>
      <c r="G79">
        <v>1.0644</v>
      </c>
    </row>
    <row r="80" spans="3:11" x14ac:dyDescent="0.3">
      <c r="C80" t="s">
        <v>889</v>
      </c>
      <c r="E80" t="s">
        <v>29</v>
      </c>
      <c r="F80" t="s">
        <v>897</v>
      </c>
      <c r="G80">
        <v>0.8831</v>
      </c>
    </row>
    <row r="81" spans="3:7" x14ac:dyDescent="0.3">
      <c r="C81" t="s">
        <v>889</v>
      </c>
      <c r="E81" t="s">
        <v>29</v>
      </c>
      <c r="F81" t="s">
        <v>896</v>
      </c>
      <c r="G81">
        <v>0.44159999999999999</v>
      </c>
    </row>
    <row r="82" spans="3:7" x14ac:dyDescent="0.3">
      <c r="C82" t="s">
        <v>889</v>
      </c>
      <c r="E82" t="s">
        <v>29</v>
      </c>
      <c r="F82" t="s">
        <v>895</v>
      </c>
      <c r="G82">
        <v>0.77270000000000005</v>
      </c>
    </row>
    <row r="83" spans="3:7" x14ac:dyDescent="0.3">
      <c r="C83" t="s">
        <v>889</v>
      </c>
      <c r="E83" t="s">
        <v>29</v>
      </c>
      <c r="F83" t="s">
        <v>894</v>
      </c>
      <c r="G83">
        <v>0.33110000000000001</v>
      </c>
    </row>
    <row r="84" spans="3:7" x14ac:dyDescent="0.3">
      <c r="C84" t="s">
        <v>889</v>
      </c>
      <c r="E84" t="s">
        <v>29</v>
      </c>
      <c r="F84" t="s">
        <v>893</v>
      </c>
      <c r="G84">
        <v>0.2208</v>
      </c>
    </row>
    <row r="85" spans="3:7" x14ac:dyDescent="0.3">
      <c r="C85" t="s">
        <v>888</v>
      </c>
      <c r="E85" t="s">
        <v>27</v>
      </c>
      <c r="F85" t="s">
        <v>900</v>
      </c>
      <c r="G85">
        <v>1.2616000000000001</v>
      </c>
    </row>
    <row r="86" spans="3:7" x14ac:dyDescent="0.3">
      <c r="C86" t="s">
        <v>888</v>
      </c>
      <c r="E86" t="s">
        <v>27</v>
      </c>
      <c r="F86" t="s">
        <v>899</v>
      </c>
      <c r="G86">
        <v>1.542</v>
      </c>
    </row>
    <row r="87" spans="3:7" x14ac:dyDescent="0.3">
      <c r="C87" t="s">
        <v>888</v>
      </c>
      <c r="E87" t="s">
        <v>27</v>
      </c>
      <c r="F87" t="s">
        <v>898</v>
      </c>
      <c r="G87">
        <v>0.56069999999999998</v>
      </c>
    </row>
    <row r="88" spans="3:7" x14ac:dyDescent="0.3">
      <c r="C88" t="s">
        <v>888</v>
      </c>
      <c r="E88" t="s">
        <v>27</v>
      </c>
      <c r="F88" t="s">
        <v>897</v>
      </c>
      <c r="G88">
        <v>0.4652</v>
      </c>
    </row>
    <row r="89" spans="3:7" x14ac:dyDescent="0.3">
      <c r="C89" t="s">
        <v>888</v>
      </c>
      <c r="E89" t="s">
        <v>27</v>
      </c>
      <c r="F89" t="s">
        <v>896</v>
      </c>
      <c r="G89">
        <v>0.2326</v>
      </c>
    </row>
    <row r="90" spans="3:7" x14ac:dyDescent="0.3">
      <c r="C90" t="s">
        <v>888</v>
      </c>
      <c r="E90" t="s">
        <v>27</v>
      </c>
      <c r="F90" t="s">
        <v>895</v>
      </c>
      <c r="G90">
        <v>0.40699999999999997</v>
      </c>
    </row>
    <row r="91" spans="3:7" x14ac:dyDescent="0.3">
      <c r="C91" t="s">
        <v>888</v>
      </c>
      <c r="E91" t="s">
        <v>27</v>
      </c>
      <c r="F91" t="s">
        <v>894</v>
      </c>
      <c r="G91">
        <v>0.1744</v>
      </c>
    </row>
    <row r="92" spans="3:7" x14ac:dyDescent="0.3">
      <c r="C92" t="s">
        <v>888</v>
      </c>
      <c r="E92" t="s">
        <v>27</v>
      </c>
      <c r="F92" t="s">
        <v>893</v>
      </c>
      <c r="G92">
        <v>0.1163</v>
      </c>
    </row>
    <row r="93" spans="3:7" x14ac:dyDescent="0.3">
      <c r="C93" t="s">
        <v>888</v>
      </c>
      <c r="E93" t="s">
        <v>31</v>
      </c>
      <c r="F93" t="s">
        <v>152</v>
      </c>
      <c r="G93">
        <v>0.68</v>
      </c>
    </row>
    <row r="97" spans="2:12" x14ac:dyDescent="0.3">
      <c r="B97" s="73" t="s">
        <v>393</v>
      </c>
    </row>
    <row r="98" spans="2:12" x14ac:dyDescent="0.3">
      <c r="C98" t="s">
        <v>50</v>
      </c>
    </row>
    <row r="99" spans="2:12" x14ac:dyDescent="0.3">
      <c r="C99" t="s">
        <v>889</v>
      </c>
      <c r="E99" t="s">
        <v>22</v>
      </c>
      <c r="F99">
        <v>0.67369999999999997</v>
      </c>
    </row>
    <row r="100" spans="2:12" x14ac:dyDescent="0.3">
      <c r="C100" t="s">
        <v>889</v>
      </c>
      <c r="E100" t="s">
        <v>22</v>
      </c>
      <c r="F100">
        <v>0.82340000000000002</v>
      </c>
      <c r="J100" t="s">
        <v>889</v>
      </c>
      <c r="L100" t="s">
        <v>888</v>
      </c>
    </row>
    <row r="101" spans="2:12" x14ac:dyDescent="0.3">
      <c r="C101" t="s">
        <v>889</v>
      </c>
      <c r="E101" t="s">
        <v>22</v>
      </c>
      <c r="F101">
        <v>0.2994</v>
      </c>
    </row>
    <row r="102" spans="2:12" x14ac:dyDescent="0.3">
      <c r="C102" t="s">
        <v>889</v>
      </c>
      <c r="E102" t="s">
        <v>22</v>
      </c>
      <c r="F102">
        <v>0.24840000000000001</v>
      </c>
      <c r="I102" t="s">
        <v>23</v>
      </c>
      <c r="J102" s="280">
        <f t="shared" ref="J102:J108" si="7">SUMIFS($F$99:$F$115,$C$99:$C$115,J$54,$E$99:$E$115,$I102)</f>
        <v>0</v>
      </c>
      <c r="K102" s="280"/>
      <c r="L102" s="280">
        <f t="shared" ref="L102:L108" si="8">SUMIFS($F$99:$F$115,$C$99:$C$115,L$54,$E$99:$E$115,$I102)</f>
        <v>0</v>
      </c>
    </row>
    <row r="103" spans="2:12" x14ac:dyDescent="0.3">
      <c r="C103" t="s">
        <v>889</v>
      </c>
      <c r="E103" t="s">
        <v>22</v>
      </c>
      <c r="F103">
        <v>0.1242</v>
      </c>
      <c r="I103" t="s">
        <v>22</v>
      </c>
      <c r="J103" s="280">
        <f t="shared" si="7"/>
        <v>2.5417000000000005</v>
      </c>
      <c r="K103" s="280"/>
      <c r="L103" s="280">
        <f t="shared" si="8"/>
        <v>0</v>
      </c>
    </row>
    <row r="104" spans="2:12" x14ac:dyDescent="0.3">
      <c r="C104" t="s">
        <v>889</v>
      </c>
      <c r="E104" t="s">
        <v>22</v>
      </c>
      <c r="F104">
        <v>0.21740000000000001</v>
      </c>
      <c r="I104" t="s">
        <v>506</v>
      </c>
      <c r="J104" s="280">
        <f t="shared" si="7"/>
        <v>0</v>
      </c>
      <c r="K104" s="280"/>
      <c r="L104" s="280">
        <f t="shared" si="8"/>
        <v>0</v>
      </c>
    </row>
    <row r="105" spans="2:12" x14ac:dyDescent="0.3">
      <c r="C105" t="s">
        <v>889</v>
      </c>
      <c r="E105" t="s">
        <v>22</v>
      </c>
      <c r="F105">
        <v>9.3100000000000002E-2</v>
      </c>
      <c r="I105" t="s">
        <v>29</v>
      </c>
      <c r="J105" s="280">
        <f t="shared" si="7"/>
        <v>0.86549999999999994</v>
      </c>
      <c r="K105" s="280"/>
      <c r="L105" s="280">
        <f t="shared" si="8"/>
        <v>0</v>
      </c>
    </row>
    <row r="106" spans="2:12" x14ac:dyDescent="0.3">
      <c r="C106" t="s">
        <v>889</v>
      </c>
      <c r="E106" t="s">
        <v>22</v>
      </c>
      <c r="F106">
        <v>6.2100000000000002E-2</v>
      </c>
      <c r="I106" t="s">
        <v>27</v>
      </c>
      <c r="J106" s="280">
        <f t="shared" si="7"/>
        <v>0</v>
      </c>
      <c r="K106" s="280"/>
      <c r="L106" s="280">
        <f t="shared" si="8"/>
        <v>0</v>
      </c>
    </row>
    <row r="107" spans="2:12" x14ac:dyDescent="0.3">
      <c r="C107" t="s">
        <v>889</v>
      </c>
      <c r="E107" t="s">
        <v>29</v>
      </c>
      <c r="F107">
        <v>0.22939999999999999</v>
      </c>
      <c r="I107" t="s">
        <v>31</v>
      </c>
      <c r="J107" s="280">
        <f t="shared" si="7"/>
        <v>0</v>
      </c>
      <c r="K107" s="280"/>
      <c r="L107" s="280">
        <f t="shared" si="8"/>
        <v>0</v>
      </c>
    </row>
    <row r="108" spans="2:12" x14ac:dyDescent="0.3">
      <c r="C108" t="s">
        <v>889</v>
      </c>
      <c r="E108" t="s">
        <v>29</v>
      </c>
      <c r="F108">
        <v>0.28039999999999998</v>
      </c>
      <c r="I108" t="s">
        <v>30</v>
      </c>
      <c r="J108" s="280">
        <f t="shared" si="7"/>
        <v>0</v>
      </c>
      <c r="L108" s="280">
        <f t="shared" si="8"/>
        <v>0.33410000000000001</v>
      </c>
    </row>
    <row r="109" spans="2:12" x14ac:dyDescent="0.3">
      <c r="C109" t="s">
        <v>889</v>
      </c>
      <c r="E109" t="s">
        <v>29</v>
      </c>
      <c r="F109">
        <v>0.10199999999999999</v>
      </c>
    </row>
    <row r="110" spans="2:12" x14ac:dyDescent="0.3">
      <c r="C110" t="s">
        <v>889</v>
      </c>
      <c r="E110" t="s">
        <v>29</v>
      </c>
      <c r="F110">
        <v>8.4599999999999995E-2</v>
      </c>
    </row>
    <row r="111" spans="2:12" x14ac:dyDescent="0.3">
      <c r="C111" t="s">
        <v>889</v>
      </c>
      <c r="E111" t="s">
        <v>29</v>
      </c>
      <c r="F111">
        <v>4.2299999999999997E-2</v>
      </c>
    </row>
    <row r="112" spans="2:12" x14ac:dyDescent="0.3">
      <c r="C112" t="s">
        <v>889</v>
      </c>
      <c r="E112" t="s">
        <v>29</v>
      </c>
      <c r="F112">
        <v>7.3999999999999996E-2</v>
      </c>
    </row>
    <row r="113" spans="2:12" x14ac:dyDescent="0.3">
      <c r="C113" t="s">
        <v>889</v>
      </c>
      <c r="E113" t="s">
        <v>29</v>
      </c>
      <c r="F113">
        <v>3.1699999999999999E-2</v>
      </c>
    </row>
    <row r="114" spans="2:12" x14ac:dyDescent="0.3">
      <c r="C114" t="s">
        <v>889</v>
      </c>
      <c r="E114" t="s">
        <v>29</v>
      </c>
      <c r="F114">
        <v>2.1100000000000001E-2</v>
      </c>
    </row>
    <row r="115" spans="2:12" x14ac:dyDescent="0.3">
      <c r="C115" t="s">
        <v>888</v>
      </c>
      <c r="E115" t="s">
        <v>30</v>
      </c>
      <c r="F115">
        <v>0.33410000000000001</v>
      </c>
    </row>
    <row r="118" spans="2:12" x14ac:dyDescent="0.3">
      <c r="B118" s="73" t="s">
        <v>541</v>
      </c>
    </row>
    <row r="119" spans="2:12" x14ac:dyDescent="0.3">
      <c r="C119" t="s">
        <v>60</v>
      </c>
    </row>
    <row r="121" spans="2:12" x14ac:dyDescent="0.3">
      <c r="C121" t="s">
        <v>889</v>
      </c>
      <c r="E121" t="s">
        <v>22</v>
      </c>
      <c r="F121">
        <v>0.64970000000000006</v>
      </c>
      <c r="J121" t="s">
        <v>889</v>
      </c>
      <c r="L121" t="s">
        <v>888</v>
      </c>
    </row>
    <row r="122" spans="2:12" x14ac:dyDescent="0.3">
      <c r="C122" t="s">
        <v>889</v>
      </c>
      <c r="E122" t="s">
        <v>22</v>
      </c>
      <c r="F122">
        <v>0.79410000000000003</v>
      </c>
    </row>
    <row r="123" spans="2:12" x14ac:dyDescent="0.3">
      <c r="C123" t="s">
        <v>889</v>
      </c>
      <c r="E123" t="s">
        <v>22</v>
      </c>
      <c r="F123">
        <v>0.2888</v>
      </c>
      <c r="I123" t="s">
        <v>23</v>
      </c>
      <c r="J123" s="280">
        <f t="shared" ref="J123:J130" si="9">SUMIFS($F$121:$F$153,$C$121:$C$153,J$54,$E$121:$E$153,$I123)</f>
        <v>0</v>
      </c>
      <c r="K123" s="280"/>
      <c r="L123" s="280">
        <f t="shared" ref="L123:L130" si="10">SUMIFS($F$121:$F$153,$C$121:$C$153,L$54,$E$121:$E$153,$I123)</f>
        <v>0</v>
      </c>
    </row>
    <row r="124" spans="2:12" x14ac:dyDescent="0.3">
      <c r="C124" t="s">
        <v>889</v>
      </c>
      <c r="E124" t="s">
        <v>22</v>
      </c>
      <c r="F124">
        <v>0.23960000000000001</v>
      </c>
      <c r="I124" t="s">
        <v>22</v>
      </c>
      <c r="J124" s="280">
        <f t="shared" si="9"/>
        <v>2.4512999999999998</v>
      </c>
      <c r="K124" s="280"/>
      <c r="L124" s="280">
        <f t="shared" si="10"/>
        <v>0</v>
      </c>
    </row>
    <row r="125" spans="2:12" x14ac:dyDescent="0.3">
      <c r="C125" t="s">
        <v>889</v>
      </c>
      <c r="E125" t="s">
        <v>22</v>
      </c>
      <c r="F125">
        <v>0.1198</v>
      </c>
      <c r="I125" t="s">
        <v>506</v>
      </c>
      <c r="J125" s="280">
        <f t="shared" si="9"/>
        <v>0.10009999999999999</v>
      </c>
      <c r="K125" s="280"/>
      <c r="L125" s="280">
        <f t="shared" si="10"/>
        <v>0</v>
      </c>
    </row>
    <row r="126" spans="2:12" x14ac:dyDescent="0.3">
      <c r="C126" t="s">
        <v>889</v>
      </c>
      <c r="E126" t="s">
        <v>22</v>
      </c>
      <c r="F126">
        <v>0.20960000000000001</v>
      </c>
      <c r="I126" t="s">
        <v>29</v>
      </c>
      <c r="J126" s="280">
        <f t="shared" si="9"/>
        <v>13.5695</v>
      </c>
      <c r="K126" s="280"/>
      <c r="L126" s="280">
        <f t="shared" si="10"/>
        <v>0</v>
      </c>
    </row>
    <row r="127" spans="2:12" x14ac:dyDescent="0.3">
      <c r="C127" t="s">
        <v>889</v>
      </c>
      <c r="E127" t="s">
        <v>22</v>
      </c>
      <c r="F127">
        <v>8.9800000000000005E-2</v>
      </c>
      <c r="I127" t="s">
        <v>27</v>
      </c>
      <c r="J127" s="280">
        <f t="shared" si="9"/>
        <v>0</v>
      </c>
      <c r="K127" s="280"/>
      <c r="L127" s="280">
        <f t="shared" si="10"/>
        <v>0</v>
      </c>
    </row>
    <row r="128" spans="2:12" x14ac:dyDescent="0.3">
      <c r="C128" t="s">
        <v>889</v>
      </c>
      <c r="E128" t="s">
        <v>22</v>
      </c>
      <c r="F128">
        <v>5.9900000000000002E-2</v>
      </c>
      <c r="I128" t="s">
        <v>31</v>
      </c>
      <c r="J128" s="280">
        <f t="shared" si="9"/>
        <v>0</v>
      </c>
      <c r="K128" s="280"/>
      <c r="L128" s="280">
        <f t="shared" si="10"/>
        <v>0</v>
      </c>
    </row>
    <row r="129" spans="3:12" x14ac:dyDescent="0.3">
      <c r="C129" t="s">
        <v>889</v>
      </c>
      <c r="E129" t="s">
        <v>506</v>
      </c>
      <c r="F129">
        <v>2.6499999999999999E-2</v>
      </c>
      <c r="I129" t="s">
        <v>30</v>
      </c>
      <c r="J129" s="280">
        <f t="shared" si="9"/>
        <v>2.2028999999999996</v>
      </c>
      <c r="L129" s="280">
        <f t="shared" si="10"/>
        <v>0</v>
      </c>
    </row>
    <row r="130" spans="3:12" x14ac:dyDescent="0.3">
      <c r="C130" t="s">
        <v>889</v>
      </c>
      <c r="E130" t="s">
        <v>506</v>
      </c>
      <c r="F130">
        <v>3.2399999999999998E-2</v>
      </c>
      <c r="I130" t="s">
        <v>32</v>
      </c>
      <c r="J130" s="280">
        <f t="shared" si="9"/>
        <v>0</v>
      </c>
      <c r="L130" s="280">
        <f t="shared" si="10"/>
        <v>2.0026000000000002</v>
      </c>
    </row>
    <row r="131" spans="3:12" x14ac:dyDescent="0.3">
      <c r="C131" t="s">
        <v>889</v>
      </c>
      <c r="E131" t="s">
        <v>506</v>
      </c>
      <c r="F131">
        <v>1.18E-2</v>
      </c>
    </row>
    <row r="132" spans="3:12" x14ac:dyDescent="0.3">
      <c r="C132" t="s">
        <v>889</v>
      </c>
      <c r="E132" t="s">
        <v>506</v>
      </c>
      <c r="F132">
        <v>9.7999999999999997E-3</v>
      </c>
    </row>
    <row r="133" spans="3:12" x14ac:dyDescent="0.3">
      <c r="C133" t="s">
        <v>889</v>
      </c>
      <c r="E133" t="s">
        <v>506</v>
      </c>
      <c r="F133">
        <v>4.8999999999999998E-3</v>
      </c>
    </row>
    <row r="134" spans="3:12" x14ac:dyDescent="0.3">
      <c r="C134" t="s">
        <v>889</v>
      </c>
      <c r="E134" t="s">
        <v>506</v>
      </c>
      <c r="F134">
        <v>8.6E-3</v>
      </c>
    </row>
    <row r="135" spans="3:12" x14ac:dyDescent="0.3">
      <c r="C135" t="s">
        <v>889</v>
      </c>
      <c r="E135" t="s">
        <v>506</v>
      </c>
      <c r="F135">
        <v>3.7000000000000002E-3</v>
      </c>
    </row>
    <row r="136" spans="3:12" x14ac:dyDescent="0.3">
      <c r="C136" t="s">
        <v>889</v>
      </c>
      <c r="E136" t="s">
        <v>506</v>
      </c>
      <c r="F136">
        <v>2.3999999999999998E-3</v>
      </c>
    </row>
    <row r="137" spans="3:12" x14ac:dyDescent="0.3">
      <c r="C137" t="s">
        <v>889</v>
      </c>
      <c r="E137" t="s">
        <v>30</v>
      </c>
      <c r="F137">
        <v>0.58389999999999997</v>
      </c>
    </row>
    <row r="138" spans="3:12" x14ac:dyDescent="0.3">
      <c r="C138" t="s">
        <v>889</v>
      </c>
      <c r="E138" t="s">
        <v>30</v>
      </c>
      <c r="F138">
        <v>0.71360000000000001</v>
      </c>
    </row>
    <row r="139" spans="3:12" x14ac:dyDescent="0.3">
      <c r="C139" t="s">
        <v>889</v>
      </c>
      <c r="E139" t="s">
        <v>30</v>
      </c>
      <c r="F139">
        <v>0.25950000000000001</v>
      </c>
    </row>
    <row r="140" spans="3:12" x14ac:dyDescent="0.3">
      <c r="C140" t="s">
        <v>889</v>
      </c>
      <c r="E140" t="s">
        <v>30</v>
      </c>
      <c r="F140">
        <v>0.21529999999999999</v>
      </c>
    </row>
    <row r="141" spans="3:12" x14ac:dyDescent="0.3">
      <c r="C141" t="s">
        <v>889</v>
      </c>
      <c r="E141" t="s">
        <v>30</v>
      </c>
      <c r="F141">
        <v>0.1077</v>
      </c>
    </row>
    <row r="142" spans="3:12" x14ac:dyDescent="0.3">
      <c r="C142" t="s">
        <v>889</v>
      </c>
      <c r="E142" t="s">
        <v>30</v>
      </c>
      <c r="F142">
        <v>0.18840000000000001</v>
      </c>
    </row>
    <row r="143" spans="3:12" x14ac:dyDescent="0.3">
      <c r="C143" t="s">
        <v>889</v>
      </c>
      <c r="E143" t="s">
        <v>30</v>
      </c>
      <c r="F143">
        <v>8.0699999999999994E-2</v>
      </c>
    </row>
    <row r="144" spans="3:12" x14ac:dyDescent="0.3">
      <c r="C144" t="s">
        <v>889</v>
      </c>
      <c r="E144" t="s">
        <v>30</v>
      </c>
      <c r="F144">
        <v>5.3800000000000001E-2</v>
      </c>
    </row>
    <row r="145" spans="2:11" x14ac:dyDescent="0.3">
      <c r="C145" t="s">
        <v>889</v>
      </c>
      <c r="E145" t="s">
        <v>29</v>
      </c>
      <c r="F145">
        <v>3.5966</v>
      </c>
    </row>
    <row r="146" spans="2:11" x14ac:dyDescent="0.3">
      <c r="C146" t="s">
        <v>889</v>
      </c>
      <c r="E146" t="s">
        <v>29</v>
      </c>
      <c r="F146">
        <v>4.3958000000000004</v>
      </c>
    </row>
    <row r="147" spans="2:11" x14ac:dyDescent="0.3">
      <c r="C147" t="s">
        <v>889</v>
      </c>
      <c r="E147" t="s">
        <v>29</v>
      </c>
      <c r="F147">
        <v>1.5985</v>
      </c>
    </row>
    <row r="148" spans="2:11" x14ac:dyDescent="0.3">
      <c r="C148" t="s">
        <v>889</v>
      </c>
      <c r="E148" t="s">
        <v>29</v>
      </c>
      <c r="F148">
        <v>1.3262</v>
      </c>
    </row>
    <row r="149" spans="2:11" x14ac:dyDescent="0.3">
      <c r="C149" t="s">
        <v>889</v>
      </c>
      <c r="E149" t="s">
        <v>29</v>
      </c>
      <c r="F149">
        <v>0.66310000000000002</v>
      </c>
    </row>
    <row r="150" spans="2:11" x14ac:dyDescent="0.3">
      <c r="C150" t="s">
        <v>889</v>
      </c>
      <c r="E150" t="s">
        <v>29</v>
      </c>
      <c r="F150">
        <v>1.1604000000000001</v>
      </c>
    </row>
    <row r="151" spans="2:11" x14ac:dyDescent="0.3">
      <c r="C151" t="s">
        <v>889</v>
      </c>
      <c r="E151" t="s">
        <v>29</v>
      </c>
      <c r="F151">
        <v>0.49730000000000002</v>
      </c>
    </row>
    <row r="152" spans="2:11" x14ac:dyDescent="0.3">
      <c r="C152" t="s">
        <v>889</v>
      </c>
      <c r="E152" t="s">
        <v>29</v>
      </c>
      <c r="F152">
        <v>0.33160000000000001</v>
      </c>
    </row>
    <row r="153" spans="2:11" x14ac:dyDescent="0.3">
      <c r="C153" t="s">
        <v>888</v>
      </c>
      <c r="E153" t="s">
        <v>32</v>
      </c>
      <c r="F153">
        <v>2.0026000000000002</v>
      </c>
    </row>
    <row r="156" spans="2:11" x14ac:dyDescent="0.3">
      <c r="B156" s="73" t="s">
        <v>529</v>
      </c>
    </row>
    <row r="158" spans="2:11" x14ac:dyDescent="0.3">
      <c r="G158" t="s">
        <v>889</v>
      </c>
    </row>
    <row r="159" spans="2:11" x14ac:dyDescent="0.3">
      <c r="G159" t="s">
        <v>24</v>
      </c>
      <c r="H159" t="s">
        <v>27</v>
      </c>
      <c r="I159" t="s">
        <v>23</v>
      </c>
      <c r="J159" t="s">
        <v>25</v>
      </c>
    </row>
    <row r="160" spans="2:11" x14ac:dyDescent="0.3">
      <c r="G160" t="s">
        <v>38</v>
      </c>
      <c r="H160" t="s">
        <v>41</v>
      </c>
      <c r="I160" t="s">
        <v>37</v>
      </c>
      <c r="J160" t="s">
        <v>39</v>
      </c>
      <c r="K160" t="s">
        <v>40</v>
      </c>
    </row>
    <row r="161" spans="3:11" x14ac:dyDescent="0.3">
      <c r="C161" t="s">
        <v>68</v>
      </c>
      <c r="E161" t="s">
        <v>892</v>
      </c>
      <c r="G161" s="501">
        <f t="shared" ref="G161:J164" si="11">SUMIFS($H$176:$H$183,$E$176:$E$183,$C161,$G$176:$G$183,G$159,$C$176:$C$183,$G$158)</f>
        <v>0</v>
      </c>
      <c r="H161" s="501">
        <f t="shared" si="11"/>
        <v>18.307700000000001</v>
      </c>
      <c r="I161" s="501">
        <f t="shared" si="11"/>
        <v>0</v>
      </c>
      <c r="J161" s="501">
        <f t="shared" si="11"/>
        <v>0</v>
      </c>
    </row>
    <row r="162" spans="3:11" x14ac:dyDescent="0.3">
      <c r="C162" t="s">
        <v>64</v>
      </c>
      <c r="E162" t="s">
        <v>37</v>
      </c>
      <c r="G162" s="501">
        <f t="shared" si="11"/>
        <v>0</v>
      </c>
      <c r="H162" s="501">
        <f t="shared" si="11"/>
        <v>0</v>
      </c>
      <c r="I162" s="501">
        <f t="shared" si="11"/>
        <v>47.076900000000002</v>
      </c>
      <c r="J162" s="501">
        <f t="shared" si="11"/>
        <v>0</v>
      </c>
    </row>
    <row r="163" spans="3:11" x14ac:dyDescent="0.3">
      <c r="C163" t="s">
        <v>66</v>
      </c>
      <c r="E163" t="s">
        <v>39</v>
      </c>
      <c r="G163" s="501">
        <f t="shared" si="11"/>
        <v>0</v>
      </c>
      <c r="H163" s="501">
        <f t="shared" si="11"/>
        <v>0</v>
      </c>
      <c r="I163" s="501">
        <f t="shared" si="11"/>
        <v>0</v>
      </c>
      <c r="J163" s="501">
        <f t="shared" si="11"/>
        <v>1.3813</v>
      </c>
    </row>
    <row r="164" spans="3:11" x14ac:dyDescent="0.3">
      <c r="C164" t="s">
        <v>70</v>
      </c>
      <c r="E164" t="s">
        <v>38</v>
      </c>
      <c r="G164" s="501">
        <f t="shared" si="11"/>
        <v>1.1763999999999999</v>
      </c>
      <c r="H164" s="501">
        <f t="shared" si="11"/>
        <v>0</v>
      </c>
      <c r="I164" s="501">
        <f t="shared" si="11"/>
        <v>0</v>
      </c>
      <c r="J164" s="501">
        <f t="shared" si="11"/>
        <v>0</v>
      </c>
    </row>
    <row r="165" spans="3:11" x14ac:dyDescent="0.3">
      <c r="C165" t="s">
        <v>72</v>
      </c>
      <c r="E165" t="s">
        <v>40</v>
      </c>
      <c r="K165">
        <f>H184</f>
        <v>4.5</v>
      </c>
    </row>
    <row r="166" spans="3:11" x14ac:dyDescent="0.3">
      <c r="G166" s="500">
        <f>SUM(G161:G165)</f>
        <v>1.1763999999999999</v>
      </c>
      <c r="H166" s="500">
        <f>SUM(H161:H165)</f>
        <v>18.307700000000001</v>
      </c>
      <c r="I166" s="500">
        <f>SUM(I161:I165)</f>
        <v>47.076900000000002</v>
      </c>
      <c r="J166" s="500">
        <f>SUM(J161:J165)</f>
        <v>1.3813</v>
      </c>
      <c r="K166" s="500">
        <f>SUM(K161:K165)</f>
        <v>4.5</v>
      </c>
    </row>
    <row r="167" spans="3:11" x14ac:dyDescent="0.3">
      <c r="G167" s="500"/>
      <c r="H167" s="500"/>
      <c r="I167" s="500"/>
      <c r="J167" s="500"/>
    </row>
    <row r="168" spans="3:11" x14ac:dyDescent="0.3">
      <c r="C168" t="s">
        <v>891</v>
      </c>
      <c r="E168" t="s">
        <v>70</v>
      </c>
      <c r="H168">
        <v>0.81179999999999997</v>
      </c>
    </row>
    <row r="169" spans="3:11" x14ac:dyDescent="0.3">
      <c r="C169" t="s">
        <v>891</v>
      </c>
      <c r="E169" t="s">
        <v>68</v>
      </c>
      <c r="H169">
        <v>11.9</v>
      </c>
    </row>
    <row r="170" spans="3:11" x14ac:dyDescent="0.3">
      <c r="C170" t="s">
        <v>891</v>
      </c>
      <c r="E170" t="s">
        <v>64</v>
      </c>
      <c r="H170">
        <v>30.6</v>
      </c>
    </row>
    <row r="171" spans="3:11" x14ac:dyDescent="0.3">
      <c r="C171" t="s">
        <v>891</v>
      </c>
      <c r="E171" t="s">
        <v>66</v>
      </c>
      <c r="H171">
        <v>1.105</v>
      </c>
    </row>
    <row r="172" spans="3:11" x14ac:dyDescent="0.3">
      <c r="C172" t="s">
        <v>890</v>
      </c>
      <c r="E172" t="s">
        <v>70</v>
      </c>
      <c r="H172">
        <v>0.95499999999999996</v>
      </c>
    </row>
    <row r="173" spans="3:11" x14ac:dyDescent="0.3">
      <c r="C173" t="s">
        <v>890</v>
      </c>
      <c r="E173" t="s">
        <v>68</v>
      </c>
      <c r="H173">
        <v>14</v>
      </c>
    </row>
    <row r="174" spans="3:11" x14ac:dyDescent="0.3">
      <c r="C174" t="s">
        <v>890</v>
      </c>
      <c r="E174" t="s">
        <v>64</v>
      </c>
      <c r="H174">
        <v>36</v>
      </c>
    </row>
    <row r="175" spans="3:11" x14ac:dyDescent="0.3">
      <c r="C175" t="s">
        <v>890</v>
      </c>
      <c r="E175" t="s">
        <v>66</v>
      </c>
      <c r="H175">
        <v>1.3</v>
      </c>
    </row>
    <row r="176" spans="3:11" x14ac:dyDescent="0.3">
      <c r="C176" t="s">
        <v>889</v>
      </c>
      <c r="E176" t="s">
        <v>70</v>
      </c>
      <c r="G176" t="s">
        <v>24</v>
      </c>
      <c r="H176">
        <v>1.1763999999999999</v>
      </c>
    </row>
    <row r="177" spans="3:8" x14ac:dyDescent="0.3">
      <c r="C177" t="s">
        <v>889</v>
      </c>
      <c r="E177" t="s">
        <v>68</v>
      </c>
      <c r="G177" t="s">
        <v>27</v>
      </c>
      <c r="H177">
        <v>18.307700000000001</v>
      </c>
    </row>
    <row r="178" spans="3:8" x14ac:dyDescent="0.3">
      <c r="C178" t="s">
        <v>889</v>
      </c>
      <c r="E178" t="s">
        <v>64</v>
      </c>
      <c r="G178" t="s">
        <v>23</v>
      </c>
      <c r="H178">
        <v>47.076900000000002</v>
      </c>
    </row>
    <row r="179" spans="3:8" x14ac:dyDescent="0.3">
      <c r="C179" t="s">
        <v>889</v>
      </c>
      <c r="E179" t="s">
        <v>66</v>
      </c>
      <c r="G179" t="s">
        <v>25</v>
      </c>
      <c r="H179">
        <v>1.3813</v>
      </c>
    </row>
    <row r="180" spans="3:8" x14ac:dyDescent="0.3">
      <c r="C180" t="s">
        <v>888</v>
      </c>
      <c r="E180" t="s">
        <v>70</v>
      </c>
      <c r="G180" t="s">
        <v>29</v>
      </c>
      <c r="H180">
        <v>0.81179999999999997</v>
      </c>
    </row>
    <row r="181" spans="3:8" x14ac:dyDescent="0.3">
      <c r="C181" t="s">
        <v>888</v>
      </c>
      <c r="E181" t="s">
        <v>68</v>
      </c>
      <c r="G181" t="s">
        <v>29</v>
      </c>
      <c r="H181">
        <v>11.9</v>
      </c>
    </row>
    <row r="182" spans="3:8" x14ac:dyDescent="0.3">
      <c r="C182" t="s">
        <v>888</v>
      </c>
      <c r="E182" t="s">
        <v>64</v>
      </c>
      <c r="G182" t="s">
        <v>29</v>
      </c>
      <c r="H182">
        <v>30.6</v>
      </c>
    </row>
    <row r="183" spans="3:8" x14ac:dyDescent="0.3">
      <c r="C183" t="s">
        <v>888</v>
      </c>
      <c r="E183" t="s">
        <v>66</v>
      </c>
      <c r="G183" t="s">
        <v>29</v>
      </c>
      <c r="H183">
        <v>1.105</v>
      </c>
    </row>
    <row r="184" spans="3:8" x14ac:dyDescent="0.3">
      <c r="C184" t="s">
        <v>889</v>
      </c>
      <c r="E184" t="s">
        <v>72</v>
      </c>
      <c r="G184" t="s">
        <v>26</v>
      </c>
      <c r="H184">
        <v>4.5</v>
      </c>
    </row>
    <row r="185" spans="3:8" x14ac:dyDescent="0.3">
      <c r="C185" t="s">
        <v>888</v>
      </c>
      <c r="E185" t="s">
        <v>72</v>
      </c>
      <c r="G185" t="s">
        <v>29</v>
      </c>
      <c r="H185">
        <v>3.6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I1" zoomScale="130" zoomScaleNormal="130" workbookViewId="0">
      <selection activeCell="V20" sqref="V20"/>
    </sheetView>
  </sheetViews>
  <sheetFormatPr defaultRowHeight="14.4" x14ac:dyDescent="0.3"/>
  <cols>
    <col min="3" max="3" width="32.33203125" customWidth="1"/>
    <col min="4" max="4" width="15.33203125" bestFit="1" customWidth="1"/>
    <col min="5" max="5" width="11" customWidth="1"/>
    <col min="6" max="6" width="10.88671875" customWidth="1"/>
    <col min="7" max="7" width="15.33203125" bestFit="1" customWidth="1"/>
    <col min="13" max="13" width="18.5546875" customWidth="1"/>
    <col min="14" max="14" width="14.6640625" customWidth="1"/>
  </cols>
  <sheetData>
    <row r="2" spans="2:28" x14ac:dyDescent="0.3">
      <c r="C2" t="s">
        <v>1296</v>
      </c>
    </row>
    <row r="5" spans="2:28" x14ac:dyDescent="0.3">
      <c r="C5" t="s">
        <v>1295</v>
      </c>
      <c r="F5" t="s">
        <v>1239</v>
      </c>
      <c r="G5" t="s">
        <v>1294</v>
      </c>
    </row>
    <row r="6" spans="2:28" x14ac:dyDescent="0.3">
      <c r="F6">
        <v>2006</v>
      </c>
      <c r="G6">
        <v>2012</v>
      </c>
      <c r="V6" s="73" t="s">
        <v>1293</v>
      </c>
    </row>
    <row r="7" spans="2:28" x14ac:dyDescent="0.3">
      <c r="D7" t="s">
        <v>46</v>
      </c>
      <c r="F7">
        <v>2.61</v>
      </c>
      <c r="G7" s="659">
        <f>'PP prod. and Capacity '!G157/1000</f>
        <v>2.431</v>
      </c>
      <c r="I7">
        <f>(F7-G7)/F7</f>
        <v>6.8582375478927135E-2</v>
      </c>
      <c r="V7" s="58" t="s">
        <v>1292</v>
      </c>
      <c r="W7" s="59"/>
      <c r="X7" s="59"/>
      <c r="Y7" s="59"/>
      <c r="Z7" s="59"/>
      <c r="AA7" s="59"/>
      <c r="AB7" s="61"/>
    </row>
    <row r="8" spans="2:28" x14ac:dyDescent="0.3">
      <c r="D8" t="s">
        <v>45</v>
      </c>
      <c r="F8">
        <v>0.55600000000000005</v>
      </c>
      <c r="G8" s="659">
        <f>H17/1000000</f>
        <v>0.73497500000000004</v>
      </c>
      <c r="I8">
        <f>(F8-G8)/F8</f>
        <v>-0.32189748201438845</v>
      </c>
      <c r="V8" s="56"/>
      <c r="AB8" s="72"/>
    </row>
    <row r="9" spans="2:28" x14ac:dyDescent="0.3">
      <c r="V9" s="56" t="s">
        <v>88</v>
      </c>
      <c r="W9">
        <v>2006</v>
      </c>
      <c r="X9" t="s">
        <v>1291</v>
      </c>
      <c r="Z9" t="s">
        <v>1290</v>
      </c>
      <c r="AB9" s="72"/>
    </row>
    <row r="10" spans="2:28" x14ac:dyDescent="0.3">
      <c r="M10" s="58" t="s">
        <v>1289</v>
      </c>
      <c r="N10" s="59"/>
      <c r="O10" s="59"/>
      <c r="P10" s="59"/>
      <c r="Q10" s="59"/>
      <c r="R10" s="59"/>
      <c r="S10" s="59"/>
      <c r="T10" s="61"/>
      <c r="V10" s="56"/>
      <c r="AB10" s="72"/>
    </row>
    <row r="11" spans="2:28" x14ac:dyDescent="0.3">
      <c r="B11" t="s">
        <v>1288</v>
      </c>
      <c r="M11" s="56"/>
      <c r="S11" t="s">
        <v>1287</v>
      </c>
      <c r="T11" s="72"/>
      <c r="V11" s="56" t="s">
        <v>38</v>
      </c>
      <c r="W11" s="68">
        <v>1.1764490000000001</v>
      </c>
      <c r="X11" s="68">
        <v>1.1764490000000001</v>
      </c>
      <c r="Z11">
        <v>41.21</v>
      </c>
      <c r="AB11" s="72"/>
    </row>
    <row r="12" spans="2:28" x14ac:dyDescent="0.3">
      <c r="B12" s="58" t="s">
        <v>1286</v>
      </c>
      <c r="C12" s="59"/>
      <c r="D12" s="59"/>
      <c r="E12" s="59"/>
      <c r="F12" s="59"/>
      <c r="G12" s="59"/>
      <c r="H12" s="59"/>
      <c r="I12" s="59"/>
      <c r="J12" s="61"/>
      <c r="M12" s="56"/>
      <c r="S12" t="s">
        <v>1285</v>
      </c>
      <c r="T12" s="72" t="s">
        <v>1284</v>
      </c>
      <c r="V12" s="56" t="s">
        <v>37</v>
      </c>
      <c r="W12" s="68">
        <v>54.509901999999997</v>
      </c>
      <c r="X12" s="68">
        <v>54.286402000000002</v>
      </c>
      <c r="Z12">
        <v>71.463600000000014</v>
      </c>
      <c r="AB12" s="72"/>
    </row>
    <row r="13" spans="2:28" x14ac:dyDescent="0.3">
      <c r="B13" s="56"/>
      <c r="D13" t="s">
        <v>1283</v>
      </c>
      <c r="H13">
        <v>2011</v>
      </c>
      <c r="J13" s="72"/>
      <c r="M13" s="56"/>
      <c r="N13" t="s">
        <v>1282</v>
      </c>
      <c r="P13" t="s">
        <v>1281</v>
      </c>
      <c r="Q13" t="s">
        <v>1280</v>
      </c>
      <c r="S13" s="503">
        <f>1-T13</f>
        <v>0.23213230950974606</v>
      </c>
      <c r="T13" s="658">
        <f>'2006 PP model inputs '!K48</f>
        <v>0.76786769049025394</v>
      </c>
      <c r="V13" s="56" t="s">
        <v>39</v>
      </c>
      <c r="W13" s="68">
        <v>1.3812500000000001</v>
      </c>
      <c r="X13" s="68">
        <v>1.3812500000000001</v>
      </c>
      <c r="Z13">
        <v>4.8360000000000003</v>
      </c>
      <c r="AB13" s="72"/>
    </row>
    <row r="14" spans="2:28" x14ac:dyDescent="0.3">
      <c r="B14" s="56" t="s">
        <v>1279</v>
      </c>
      <c r="J14" s="72"/>
      <c r="M14" s="56" t="s">
        <v>46</v>
      </c>
      <c r="N14">
        <f>'PP prod. and Capacity '!G157/1000</f>
        <v>2.431</v>
      </c>
      <c r="P14">
        <v>0.85</v>
      </c>
      <c r="Q14">
        <f>N14/P14</f>
        <v>2.8600000000000003</v>
      </c>
      <c r="T14" s="72"/>
      <c r="V14" s="56" t="s">
        <v>536</v>
      </c>
      <c r="W14" s="68">
        <v>0.16450000000000001</v>
      </c>
      <c r="X14" s="68">
        <v>0.14499999999999999</v>
      </c>
      <c r="AB14" s="656"/>
    </row>
    <row r="15" spans="2:28" x14ac:dyDescent="0.3">
      <c r="B15" s="56"/>
      <c r="D15" t="s">
        <v>1278</v>
      </c>
      <c r="H15">
        <v>1190000</v>
      </c>
      <c r="J15" s="72"/>
      <c r="M15" s="56" t="s">
        <v>44</v>
      </c>
      <c r="N15">
        <f>'PP prod. and Capacity '!G158/1000</f>
        <v>2.2770000000000001</v>
      </c>
      <c r="P15">
        <v>0.85</v>
      </c>
      <c r="Q15" s="68">
        <f>N15/P15</f>
        <v>2.678823529411765</v>
      </c>
      <c r="S15" s="68">
        <f>$Q$15*(S13)</f>
        <v>0.62184149265140221</v>
      </c>
      <c r="T15" s="657">
        <f>$Q$15*(T13)</f>
        <v>2.0569820367603628</v>
      </c>
      <c r="V15" s="56" t="s">
        <v>40</v>
      </c>
      <c r="W15" s="68">
        <v>35.394764000000002</v>
      </c>
      <c r="X15" s="68">
        <v>31.539292</v>
      </c>
      <c r="AB15" s="656"/>
    </row>
    <row r="16" spans="2:28" x14ac:dyDescent="0.3">
      <c r="B16" s="56"/>
      <c r="D16" t="s">
        <v>1277</v>
      </c>
      <c r="H16">
        <v>100000</v>
      </c>
      <c r="J16" s="72"/>
      <c r="M16" s="56" t="s">
        <v>557</v>
      </c>
      <c r="N16" s="68">
        <f>G8</f>
        <v>0.73497500000000004</v>
      </c>
      <c r="T16" s="72"/>
      <c r="V16" s="56" t="s">
        <v>112</v>
      </c>
      <c r="W16" s="68">
        <v>0.67490000000000006</v>
      </c>
      <c r="X16" s="68">
        <v>0.67490000000000006</v>
      </c>
      <c r="AB16" s="72"/>
    </row>
    <row r="17" spans="2:28" x14ac:dyDescent="0.3">
      <c r="B17" s="56"/>
      <c r="D17" s="397" t="s">
        <v>1276</v>
      </c>
      <c r="E17" s="397"/>
      <c r="F17" s="397"/>
      <c r="G17" s="397"/>
      <c r="H17" s="397">
        <v>734975</v>
      </c>
      <c r="J17" s="72"/>
      <c r="M17" s="56" t="s">
        <v>581</v>
      </c>
      <c r="N17" s="284">
        <f>H23/1000000</f>
        <v>1.090198</v>
      </c>
      <c r="T17" s="72"/>
      <c r="V17" s="56" t="s">
        <v>36</v>
      </c>
      <c r="W17" s="68">
        <v>7.9635949999999998</v>
      </c>
      <c r="X17" s="68">
        <v>5.317952</v>
      </c>
      <c r="Z17">
        <v>32.598048734324848</v>
      </c>
      <c r="AB17" s="72"/>
    </row>
    <row r="18" spans="2:28" x14ac:dyDescent="0.3">
      <c r="B18" s="56"/>
      <c r="D18" t="s">
        <v>1275</v>
      </c>
      <c r="H18">
        <v>281000</v>
      </c>
      <c r="J18" s="72"/>
      <c r="M18" s="56"/>
      <c r="T18" s="72"/>
      <c r="V18" s="56"/>
      <c r="AB18" s="656"/>
    </row>
    <row r="19" spans="2:28" x14ac:dyDescent="0.3">
      <c r="B19" s="56"/>
      <c r="C19" t="s">
        <v>1274</v>
      </c>
      <c r="H19">
        <v>2305975</v>
      </c>
      <c r="J19" s="72"/>
      <c r="M19" s="86"/>
      <c r="N19" s="65"/>
      <c r="O19" s="65"/>
      <c r="P19" s="65"/>
      <c r="Q19" s="65"/>
      <c r="R19" s="65"/>
      <c r="S19" s="65"/>
      <c r="T19" s="113"/>
      <c r="V19" s="86"/>
      <c r="W19" s="65"/>
      <c r="X19" s="65"/>
      <c r="Y19" s="65"/>
      <c r="Z19" s="65"/>
      <c r="AA19" s="65"/>
      <c r="AB19" s="655"/>
    </row>
    <row r="20" spans="2:28" x14ac:dyDescent="0.3">
      <c r="B20" s="56"/>
      <c r="C20" t="s">
        <v>1273</v>
      </c>
      <c r="H20">
        <v>79000</v>
      </c>
      <c r="J20" s="72"/>
    </row>
    <row r="21" spans="2:28" x14ac:dyDescent="0.3">
      <c r="B21" s="56"/>
      <c r="C21" t="s">
        <v>1272</v>
      </c>
      <c r="H21" s="654">
        <f>SUM(H19:H20)</f>
        <v>2384975</v>
      </c>
      <c r="J21" s="72"/>
      <c r="M21" s="418" t="s">
        <v>1271</v>
      </c>
    </row>
    <row r="22" spans="2:28" x14ac:dyDescent="0.3">
      <c r="B22" s="56"/>
      <c r="J22" s="72"/>
      <c r="M22" s="58"/>
      <c r="N22" s="59"/>
      <c r="O22" s="59"/>
      <c r="P22" s="59"/>
      <c r="Q22" s="59"/>
      <c r="R22" s="59"/>
      <c r="S22" s="61"/>
    </row>
    <row r="23" spans="2:28" x14ac:dyDescent="0.3">
      <c r="B23" s="56"/>
      <c r="C23" t="s">
        <v>104</v>
      </c>
      <c r="H23">
        <v>1090198</v>
      </c>
      <c r="J23" s="72"/>
      <c r="M23" s="647" t="s">
        <v>1270</v>
      </c>
      <c r="N23" s="653" t="s">
        <v>1269</v>
      </c>
      <c r="O23" s="652" t="s">
        <v>1265</v>
      </c>
      <c r="P23" t="s">
        <v>1268</v>
      </c>
      <c r="Q23" t="s">
        <v>1267</v>
      </c>
      <c r="R23" s="648" t="s">
        <v>1258</v>
      </c>
      <c r="S23" s="72"/>
    </row>
    <row r="24" spans="2:28" x14ac:dyDescent="0.3">
      <c r="B24" s="56"/>
      <c r="J24" s="72"/>
      <c r="M24" s="56" t="s">
        <v>1266</v>
      </c>
      <c r="O24" s="651" t="s">
        <v>1265</v>
      </c>
      <c r="R24" s="648" t="s">
        <v>1258</v>
      </c>
      <c r="S24" s="72"/>
    </row>
    <row r="25" spans="2:28" x14ac:dyDescent="0.3">
      <c r="B25" s="56"/>
      <c r="C25" t="s">
        <v>1264</v>
      </c>
      <c r="H25">
        <f>H23/H21</f>
        <v>0.45711087118313609</v>
      </c>
      <c r="J25" s="72"/>
      <c r="M25" s="56" t="s">
        <v>1263</v>
      </c>
      <c r="N25" s="650" t="s">
        <v>1262</v>
      </c>
      <c r="S25" s="72"/>
    </row>
    <row r="26" spans="2:28" x14ac:dyDescent="0.3">
      <c r="B26" s="56"/>
      <c r="J26" s="72"/>
      <c r="M26" s="647" t="s">
        <v>507</v>
      </c>
      <c r="N26" s="649" t="s">
        <v>1261</v>
      </c>
      <c r="P26" s="91" t="s">
        <v>1260</v>
      </c>
      <c r="Q26" t="s">
        <v>1259</v>
      </c>
      <c r="R26" s="648" t="s">
        <v>1258</v>
      </c>
      <c r="S26" s="72"/>
    </row>
    <row r="27" spans="2:28" x14ac:dyDescent="0.3">
      <c r="B27" s="56" t="s">
        <v>293</v>
      </c>
      <c r="H27">
        <v>2011</v>
      </c>
      <c r="J27" s="72"/>
      <c r="M27" s="647"/>
      <c r="S27" s="72"/>
    </row>
    <row r="28" spans="2:28" x14ac:dyDescent="0.3">
      <c r="B28" s="56"/>
      <c r="C28" t="s">
        <v>1257</v>
      </c>
      <c r="H28">
        <v>2167000</v>
      </c>
      <c r="J28" s="72"/>
      <c r="M28" s="647" t="s">
        <v>1256</v>
      </c>
      <c r="N28" s="646" t="s">
        <v>1255</v>
      </c>
      <c r="S28" s="72"/>
    </row>
    <row r="29" spans="2:28" x14ac:dyDescent="0.3">
      <c r="B29" s="56"/>
      <c r="C29" s="397" t="s">
        <v>1254</v>
      </c>
      <c r="D29" s="397"/>
      <c r="E29" s="397"/>
      <c r="F29" s="397"/>
      <c r="G29" s="397"/>
      <c r="H29" s="397">
        <v>791000</v>
      </c>
      <c r="J29" s="72"/>
      <c r="M29" s="56"/>
      <c r="S29" s="72"/>
    </row>
    <row r="30" spans="2:28" x14ac:dyDescent="0.3">
      <c r="B30" s="56"/>
      <c r="C30" t="s">
        <v>345</v>
      </c>
      <c r="H30">
        <v>317000</v>
      </c>
      <c r="J30" s="72"/>
      <c r="M30" s="56"/>
      <c r="S30" s="72"/>
    </row>
    <row r="31" spans="2:28" x14ac:dyDescent="0.3">
      <c r="B31" s="56"/>
      <c r="C31" t="s">
        <v>1253</v>
      </c>
      <c r="H31">
        <v>474000</v>
      </c>
      <c r="J31" s="72"/>
      <c r="M31" s="86"/>
      <c r="N31" s="65"/>
      <c r="O31" s="65"/>
      <c r="P31" s="65"/>
      <c r="Q31" s="65"/>
      <c r="R31" s="65"/>
      <c r="S31" s="113"/>
    </row>
    <row r="32" spans="2:28" x14ac:dyDescent="0.3">
      <c r="B32" s="56"/>
      <c r="C32" t="s">
        <v>1252</v>
      </c>
      <c r="H32">
        <v>0</v>
      </c>
      <c r="J32" s="72"/>
    </row>
    <row r="33" spans="1:26" x14ac:dyDescent="0.3">
      <c r="B33" s="56"/>
      <c r="C33" t="s">
        <v>1251</v>
      </c>
      <c r="H33">
        <v>428000</v>
      </c>
      <c r="J33" s="72"/>
    </row>
    <row r="34" spans="1:26" x14ac:dyDescent="0.3">
      <c r="B34" s="56"/>
      <c r="C34" t="s">
        <v>1250</v>
      </c>
      <c r="H34">
        <v>46000</v>
      </c>
      <c r="J34" s="72"/>
    </row>
    <row r="35" spans="1:26" x14ac:dyDescent="0.3">
      <c r="B35" s="56"/>
      <c r="C35" s="397" t="s">
        <v>1249</v>
      </c>
      <c r="D35" s="397"/>
      <c r="E35" s="397"/>
      <c r="F35" s="397"/>
      <c r="G35" s="397"/>
      <c r="H35" s="397">
        <v>210000</v>
      </c>
      <c r="J35" s="72"/>
    </row>
    <row r="36" spans="1:26" x14ac:dyDescent="0.3">
      <c r="B36" s="56"/>
      <c r="C36" s="397" t="s">
        <v>1248</v>
      </c>
      <c r="D36" s="397"/>
      <c r="E36" s="397"/>
      <c r="F36" s="397"/>
      <c r="G36" s="397"/>
      <c r="H36" s="397">
        <v>1075000</v>
      </c>
      <c r="J36" s="72"/>
    </row>
    <row r="37" spans="1:26" x14ac:dyDescent="0.3">
      <c r="B37" s="56"/>
      <c r="C37" t="s">
        <v>1247</v>
      </c>
      <c r="H37">
        <v>971000</v>
      </c>
      <c r="J37" s="72"/>
      <c r="O37">
        <v>1.379</v>
      </c>
      <c r="Q37">
        <v>0.65910000000000002</v>
      </c>
    </row>
    <row r="38" spans="1:26" x14ac:dyDescent="0.3">
      <c r="B38" s="56"/>
      <c r="C38" t="s">
        <v>1246</v>
      </c>
      <c r="H38">
        <v>28000</v>
      </c>
      <c r="J38" s="72"/>
      <c r="O38">
        <v>0.1022</v>
      </c>
      <c r="Q38">
        <v>0.94159999999999999</v>
      </c>
    </row>
    <row r="39" spans="1:26" x14ac:dyDescent="0.3">
      <c r="B39" s="56"/>
      <c r="C39" t="s">
        <v>1245</v>
      </c>
      <c r="H39">
        <v>76000</v>
      </c>
      <c r="J39" s="72"/>
    </row>
    <row r="40" spans="1:26" x14ac:dyDescent="0.3">
      <c r="B40" s="56"/>
      <c r="C40" t="s">
        <v>1244</v>
      </c>
      <c r="H40">
        <v>0</v>
      </c>
      <c r="J40" s="72"/>
    </row>
    <row r="41" spans="1:26" x14ac:dyDescent="0.3">
      <c r="B41" s="56"/>
      <c r="C41" s="397" t="s">
        <v>1243</v>
      </c>
      <c r="D41" s="397"/>
      <c r="E41" s="397"/>
      <c r="F41" s="397"/>
      <c r="G41" s="397"/>
      <c r="H41" s="397">
        <v>91000</v>
      </c>
      <c r="J41" s="72"/>
    </row>
    <row r="42" spans="1:26" x14ac:dyDescent="0.3">
      <c r="B42" s="56"/>
      <c r="C42" t="s">
        <v>1242</v>
      </c>
      <c r="H42" s="73">
        <f>H29+H35+H36+H41</f>
        <v>2167000</v>
      </c>
      <c r="J42" s="72"/>
      <c r="L42">
        <f>H21/H42</f>
        <v>1.1005883710198432</v>
      </c>
    </row>
    <row r="43" spans="1:26" x14ac:dyDescent="0.3">
      <c r="B43" s="86"/>
      <c r="C43" s="65"/>
      <c r="D43" s="65"/>
      <c r="E43" s="65"/>
      <c r="F43" s="65"/>
      <c r="G43" s="65"/>
      <c r="H43" s="65"/>
      <c r="I43" s="65"/>
      <c r="J43" s="113"/>
    </row>
    <row r="47" spans="1:26" ht="21" x14ac:dyDescent="0.4">
      <c r="A47" s="283" t="s">
        <v>801</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9" spans="1:26" x14ac:dyDescent="0.3">
      <c r="C49" s="73" t="s">
        <v>1241</v>
      </c>
    </row>
    <row r="51" spans="1:26" x14ac:dyDescent="0.3">
      <c r="D51" s="645" t="s">
        <v>1240</v>
      </c>
      <c r="E51" t="s">
        <v>1239</v>
      </c>
      <c r="F51" t="s">
        <v>1173</v>
      </c>
      <c r="H51" t="s">
        <v>1238</v>
      </c>
    </row>
    <row r="52" spans="1:26" x14ac:dyDescent="0.3">
      <c r="E52" s="73">
        <v>2006</v>
      </c>
      <c r="F52" s="73">
        <v>2012</v>
      </c>
      <c r="G52" s="73">
        <v>2015</v>
      </c>
      <c r="H52" s="73">
        <v>2017</v>
      </c>
    </row>
    <row r="53" spans="1:26" x14ac:dyDescent="0.3">
      <c r="C53" s="73" t="s">
        <v>46</v>
      </c>
      <c r="E53">
        <f>F7</f>
        <v>2.61</v>
      </c>
      <c r="F53" s="280">
        <f>'PP prod. and Capacity '!G157/1000</f>
        <v>2.431</v>
      </c>
      <c r="H53" s="68">
        <f>'PP prod. and Capacity '!D213/1000000</f>
        <v>2.1800600000000001</v>
      </c>
    </row>
    <row r="54" spans="1:26" x14ac:dyDescent="0.3">
      <c r="C54" s="73" t="s">
        <v>44</v>
      </c>
      <c r="F54" s="280">
        <f>'PP prod. and Capacity '!G158/1000</f>
        <v>2.2770000000000001</v>
      </c>
    </row>
    <row r="55" spans="1:26" x14ac:dyDescent="0.3">
      <c r="C55" s="73" t="s">
        <v>45</v>
      </c>
      <c r="E55">
        <f>F8</f>
        <v>0.55600000000000005</v>
      </c>
      <c r="F55" s="68">
        <f>H17/1000000</f>
        <v>0.73497500000000004</v>
      </c>
      <c r="H55" s="68">
        <f>(H53/F53)*F55</f>
        <v>0.65910719806663931</v>
      </c>
    </row>
    <row r="56" spans="1:26" x14ac:dyDescent="0.3">
      <c r="C56" s="73"/>
    </row>
    <row r="57" spans="1:26" x14ac:dyDescent="0.3">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x14ac:dyDescent="0.3">
      <c r="B58" t="s">
        <v>1237</v>
      </c>
    </row>
    <row r="60" spans="1:26" x14ac:dyDescent="0.3">
      <c r="B60" s="73" t="s">
        <v>1236</v>
      </c>
      <c r="E60" s="694">
        <v>2010</v>
      </c>
      <c r="F60" s="694"/>
      <c r="G60" s="694">
        <v>2011</v>
      </c>
      <c r="H60" s="694"/>
      <c r="I60" s="694">
        <v>2012</v>
      </c>
      <c r="J60" s="694"/>
      <c r="K60" s="694">
        <v>2013</v>
      </c>
      <c r="L60" s="694"/>
      <c r="M60" s="73">
        <v>2014</v>
      </c>
      <c r="N60" s="73">
        <v>2015</v>
      </c>
    </row>
    <row r="61" spans="1:26" ht="39.6" x14ac:dyDescent="0.3">
      <c r="B61" s="635"/>
      <c r="C61" s="635"/>
      <c r="D61" s="635"/>
      <c r="E61" s="635" t="s">
        <v>1235</v>
      </c>
      <c r="F61" s="635" t="s">
        <v>1234</v>
      </c>
      <c r="G61" s="635" t="s">
        <v>1235</v>
      </c>
      <c r="H61" s="635" t="s">
        <v>1234</v>
      </c>
      <c r="I61" s="635" t="s">
        <v>1235</v>
      </c>
      <c r="J61" s="635" t="s">
        <v>1234</v>
      </c>
      <c r="K61" s="635" t="s">
        <v>1235</v>
      </c>
      <c r="L61" s="635" t="s">
        <v>1234</v>
      </c>
      <c r="M61" s="635" t="s">
        <v>1235</v>
      </c>
      <c r="N61" s="635" t="s">
        <v>1234</v>
      </c>
    </row>
    <row r="62" spans="1:26" x14ac:dyDescent="0.3">
      <c r="B62" s="636">
        <v>1</v>
      </c>
      <c r="C62" s="622" t="s">
        <v>1233</v>
      </c>
      <c r="D62" s="631"/>
      <c r="E62" s="630">
        <v>1780</v>
      </c>
      <c r="F62" s="611">
        <v>300</v>
      </c>
      <c r="G62" s="628">
        <v>1780</v>
      </c>
      <c r="H62" s="611">
        <v>300</v>
      </c>
      <c r="I62" s="628">
        <v>1560</v>
      </c>
      <c r="J62" s="611">
        <v>300</v>
      </c>
      <c r="K62" s="628">
        <v>1560</v>
      </c>
      <c r="L62" s="629">
        <v>300</v>
      </c>
      <c r="M62" s="628">
        <v>1560</v>
      </c>
      <c r="N62" s="611">
        <v>1560</v>
      </c>
    </row>
    <row r="63" spans="1:26" x14ac:dyDescent="0.3">
      <c r="B63" s="624">
        <v>1.1000000000000001</v>
      </c>
      <c r="C63" s="614" t="s">
        <v>1232</v>
      </c>
      <c r="D63" s="635"/>
      <c r="E63" s="634">
        <v>100</v>
      </c>
      <c r="F63" s="642" t="s">
        <v>1207</v>
      </c>
      <c r="G63" s="632">
        <v>100</v>
      </c>
      <c r="H63" s="642" t="s">
        <v>1207</v>
      </c>
      <c r="I63" s="632">
        <v>100</v>
      </c>
      <c r="J63" s="642" t="s">
        <v>1207</v>
      </c>
      <c r="K63" s="632">
        <v>100</v>
      </c>
      <c r="L63" s="641" t="s">
        <v>1207</v>
      </c>
      <c r="M63" s="632">
        <v>100</v>
      </c>
      <c r="N63" s="608">
        <v>100</v>
      </c>
    </row>
    <row r="64" spans="1:26" x14ac:dyDescent="0.3">
      <c r="B64" s="623">
        <v>1.1100000000000001</v>
      </c>
      <c r="C64" s="612" t="s">
        <v>1231</v>
      </c>
      <c r="D64" s="631"/>
      <c r="E64" s="630">
        <v>0</v>
      </c>
      <c r="F64" s="640" t="s">
        <v>1207</v>
      </c>
      <c r="G64" s="644" t="s">
        <v>1207</v>
      </c>
      <c r="H64" s="640" t="s">
        <v>1207</v>
      </c>
      <c r="I64" s="644" t="s">
        <v>1207</v>
      </c>
      <c r="J64" s="640" t="s">
        <v>1207</v>
      </c>
      <c r="K64" s="644" t="s">
        <v>1207</v>
      </c>
      <c r="L64" s="639" t="s">
        <v>1207</v>
      </c>
      <c r="M64" s="644" t="s">
        <v>1207</v>
      </c>
      <c r="N64" s="640" t="s">
        <v>1207</v>
      </c>
    </row>
    <row r="65" spans="2:14" x14ac:dyDescent="0.3">
      <c r="B65" s="621">
        <v>1.1200000000000001</v>
      </c>
      <c r="C65" s="609" t="s">
        <v>1230</v>
      </c>
      <c r="D65" s="635"/>
      <c r="E65" s="634">
        <v>100</v>
      </c>
      <c r="F65" s="642" t="s">
        <v>1207</v>
      </c>
      <c r="G65" s="632">
        <v>100</v>
      </c>
      <c r="H65" s="642" t="s">
        <v>1207</v>
      </c>
      <c r="I65" s="632">
        <v>100</v>
      </c>
      <c r="J65" s="642" t="s">
        <v>1207</v>
      </c>
      <c r="K65" s="632">
        <v>100</v>
      </c>
      <c r="L65" s="641" t="s">
        <v>1207</v>
      </c>
      <c r="M65" s="632">
        <v>100</v>
      </c>
      <c r="N65" s="608">
        <v>100</v>
      </c>
    </row>
    <row r="66" spans="2:14" x14ac:dyDescent="0.3">
      <c r="B66" s="625">
        <v>1.2</v>
      </c>
      <c r="C66" s="617" t="s">
        <v>1229</v>
      </c>
      <c r="D66" s="631"/>
      <c r="E66" s="630">
        <v>220</v>
      </c>
      <c r="F66" s="640" t="s">
        <v>1207</v>
      </c>
      <c r="G66" s="628">
        <v>220</v>
      </c>
      <c r="H66" s="640" t="s">
        <v>1207</v>
      </c>
      <c r="I66" s="628">
        <v>0</v>
      </c>
      <c r="J66" s="611">
        <v>0</v>
      </c>
      <c r="K66" s="628">
        <v>0</v>
      </c>
      <c r="L66" s="629">
        <v>0</v>
      </c>
      <c r="M66" s="628">
        <v>0</v>
      </c>
      <c r="N66" s="611">
        <v>0</v>
      </c>
    </row>
    <row r="67" spans="2:14" ht="20.399999999999999" x14ac:dyDescent="0.3">
      <c r="B67" s="621">
        <v>1.21</v>
      </c>
      <c r="C67" s="609" t="s">
        <v>1228</v>
      </c>
      <c r="D67" s="635"/>
      <c r="E67" s="634">
        <v>0</v>
      </c>
      <c r="F67" s="642" t="s">
        <v>1207</v>
      </c>
      <c r="G67" s="643" t="s">
        <v>1207</v>
      </c>
      <c r="H67" s="642" t="s">
        <v>1207</v>
      </c>
      <c r="I67" s="632">
        <v>0</v>
      </c>
      <c r="J67" s="608">
        <v>0</v>
      </c>
      <c r="K67" s="632">
        <v>0</v>
      </c>
      <c r="L67" s="633">
        <v>0</v>
      </c>
      <c r="M67" s="632">
        <v>0</v>
      </c>
      <c r="N67" s="608">
        <v>0</v>
      </c>
    </row>
    <row r="68" spans="2:14" x14ac:dyDescent="0.3">
      <c r="B68" s="623">
        <v>1.22</v>
      </c>
      <c r="C68" s="612" t="s">
        <v>1227</v>
      </c>
      <c r="D68" s="631"/>
      <c r="E68" s="630">
        <v>220</v>
      </c>
      <c r="F68" s="640" t="s">
        <v>1207</v>
      </c>
      <c r="G68" s="628">
        <v>220</v>
      </c>
      <c r="H68" s="640" t="s">
        <v>1207</v>
      </c>
      <c r="I68" s="628">
        <v>0</v>
      </c>
      <c r="J68" s="611">
        <v>0</v>
      </c>
      <c r="K68" s="628">
        <v>0</v>
      </c>
      <c r="L68" s="629">
        <v>0</v>
      </c>
      <c r="M68" s="628">
        <v>0</v>
      </c>
      <c r="N68" s="611">
        <v>0</v>
      </c>
    </row>
    <row r="69" spans="2:14" x14ac:dyDescent="0.3">
      <c r="B69" s="624">
        <v>1.3</v>
      </c>
      <c r="C69" s="614" t="s">
        <v>1226</v>
      </c>
      <c r="D69" s="635"/>
      <c r="E69" s="634">
        <v>0</v>
      </c>
      <c r="F69" s="608">
        <v>0</v>
      </c>
      <c r="G69" s="632">
        <v>0</v>
      </c>
      <c r="H69" s="608">
        <v>0</v>
      </c>
      <c r="I69" s="632">
        <v>0</v>
      </c>
      <c r="J69" s="608">
        <v>0</v>
      </c>
      <c r="K69" s="632">
        <v>0</v>
      </c>
      <c r="L69" s="633">
        <v>0</v>
      </c>
      <c r="M69" s="632">
        <v>0</v>
      </c>
      <c r="N69" s="608">
        <v>0</v>
      </c>
    </row>
    <row r="70" spans="2:14" x14ac:dyDescent="0.3">
      <c r="B70" s="623">
        <v>1.31</v>
      </c>
      <c r="C70" s="612" t="s">
        <v>1225</v>
      </c>
      <c r="D70" s="631"/>
      <c r="E70" s="630">
        <v>0</v>
      </c>
      <c r="F70" s="611">
        <v>0</v>
      </c>
      <c r="G70" s="628">
        <v>0</v>
      </c>
      <c r="H70" s="611">
        <v>0</v>
      </c>
      <c r="I70" s="628">
        <v>0</v>
      </c>
      <c r="J70" s="611">
        <v>0</v>
      </c>
      <c r="K70" s="628">
        <v>0</v>
      </c>
      <c r="L70" s="629">
        <v>0</v>
      </c>
      <c r="M70" s="628">
        <v>0</v>
      </c>
      <c r="N70" s="611">
        <v>0</v>
      </c>
    </row>
    <row r="71" spans="2:14" x14ac:dyDescent="0.3">
      <c r="B71" s="621">
        <v>1.32</v>
      </c>
      <c r="C71" s="609" t="s">
        <v>1224</v>
      </c>
      <c r="D71" s="635"/>
      <c r="E71" s="634">
        <v>0</v>
      </c>
      <c r="F71" s="608">
        <v>0</v>
      </c>
      <c r="G71" s="632">
        <v>0</v>
      </c>
      <c r="H71" s="608">
        <v>0</v>
      </c>
      <c r="I71" s="632">
        <v>0</v>
      </c>
      <c r="J71" s="608">
        <v>0</v>
      </c>
      <c r="K71" s="632">
        <v>0</v>
      </c>
      <c r="L71" s="633">
        <v>0</v>
      </c>
      <c r="M71" s="632">
        <v>0</v>
      </c>
      <c r="N71" s="608">
        <v>0</v>
      </c>
    </row>
    <row r="72" spans="2:14" x14ac:dyDescent="0.3">
      <c r="B72" s="625">
        <v>1.4</v>
      </c>
      <c r="C72" s="617" t="s">
        <v>1223</v>
      </c>
      <c r="D72" s="631"/>
      <c r="E72" s="630">
        <v>1460</v>
      </c>
      <c r="F72" s="640" t="s">
        <v>1207</v>
      </c>
      <c r="G72" s="628">
        <v>1460</v>
      </c>
      <c r="H72" s="640" t="s">
        <v>1207</v>
      </c>
      <c r="I72" s="628">
        <v>1460</v>
      </c>
      <c r="J72" s="640" t="s">
        <v>1207</v>
      </c>
      <c r="K72" s="628">
        <v>1460</v>
      </c>
      <c r="L72" s="639" t="s">
        <v>1207</v>
      </c>
      <c r="M72" s="628">
        <v>1460</v>
      </c>
      <c r="N72" s="611">
        <v>1460</v>
      </c>
    </row>
    <row r="73" spans="2:14" x14ac:dyDescent="0.3">
      <c r="B73" s="621">
        <v>1.41</v>
      </c>
      <c r="C73" s="609" t="s">
        <v>1222</v>
      </c>
      <c r="D73" s="635"/>
      <c r="E73" s="634">
        <v>0</v>
      </c>
      <c r="F73" s="608">
        <v>0</v>
      </c>
      <c r="G73" s="632">
        <v>0</v>
      </c>
      <c r="H73" s="608">
        <v>0</v>
      </c>
      <c r="I73" s="632">
        <v>0</v>
      </c>
      <c r="J73" s="608">
        <v>0</v>
      </c>
      <c r="K73" s="632">
        <v>0</v>
      </c>
      <c r="L73" s="633">
        <v>0</v>
      </c>
      <c r="M73" s="632">
        <v>0</v>
      </c>
      <c r="N73" s="608">
        <v>0</v>
      </c>
    </row>
    <row r="74" spans="2:14" ht="20.399999999999999" x14ac:dyDescent="0.3">
      <c r="B74" s="618">
        <v>1.411</v>
      </c>
      <c r="C74" s="612" t="s">
        <v>1221</v>
      </c>
      <c r="D74" s="631"/>
      <c r="E74" s="630">
        <v>0</v>
      </c>
      <c r="F74" s="611">
        <v>0</v>
      </c>
      <c r="G74" s="628">
        <v>0</v>
      </c>
      <c r="H74" s="611">
        <v>0</v>
      </c>
      <c r="I74" s="628">
        <v>0</v>
      </c>
      <c r="J74" s="611">
        <v>0</v>
      </c>
      <c r="K74" s="628">
        <v>0</v>
      </c>
      <c r="L74" s="629">
        <v>0</v>
      </c>
      <c r="M74" s="628">
        <v>0</v>
      </c>
      <c r="N74" s="611">
        <v>0</v>
      </c>
    </row>
    <row r="75" spans="2:14" x14ac:dyDescent="0.3">
      <c r="B75" s="615">
        <v>1.4119999999999999</v>
      </c>
      <c r="C75" s="609" t="s">
        <v>1220</v>
      </c>
      <c r="D75" s="635"/>
      <c r="E75" s="634">
        <v>0</v>
      </c>
      <c r="F75" s="608">
        <v>0</v>
      </c>
      <c r="G75" s="632">
        <v>0</v>
      </c>
      <c r="H75" s="608">
        <v>0</v>
      </c>
      <c r="I75" s="632">
        <v>0</v>
      </c>
      <c r="J75" s="608">
        <v>0</v>
      </c>
      <c r="K75" s="632">
        <v>0</v>
      </c>
      <c r="L75" s="633">
        <v>0</v>
      </c>
      <c r="M75" s="632">
        <v>0</v>
      </c>
      <c r="N75" s="608">
        <v>0</v>
      </c>
    </row>
    <row r="76" spans="2:14" x14ac:dyDescent="0.3">
      <c r="B76" s="623">
        <v>1.42</v>
      </c>
      <c r="C76" s="612" t="s">
        <v>1219</v>
      </c>
      <c r="D76" s="631"/>
      <c r="E76" s="630">
        <v>0</v>
      </c>
      <c r="F76" s="611">
        <v>0</v>
      </c>
      <c r="G76" s="628">
        <v>0</v>
      </c>
      <c r="H76" s="611">
        <v>0</v>
      </c>
      <c r="I76" s="628">
        <v>0</v>
      </c>
      <c r="J76" s="611">
        <v>0</v>
      </c>
      <c r="K76" s="628">
        <v>0</v>
      </c>
      <c r="L76" s="629">
        <v>0</v>
      </c>
      <c r="M76" s="628">
        <v>0</v>
      </c>
      <c r="N76" s="611">
        <v>0</v>
      </c>
    </row>
    <row r="77" spans="2:14" ht="20.399999999999999" x14ac:dyDescent="0.3">
      <c r="B77" s="615">
        <v>1.421</v>
      </c>
      <c r="C77" s="609" t="s">
        <v>1218</v>
      </c>
      <c r="D77" s="635"/>
      <c r="E77" s="634">
        <v>0</v>
      </c>
      <c r="F77" s="608">
        <v>0</v>
      </c>
      <c r="G77" s="632">
        <v>0</v>
      </c>
      <c r="H77" s="608">
        <v>0</v>
      </c>
      <c r="I77" s="632">
        <v>0</v>
      </c>
      <c r="J77" s="608">
        <v>0</v>
      </c>
      <c r="K77" s="632">
        <v>0</v>
      </c>
      <c r="L77" s="633">
        <v>0</v>
      </c>
      <c r="M77" s="632">
        <v>0</v>
      </c>
      <c r="N77" s="608">
        <v>0</v>
      </c>
    </row>
    <row r="78" spans="2:14" x14ac:dyDescent="0.3">
      <c r="B78" s="618">
        <v>1.4219999999999999</v>
      </c>
      <c r="C78" s="612" t="s">
        <v>1217</v>
      </c>
      <c r="D78" s="631"/>
      <c r="E78" s="630">
        <v>0</v>
      </c>
      <c r="F78" s="611">
        <v>0</v>
      </c>
      <c r="G78" s="628">
        <v>0</v>
      </c>
      <c r="H78" s="611">
        <v>0</v>
      </c>
      <c r="I78" s="628">
        <v>0</v>
      </c>
      <c r="J78" s="611">
        <v>0</v>
      </c>
      <c r="K78" s="628">
        <v>0</v>
      </c>
      <c r="L78" s="629">
        <v>0</v>
      </c>
      <c r="M78" s="628">
        <v>0</v>
      </c>
      <c r="N78" s="611">
        <v>0</v>
      </c>
    </row>
    <row r="79" spans="2:14" x14ac:dyDescent="0.3">
      <c r="B79" s="621">
        <v>1.43</v>
      </c>
      <c r="C79" s="609" t="s">
        <v>1216</v>
      </c>
      <c r="D79" s="635"/>
      <c r="E79" s="634">
        <v>540</v>
      </c>
      <c r="F79" s="642" t="s">
        <v>1207</v>
      </c>
      <c r="G79" s="632">
        <v>540</v>
      </c>
      <c r="H79" s="642" t="s">
        <v>1207</v>
      </c>
      <c r="I79" s="632">
        <v>540</v>
      </c>
      <c r="J79" s="642" t="s">
        <v>1207</v>
      </c>
      <c r="K79" s="632">
        <v>540</v>
      </c>
      <c r="L79" s="641" t="s">
        <v>1207</v>
      </c>
      <c r="M79" s="632">
        <v>540</v>
      </c>
      <c r="N79" s="608">
        <v>540</v>
      </c>
    </row>
    <row r="80" spans="2:14" ht="20.399999999999999" x14ac:dyDescent="0.3">
      <c r="B80" s="618">
        <v>1.431</v>
      </c>
      <c r="C80" s="612" t="s">
        <v>1215</v>
      </c>
      <c r="D80" s="631"/>
      <c r="E80" s="630">
        <v>60</v>
      </c>
      <c r="F80" s="640" t="s">
        <v>1207</v>
      </c>
      <c r="G80" s="628">
        <v>60</v>
      </c>
      <c r="H80" s="640" t="s">
        <v>1207</v>
      </c>
      <c r="I80" s="628">
        <v>60</v>
      </c>
      <c r="J80" s="640" t="s">
        <v>1207</v>
      </c>
      <c r="K80" s="628">
        <v>60</v>
      </c>
      <c r="L80" s="639" t="s">
        <v>1207</v>
      </c>
      <c r="M80" s="628">
        <v>60</v>
      </c>
      <c r="N80" s="611">
        <v>60</v>
      </c>
    </row>
    <row r="81" spans="2:14" x14ac:dyDescent="0.3">
      <c r="B81" s="615">
        <v>1.4319999999999999</v>
      </c>
      <c r="C81" s="609" t="s">
        <v>1214</v>
      </c>
      <c r="D81" s="635"/>
      <c r="E81" s="634">
        <v>480</v>
      </c>
      <c r="F81" s="642" t="s">
        <v>1207</v>
      </c>
      <c r="G81" s="632">
        <v>480</v>
      </c>
      <c r="H81" s="642" t="s">
        <v>1207</v>
      </c>
      <c r="I81" s="632">
        <v>480</v>
      </c>
      <c r="J81" s="642" t="s">
        <v>1207</v>
      </c>
      <c r="K81" s="632">
        <v>480</v>
      </c>
      <c r="L81" s="641" t="s">
        <v>1207</v>
      </c>
      <c r="M81" s="632">
        <v>480</v>
      </c>
      <c r="N81" s="608">
        <v>480</v>
      </c>
    </row>
    <row r="82" spans="2:14" x14ac:dyDescent="0.3">
      <c r="B82" s="623">
        <v>1.44</v>
      </c>
      <c r="C82" s="612" t="s">
        <v>1213</v>
      </c>
      <c r="D82" s="631"/>
      <c r="E82" s="630">
        <v>920</v>
      </c>
      <c r="F82" s="640" t="s">
        <v>1207</v>
      </c>
      <c r="G82" s="628">
        <v>920</v>
      </c>
      <c r="H82" s="640" t="s">
        <v>1207</v>
      </c>
      <c r="I82" s="628">
        <v>920</v>
      </c>
      <c r="J82" s="640" t="s">
        <v>1207</v>
      </c>
      <c r="K82" s="628">
        <v>920</v>
      </c>
      <c r="L82" s="639" t="s">
        <v>1207</v>
      </c>
      <c r="M82" s="628">
        <v>920</v>
      </c>
      <c r="N82" s="611">
        <v>920</v>
      </c>
    </row>
    <row r="83" spans="2:14" ht="20.399999999999999" x14ac:dyDescent="0.3">
      <c r="B83" s="615">
        <v>1.4410000000000001</v>
      </c>
      <c r="C83" s="609" t="s">
        <v>1212</v>
      </c>
      <c r="D83" s="635"/>
      <c r="E83" s="634">
        <v>790</v>
      </c>
      <c r="F83" s="642" t="s">
        <v>1207</v>
      </c>
      <c r="G83" s="632">
        <v>790</v>
      </c>
      <c r="H83" s="642" t="s">
        <v>1207</v>
      </c>
      <c r="I83" s="632">
        <v>790</v>
      </c>
      <c r="J83" s="642" t="s">
        <v>1207</v>
      </c>
      <c r="K83" s="632">
        <v>790</v>
      </c>
      <c r="L83" s="641" t="s">
        <v>1207</v>
      </c>
      <c r="M83" s="632">
        <v>790</v>
      </c>
      <c r="N83" s="608">
        <v>790</v>
      </c>
    </row>
    <row r="84" spans="2:14" ht="20.399999999999999" x14ac:dyDescent="0.3">
      <c r="B84" s="618">
        <v>1.4419999999999999</v>
      </c>
      <c r="C84" s="612" t="s">
        <v>1211</v>
      </c>
      <c r="D84" s="631"/>
      <c r="E84" s="630">
        <v>130</v>
      </c>
      <c r="F84" s="640" t="s">
        <v>1207</v>
      </c>
      <c r="G84" s="628">
        <v>130</v>
      </c>
      <c r="H84" s="640" t="s">
        <v>1207</v>
      </c>
      <c r="I84" s="628">
        <v>130</v>
      </c>
      <c r="J84" s="640" t="s">
        <v>1207</v>
      </c>
      <c r="K84" s="628">
        <v>130</v>
      </c>
      <c r="L84" s="639" t="s">
        <v>1207</v>
      </c>
      <c r="M84" s="628">
        <v>130</v>
      </c>
      <c r="N84" s="611">
        <v>130</v>
      </c>
    </row>
    <row r="85" spans="2:14" x14ac:dyDescent="0.3">
      <c r="B85" s="637"/>
      <c r="C85" s="637"/>
      <c r="D85" s="637"/>
      <c r="E85" s="637"/>
      <c r="F85" s="637"/>
      <c r="G85" s="637"/>
      <c r="H85" s="637"/>
      <c r="I85" s="637"/>
      <c r="J85" s="637"/>
      <c r="K85" s="637"/>
      <c r="L85" s="638"/>
      <c r="M85" s="637"/>
      <c r="N85" s="637"/>
    </row>
    <row r="86" spans="2:14" x14ac:dyDescent="0.3">
      <c r="B86" s="636">
        <v>2</v>
      </c>
      <c r="C86" s="622" t="s">
        <v>1210</v>
      </c>
      <c r="D86" s="631"/>
      <c r="E86" s="630">
        <v>115</v>
      </c>
      <c r="F86" s="640" t="s">
        <v>1207</v>
      </c>
      <c r="G86" s="628">
        <v>115</v>
      </c>
      <c r="H86" s="640" t="s">
        <v>1207</v>
      </c>
      <c r="I86" s="628">
        <v>115</v>
      </c>
      <c r="J86" s="640" t="s">
        <v>1207</v>
      </c>
      <c r="K86" s="628">
        <v>115</v>
      </c>
      <c r="L86" s="639" t="s">
        <v>1207</v>
      </c>
      <c r="M86" s="628">
        <v>115</v>
      </c>
      <c r="N86" s="611">
        <v>115</v>
      </c>
    </row>
    <row r="87" spans="2:14" x14ac:dyDescent="0.3">
      <c r="B87" s="624">
        <v>2.1</v>
      </c>
      <c r="C87" s="614" t="s">
        <v>1209</v>
      </c>
      <c r="D87" s="635"/>
      <c r="E87" s="634">
        <v>0</v>
      </c>
      <c r="F87" s="608">
        <v>0</v>
      </c>
      <c r="G87" s="632">
        <v>0</v>
      </c>
      <c r="H87" s="608">
        <v>0</v>
      </c>
      <c r="I87" s="632">
        <v>0</v>
      </c>
      <c r="J87" s="608">
        <v>0</v>
      </c>
      <c r="K87" s="632">
        <v>0</v>
      </c>
      <c r="L87" s="633">
        <v>0</v>
      </c>
      <c r="M87" s="632">
        <v>0</v>
      </c>
      <c r="N87" s="608">
        <v>0</v>
      </c>
    </row>
    <row r="88" spans="2:14" x14ac:dyDescent="0.3">
      <c r="B88" s="625">
        <v>2.2000000000000002</v>
      </c>
      <c r="C88" s="617" t="s">
        <v>1208</v>
      </c>
      <c r="D88" s="631"/>
      <c r="E88" s="630">
        <v>115</v>
      </c>
      <c r="F88" s="640" t="s">
        <v>1207</v>
      </c>
      <c r="G88" s="628">
        <v>115</v>
      </c>
      <c r="H88" s="640" t="s">
        <v>1207</v>
      </c>
      <c r="I88" s="628">
        <v>115</v>
      </c>
      <c r="J88" s="640" t="s">
        <v>1207</v>
      </c>
      <c r="K88" s="628">
        <v>115</v>
      </c>
      <c r="L88" s="639" t="s">
        <v>1207</v>
      </c>
      <c r="M88" s="628">
        <v>115</v>
      </c>
      <c r="N88" s="611">
        <v>115</v>
      </c>
    </row>
    <row r="89" spans="2:14" x14ac:dyDescent="0.3">
      <c r="B89" s="624">
        <v>2.2999999999999998</v>
      </c>
      <c r="C89" s="614" t="s">
        <v>1206</v>
      </c>
      <c r="D89" s="635"/>
      <c r="E89" s="634">
        <v>0</v>
      </c>
      <c r="F89" s="608">
        <v>0</v>
      </c>
      <c r="G89" s="632">
        <v>0</v>
      </c>
      <c r="H89" s="608">
        <v>0</v>
      </c>
      <c r="I89" s="632">
        <v>0</v>
      </c>
      <c r="J89" s="608">
        <v>0</v>
      </c>
      <c r="K89" s="632">
        <v>0</v>
      </c>
      <c r="L89" s="633">
        <v>0</v>
      </c>
      <c r="M89" s="632">
        <v>0</v>
      </c>
      <c r="N89" s="608">
        <v>0</v>
      </c>
    </row>
    <row r="90" spans="2:14" x14ac:dyDescent="0.3">
      <c r="B90" s="625">
        <v>2.4</v>
      </c>
      <c r="C90" s="617" t="s">
        <v>1205</v>
      </c>
      <c r="D90" s="631"/>
      <c r="E90" s="630">
        <v>0</v>
      </c>
      <c r="F90" s="611">
        <v>0</v>
      </c>
      <c r="G90" s="628">
        <v>0</v>
      </c>
      <c r="H90" s="611">
        <v>0</v>
      </c>
      <c r="I90" s="628">
        <v>0</v>
      </c>
      <c r="J90" s="611">
        <v>0</v>
      </c>
      <c r="K90" s="628">
        <v>0</v>
      </c>
      <c r="L90" s="629">
        <v>0</v>
      </c>
      <c r="M90" s="628">
        <v>0</v>
      </c>
      <c r="N90" s="611">
        <v>0</v>
      </c>
    </row>
    <row r="91" spans="2:14" x14ac:dyDescent="0.3">
      <c r="B91" s="637"/>
      <c r="C91" s="637"/>
      <c r="D91" s="637"/>
      <c r="E91" s="637"/>
      <c r="F91" s="637"/>
      <c r="G91" s="637"/>
      <c r="H91" s="637"/>
      <c r="I91" s="637"/>
      <c r="J91" s="637"/>
      <c r="K91" s="637"/>
      <c r="L91" s="638"/>
      <c r="M91" s="637"/>
      <c r="N91" s="637"/>
    </row>
    <row r="92" spans="2:14" ht="20.399999999999999" x14ac:dyDescent="0.3">
      <c r="B92" s="636">
        <v>3</v>
      </c>
      <c r="C92" s="622" t="s">
        <v>1204</v>
      </c>
      <c r="D92" s="631"/>
      <c r="E92" s="630">
        <v>800</v>
      </c>
      <c r="F92" s="611">
        <v>800</v>
      </c>
      <c r="G92" s="628">
        <v>800</v>
      </c>
      <c r="H92" s="611">
        <v>800</v>
      </c>
      <c r="I92" s="628">
        <v>1010</v>
      </c>
      <c r="J92" s="611">
        <v>1010</v>
      </c>
      <c r="K92" s="628">
        <v>1010</v>
      </c>
      <c r="L92" s="629">
        <v>1010</v>
      </c>
      <c r="M92" s="628">
        <v>1010</v>
      </c>
      <c r="N92" s="611">
        <v>1010</v>
      </c>
    </row>
    <row r="93" spans="2:14" x14ac:dyDescent="0.3">
      <c r="B93" s="624">
        <v>3.1</v>
      </c>
      <c r="C93" s="614" t="s">
        <v>1203</v>
      </c>
      <c r="D93" s="635"/>
      <c r="E93" s="634">
        <v>800</v>
      </c>
      <c r="F93" s="608">
        <v>800</v>
      </c>
      <c r="G93" s="632">
        <v>800</v>
      </c>
      <c r="H93" s="608">
        <v>800</v>
      </c>
      <c r="I93" s="632">
        <v>1010</v>
      </c>
      <c r="J93" s="608">
        <v>1010</v>
      </c>
      <c r="K93" s="632">
        <v>1010</v>
      </c>
      <c r="L93" s="633">
        <v>1010</v>
      </c>
      <c r="M93" s="632">
        <v>1010</v>
      </c>
      <c r="N93" s="608">
        <v>1010</v>
      </c>
    </row>
    <row r="94" spans="2:14" x14ac:dyDescent="0.3">
      <c r="B94" s="625">
        <v>3.2</v>
      </c>
      <c r="C94" s="617" t="s">
        <v>1202</v>
      </c>
      <c r="D94" s="631"/>
      <c r="E94" s="630">
        <v>0</v>
      </c>
      <c r="F94" s="611">
        <v>0</v>
      </c>
      <c r="G94" s="628">
        <v>0</v>
      </c>
      <c r="H94" s="611">
        <v>0</v>
      </c>
      <c r="I94" s="628">
        <v>0</v>
      </c>
      <c r="J94" s="611">
        <v>0</v>
      </c>
      <c r="K94" s="628">
        <v>0</v>
      </c>
      <c r="L94" s="629">
        <v>0</v>
      </c>
      <c r="M94" s="628">
        <v>0</v>
      </c>
      <c r="N94" s="611">
        <v>0</v>
      </c>
    </row>
    <row r="99" spans="2:10" x14ac:dyDescent="0.3">
      <c r="C99" t="s">
        <v>1201</v>
      </c>
    </row>
    <row r="100" spans="2:10" x14ac:dyDescent="0.3">
      <c r="J100" s="627"/>
    </row>
    <row r="101" spans="2:10" x14ac:dyDescent="0.3">
      <c r="D101" s="73">
        <v>2010</v>
      </c>
      <c r="E101" s="73">
        <v>2011</v>
      </c>
      <c r="F101" s="73">
        <v>2012</v>
      </c>
      <c r="G101" s="73">
        <v>2013</v>
      </c>
      <c r="H101" s="73">
        <v>2014</v>
      </c>
      <c r="I101" s="626">
        <v>2015</v>
      </c>
    </row>
    <row r="102" spans="2:10" x14ac:dyDescent="0.3">
      <c r="B102" s="625">
        <v>4</v>
      </c>
      <c r="C102" s="622" t="s">
        <v>1200</v>
      </c>
      <c r="D102" s="611">
        <v>2870</v>
      </c>
      <c r="E102" s="611">
        <v>2885</v>
      </c>
      <c r="F102" s="611">
        <v>2915</v>
      </c>
      <c r="G102" s="611">
        <v>2930</v>
      </c>
      <c r="H102" s="611">
        <v>2930</v>
      </c>
      <c r="I102" s="611">
        <v>2975</v>
      </c>
    </row>
    <row r="103" spans="2:10" x14ac:dyDescent="0.3">
      <c r="B103" s="624">
        <v>4.0999999999999996</v>
      </c>
      <c r="C103" s="620" t="s">
        <v>1199</v>
      </c>
      <c r="D103" s="608">
        <v>370</v>
      </c>
      <c r="E103" s="608">
        <v>370</v>
      </c>
      <c r="F103" s="608">
        <v>370</v>
      </c>
      <c r="G103" s="608">
        <v>370</v>
      </c>
      <c r="H103" s="608">
        <v>370</v>
      </c>
      <c r="I103" s="608">
        <v>370</v>
      </c>
    </row>
    <row r="104" spans="2:10" x14ac:dyDescent="0.3">
      <c r="B104" s="625">
        <v>4.2</v>
      </c>
      <c r="C104" s="622" t="s">
        <v>1198</v>
      </c>
      <c r="D104" s="611">
        <v>750</v>
      </c>
      <c r="E104" s="611">
        <v>750</v>
      </c>
      <c r="F104" s="611">
        <v>750</v>
      </c>
      <c r="G104" s="611">
        <v>750</v>
      </c>
      <c r="H104" s="611">
        <v>750</v>
      </c>
      <c r="I104" s="611">
        <v>750</v>
      </c>
    </row>
    <row r="105" spans="2:10" x14ac:dyDescent="0.3">
      <c r="B105" s="621">
        <v>4.21</v>
      </c>
      <c r="C105" s="620" t="s">
        <v>1197</v>
      </c>
      <c r="D105" s="608">
        <v>80</v>
      </c>
      <c r="E105" s="608">
        <v>80</v>
      </c>
      <c r="F105" s="608">
        <v>80</v>
      </c>
      <c r="G105" s="608">
        <v>80</v>
      </c>
      <c r="H105" s="608">
        <v>80</v>
      </c>
      <c r="I105" s="608">
        <v>80</v>
      </c>
    </row>
    <row r="106" spans="2:10" ht="20.399999999999999" x14ac:dyDescent="0.3">
      <c r="B106" s="618">
        <v>4.2110000000000003</v>
      </c>
      <c r="C106" s="617" t="s">
        <v>1196</v>
      </c>
      <c r="D106" s="611">
        <v>0</v>
      </c>
      <c r="E106" s="611">
        <v>0</v>
      </c>
      <c r="F106" s="611">
        <v>0</v>
      </c>
      <c r="G106" s="611">
        <v>0</v>
      </c>
      <c r="H106" s="611">
        <v>0</v>
      </c>
      <c r="I106" s="611">
        <v>0</v>
      </c>
    </row>
    <row r="107" spans="2:10" ht="20.399999999999999" x14ac:dyDescent="0.3">
      <c r="B107" s="615">
        <v>4.2119999999999997</v>
      </c>
      <c r="C107" s="614" t="s">
        <v>1195</v>
      </c>
      <c r="D107" s="608">
        <v>80</v>
      </c>
      <c r="E107" s="608">
        <v>80</v>
      </c>
      <c r="F107" s="608">
        <v>80</v>
      </c>
      <c r="G107" s="608">
        <v>80</v>
      </c>
      <c r="H107" s="608">
        <v>80</v>
      </c>
      <c r="I107" s="608">
        <v>80</v>
      </c>
    </row>
    <row r="108" spans="2:10" x14ac:dyDescent="0.3">
      <c r="B108" s="623">
        <v>4.22</v>
      </c>
      <c r="C108" s="622" t="s">
        <v>1194</v>
      </c>
      <c r="D108" s="611">
        <v>670</v>
      </c>
      <c r="E108" s="611">
        <v>670</v>
      </c>
      <c r="F108" s="611">
        <v>670</v>
      </c>
      <c r="G108" s="611">
        <v>670</v>
      </c>
      <c r="H108" s="611">
        <v>670</v>
      </c>
      <c r="I108" s="611">
        <v>670</v>
      </c>
    </row>
    <row r="109" spans="2:10" ht="20.399999999999999" x14ac:dyDescent="0.3">
      <c r="B109" s="615">
        <v>4.2210000000000001</v>
      </c>
      <c r="C109" s="614" t="s">
        <v>1193</v>
      </c>
      <c r="D109" s="608">
        <v>0</v>
      </c>
      <c r="E109" s="608">
        <v>0</v>
      </c>
      <c r="F109" s="608">
        <v>0</v>
      </c>
      <c r="G109" s="608">
        <v>0</v>
      </c>
      <c r="H109" s="608">
        <v>0</v>
      </c>
      <c r="I109" s="608">
        <v>0</v>
      </c>
    </row>
    <row r="110" spans="2:10" ht="20.399999999999999" x14ac:dyDescent="0.3">
      <c r="B110" s="618">
        <v>4.2220000000000004</v>
      </c>
      <c r="C110" s="622" t="s">
        <v>1192</v>
      </c>
      <c r="D110" s="611">
        <v>670</v>
      </c>
      <c r="E110" s="611">
        <v>670</v>
      </c>
      <c r="F110" s="611">
        <v>670</v>
      </c>
      <c r="G110" s="611">
        <v>670</v>
      </c>
      <c r="H110" s="611">
        <v>670</v>
      </c>
      <c r="I110" s="611">
        <v>670</v>
      </c>
    </row>
    <row r="111" spans="2:10" x14ac:dyDescent="0.3">
      <c r="B111" s="624">
        <v>4.3</v>
      </c>
      <c r="C111" s="620" t="s">
        <v>1191</v>
      </c>
      <c r="D111" s="608">
        <v>1750</v>
      </c>
      <c r="E111" s="608">
        <v>1765</v>
      </c>
      <c r="F111" s="608">
        <v>1795</v>
      </c>
      <c r="G111" s="608">
        <v>1810</v>
      </c>
      <c r="H111" s="608">
        <v>1810</v>
      </c>
      <c r="I111" s="608">
        <v>1855</v>
      </c>
    </row>
    <row r="112" spans="2:10" x14ac:dyDescent="0.3">
      <c r="B112" s="623">
        <v>4.3099999999999996</v>
      </c>
      <c r="C112" s="622" t="s">
        <v>1190</v>
      </c>
      <c r="D112" s="611">
        <v>220</v>
      </c>
      <c r="E112" s="611">
        <v>235</v>
      </c>
      <c r="F112" s="611">
        <v>235</v>
      </c>
      <c r="G112" s="611">
        <v>250</v>
      </c>
      <c r="H112" s="611">
        <v>250</v>
      </c>
      <c r="I112" s="611">
        <v>265</v>
      </c>
    </row>
    <row r="113" spans="2:9" x14ac:dyDescent="0.3">
      <c r="B113" s="621">
        <v>4.32</v>
      </c>
      <c r="C113" s="620" t="s">
        <v>1189</v>
      </c>
      <c r="D113" s="608">
        <v>1495</v>
      </c>
      <c r="E113" s="608">
        <v>1495</v>
      </c>
      <c r="F113" s="608">
        <v>1525</v>
      </c>
      <c r="G113" s="608">
        <v>1525</v>
      </c>
      <c r="H113" s="608">
        <v>1525</v>
      </c>
      <c r="I113" s="608">
        <v>1555</v>
      </c>
    </row>
    <row r="114" spans="2:9" x14ac:dyDescent="0.3">
      <c r="B114" s="618">
        <v>4.3209999999999997</v>
      </c>
      <c r="C114" s="617" t="s">
        <v>1188</v>
      </c>
      <c r="D114" s="611">
        <v>825</v>
      </c>
      <c r="E114" s="611">
        <v>825</v>
      </c>
      <c r="F114" s="611">
        <v>855</v>
      </c>
      <c r="G114" s="611">
        <v>855</v>
      </c>
      <c r="H114" s="611">
        <v>855</v>
      </c>
      <c r="I114" s="611">
        <v>885</v>
      </c>
    </row>
    <row r="115" spans="2:9" x14ac:dyDescent="0.3">
      <c r="B115" s="616">
        <v>4.3211000000000004</v>
      </c>
      <c r="C115" s="609" t="s">
        <v>1187</v>
      </c>
      <c r="D115" s="608">
        <v>640</v>
      </c>
      <c r="E115" s="608">
        <v>640</v>
      </c>
      <c r="F115" s="608">
        <v>640</v>
      </c>
      <c r="G115" s="608">
        <v>640</v>
      </c>
      <c r="H115" s="608">
        <v>640</v>
      </c>
      <c r="I115" s="608">
        <v>640</v>
      </c>
    </row>
    <row r="116" spans="2:9" x14ac:dyDescent="0.3">
      <c r="B116" s="619">
        <v>4.32111</v>
      </c>
      <c r="C116" s="612" t="s">
        <v>1186</v>
      </c>
      <c r="D116" s="611">
        <v>610</v>
      </c>
      <c r="E116" s="611">
        <v>610</v>
      </c>
      <c r="F116" s="611">
        <v>610</v>
      </c>
      <c r="G116" s="611">
        <v>610</v>
      </c>
      <c r="H116" s="611">
        <v>610</v>
      </c>
      <c r="I116" s="611">
        <v>610</v>
      </c>
    </row>
    <row r="117" spans="2:9" x14ac:dyDescent="0.3">
      <c r="B117" s="610">
        <v>4.3211199999999996</v>
      </c>
      <c r="C117" s="609" t="s">
        <v>1185</v>
      </c>
      <c r="D117" s="608">
        <v>30</v>
      </c>
      <c r="E117" s="608">
        <v>30</v>
      </c>
      <c r="F117" s="608">
        <v>30</v>
      </c>
      <c r="G117" s="608">
        <v>30</v>
      </c>
      <c r="H117" s="608">
        <v>30</v>
      </c>
      <c r="I117" s="608">
        <v>30</v>
      </c>
    </row>
    <row r="118" spans="2:9" x14ac:dyDescent="0.3">
      <c r="B118" s="613">
        <v>4.3212000000000002</v>
      </c>
      <c r="C118" s="612" t="s">
        <v>1184</v>
      </c>
      <c r="D118" s="611">
        <v>185</v>
      </c>
      <c r="E118" s="611">
        <v>185</v>
      </c>
      <c r="F118" s="611">
        <v>215</v>
      </c>
      <c r="G118" s="611">
        <v>215</v>
      </c>
      <c r="H118" s="611">
        <v>215</v>
      </c>
      <c r="I118" s="611">
        <v>245</v>
      </c>
    </row>
    <row r="119" spans="2:9" x14ac:dyDescent="0.3">
      <c r="B119" s="615">
        <v>4.3220000000000001</v>
      </c>
      <c r="C119" s="614" t="s">
        <v>1183</v>
      </c>
      <c r="D119" s="608">
        <v>340</v>
      </c>
      <c r="E119" s="608">
        <v>340</v>
      </c>
      <c r="F119" s="608">
        <v>340</v>
      </c>
      <c r="G119" s="608">
        <v>340</v>
      </c>
      <c r="H119" s="608">
        <v>340</v>
      </c>
      <c r="I119" s="608">
        <v>340</v>
      </c>
    </row>
    <row r="120" spans="2:9" x14ac:dyDescent="0.3">
      <c r="B120" s="613">
        <v>4.3220999999999998</v>
      </c>
      <c r="C120" s="612" t="s">
        <v>1182</v>
      </c>
      <c r="D120" s="611">
        <v>150</v>
      </c>
      <c r="E120" s="611">
        <v>150</v>
      </c>
      <c r="F120" s="611">
        <v>150</v>
      </c>
      <c r="G120" s="611">
        <v>150</v>
      </c>
      <c r="H120" s="611">
        <v>150</v>
      </c>
      <c r="I120" s="611">
        <v>150</v>
      </c>
    </row>
    <row r="121" spans="2:9" x14ac:dyDescent="0.3">
      <c r="B121" s="616">
        <v>4.3221999999999996</v>
      </c>
      <c r="C121" s="609" t="s">
        <v>1181</v>
      </c>
      <c r="D121" s="608">
        <v>190</v>
      </c>
      <c r="E121" s="608">
        <v>190</v>
      </c>
      <c r="F121" s="608">
        <v>190</v>
      </c>
      <c r="G121" s="608">
        <v>190</v>
      </c>
      <c r="H121" s="608">
        <v>190</v>
      </c>
      <c r="I121" s="608">
        <v>190</v>
      </c>
    </row>
    <row r="122" spans="2:9" x14ac:dyDescent="0.3">
      <c r="B122" s="618">
        <v>4.3230000000000004</v>
      </c>
      <c r="C122" s="617" t="s">
        <v>1180</v>
      </c>
      <c r="D122" s="611">
        <v>90</v>
      </c>
      <c r="E122" s="611">
        <v>90</v>
      </c>
      <c r="F122" s="611">
        <v>90</v>
      </c>
      <c r="G122" s="611">
        <v>90</v>
      </c>
      <c r="H122" s="611">
        <v>90</v>
      </c>
      <c r="I122" s="611">
        <v>90</v>
      </c>
    </row>
    <row r="123" spans="2:9" x14ac:dyDescent="0.3">
      <c r="B123" s="616">
        <v>4.3231000000000002</v>
      </c>
      <c r="C123" s="609" t="s">
        <v>1179</v>
      </c>
      <c r="D123" s="608">
        <v>70</v>
      </c>
      <c r="E123" s="608">
        <v>70</v>
      </c>
      <c r="F123" s="608">
        <v>70</v>
      </c>
      <c r="G123" s="608">
        <v>70</v>
      </c>
      <c r="H123" s="608">
        <v>70</v>
      </c>
      <c r="I123" s="608">
        <v>70</v>
      </c>
    </row>
    <row r="124" spans="2:9" x14ac:dyDescent="0.3">
      <c r="B124" s="613">
        <v>4.3231999999999999</v>
      </c>
      <c r="C124" s="612" t="s">
        <v>1178</v>
      </c>
      <c r="D124" s="611">
        <v>20</v>
      </c>
      <c r="E124" s="611">
        <v>20</v>
      </c>
      <c r="F124" s="611">
        <v>20</v>
      </c>
      <c r="G124" s="611">
        <v>20</v>
      </c>
      <c r="H124" s="611">
        <v>20</v>
      </c>
      <c r="I124" s="611">
        <v>20</v>
      </c>
    </row>
    <row r="125" spans="2:9" x14ac:dyDescent="0.3">
      <c r="B125" s="615">
        <v>4.3239999999999998</v>
      </c>
      <c r="C125" s="614" t="s">
        <v>1177</v>
      </c>
      <c r="D125" s="608">
        <v>105</v>
      </c>
      <c r="E125" s="608">
        <v>105</v>
      </c>
      <c r="F125" s="608">
        <v>105</v>
      </c>
      <c r="G125" s="608">
        <v>105</v>
      </c>
      <c r="H125" s="608">
        <v>105</v>
      </c>
      <c r="I125" s="608">
        <v>105</v>
      </c>
    </row>
    <row r="126" spans="2:9" x14ac:dyDescent="0.3">
      <c r="B126" s="613">
        <v>4.3240999999999996</v>
      </c>
      <c r="C126" s="612" t="s">
        <v>1176</v>
      </c>
      <c r="D126" s="611">
        <v>0</v>
      </c>
      <c r="E126" s="611">
        <v>0</v>
      </c>
      <c r="F126" s="611">
        <v>0</v>
      </c>
      <c r="G126" s="611">
        <v>0</v>
      </c>
      <c r="H126" s="611">
        <v>0</v>
      </c>
      <c r="I126" s="611">
        <v>0</v>
      </c>
    </row>
    <row r="127" spans="2:9" ht="20.399999999999999" x14ac:dyDescent="0.3">
      <c r="B127" s="610">
        <v>4.3241100000000001</v>
      </c>
      <c r="C127" s="609" t="s">
        <v>1175</v>
      </c>
      <c r="D127" s="608">
        <v>0</v>
      </c>
      <c r="E127" s="608">
        <v>0</v>
      </c>
      <c r="F127" s="608">
        <v>0</v>
      </c>
      <c r="G127" s="608">
        <v>0</v>
      </c>
      <c r="H127" s="608">
        <v>0</v>
      </c>
      <c r="I127" s="608">
        <v>0</v>
      </c>
    </row>
    <row r="130" spans="2:25" x14ac:dyDescent="0.3">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row>
    <row r="131" spans="2:25" x14ac:dyDescent="0.3">
      <c r="B131" t="s">
        <v>1174</v>
      </c>
      <c r="C131" t="s">
        <v>1173</v>
      </c>
      <c r="D131" s="272" t="s">
        <v>1172</v>
      </c>
    </row>
    <row r="132" spans="2:25" x14ac:dyDescent="0.3">
      <c r="C132" t="s">
        <v>1171</v>
      </c>
    </row>
    <row r="133" spans="2:25" x14ac:dyDescent="0.3">
      <c r="B133" t="s">
        <v>1170</v>
      </c>
    </row>
    <row r="152" spans="4:9" x14ac:dyDescent="0.3">
      <c r="F152">
        <v>2006</v>
      </c>
      <c r="G152">
        <v>2012</v>
      </c>
    </row>
    <row r="153" spans="4:9" x14ac:dyDescent="0.3">
      <c r="D153" s="73" t="s">
        <v>368</v>
      </c>
      <c r="E153" s="607" t="s">
        <v>1169</v>
      </c>
    </row>
    <row r="154" spans="4:9" x14ac:dyDescent="0.3">
      <c r="D154" t="s">
        <v>1168</v>
      </c>
      <c r="F154">
        <v>1050</v>
      </c>
      <c r="G154">
        <v>796</v>
      </c>
      <c r="I154" s="503">
        <f>(G154-F154)/F154</f>
        <v>-0.2419047619047619</v>
      </c>
    </row>
    <row r="155" spans="4:9" x14ac:dyDescent="0.3">
      <c r="D155" t="s">
        <v>377</v>
      </c>
      <c r="F155">
        <v>1369</v>
      </c>
      <c r="G155">
        <v>1419</v>
      </c>
      <c r="I155" s="503">
        <f>(G155-F155)/F155</f>
        <v>3.6523009495982466E-2</v>
      </c>
    </row>
    <row r="156" spans="4:9" x14ac:dyDescent="0.3">
      <c r="D156" t="s">
        <v>1126</v>
      </c>
      <c r="F156">
        <v>191</v>
      </c>
      <c r="G156">
        <v>216</v>
      </c>
      <c r="I156" s="503">
        <f>(G156-F156)/F156</f>
        <v>0.13089005235602094</v>
      </c>
    </row>
    <row r="157" spans="4:9" x14ac:dyDescent="0.3">
      <c r="D157" s="73" t="s">
        <v>1150</v>
      </c>
      <c r="E157" s="73"/>
      <c r="F157" s="73">
        <v>2610</v>
      </c>
      <c r="G157" s="73">
        <v>2431</v>
      </c>
      <c r="I157" s="503">
        <f>(G157-F157)/F157</f>
        <v>-6.8582375478927204E-2</v>
      </c>
    </row>
    <row r="158" spans="4:9" x14ac:dyDescent="0.3">
      <c r="D158" s="73" t="s">
        <v>1149</v>
      </c>
      <c r="E158" s="73"/>
      <c r="F158" s="73">
        <v>2222</v>
      </c>
      <c r="G158" s="73">
        <v>2277</v>
      </c>
      <c r="I158" s="503">
        <f>(G158-F158)/F158</f>
        <v>2.4752475247524754E-2</v>
      </c>
    </row>
    <row r="160" spans="4:9" x14ac:dyDescent="0.3">
      <c r="D160" t="s">
        <v>292</v>
      </c>
    </row>
    <row r="161" spans="3:12" x14ac:dyDescent="0.3">
      <c r="D161" t="s">
        <v>46</v>
      </c>
      <c r="F161">
        <v>670</v>
      </c>
      <c r="G161">
        <v>865</v>
      </c>
      <c r="I161" s="503">
        <f>(G161-F161)/F161</f>
        <v>0.29104477611940299</v>
      </c>
    </row>
    <row r="162" spans="3:12" x14ac:dyDescent="0.3">
      <c r="D162" t="s">
        <v>44</v>
      </c>
      <c r="F162">
        <v>127</v>
      </c>
      <c r="G162">
        <v>88</v>
      </c>
      <c r="I162" s="503">
        <f>(G162-F162)/F162</f>
        <v>-0.30708661417322836</v>
      </c>
    </row>
    <row r="164" spans="3:12" x14ac:dyDescent="0.3">
      <c r="D164" s="73" t="s">
        <v>1167</v>
      </c>
      <c r="E164" s="73" t="s">
        <v>1166</v>
      </c>
    </row>
    <row r="165" spans="3:12" x14ac:dyDescent="0.3">
      <c r="D165" t="s">
        <v>1165</v>
      </c>
      <c r="F165">
        <v>13179</v>
      </c>
      <c r="G165">
        <v>17444</v>
      </c>
      <c r="I165" s="503">
        <f>(G165-F165)/F165</f>
        <v>0.32362091205706045</v>
      </c>
    </row>
    <row r="166" spans="3:12" x14ac:dyDescent="0.3">
      <c r="D166" t="s">
        <v>1164</v>
      </c>
      <c r="F166">
        <v>2851</v>
      </c>
      <c r="G166">
        <v>6051</v>
      </c>
      <c r="I166" s="503">
        <f>(G166-F166)/F166</f>
        <v>1.1224131883549631</v>
      </c>
    </row>
    <row r="167" spans="3:12" x14ac:dyDescent="0.3">
      <c r="D167" t="s">
        <v>1163</v>
      </c>
      <c r="F167">
        <v>2816</v>
      </c>
      <c r="G167">
        <v>3127</v>
      </c>
      <c r="I167" s="503">
        <f>(G167-F167)/F167</f>
        <v>0.11044034090909091</v>
      </c>
    </row>
    <row r="172" spans="3:12" x14ac:dyDescent="0.3">
      <c r="C172" t="s">
        <v>1162</v>
      </c>
    </row>
    <row r="173" spans="3:12" x14ac:dyDescent="0.3">
      <c r="C173" s="606" t="s">
        <v>1161</v>
      </c>
    </row>
    <row r="174" spans="3:12" x14ac:dyDescent="0.3">
      <c r="C174" s="58"/>
      <c r="D174" s="59"/>
      <c r="E174" s="59"/>
      <c r="F174" s="59"/>
      <c r="G174" s="59"/>
      <c r="H174" s="59"/>
      <c r="I174" s="59"/>
      <c r="J174" s="59"/>
      <c r="K174" s="59"/>
      <c r="L174" s="61"/>
    </row>
    <row r="175" spans="3:12" ht="30" x14ac:dyDescent="0.3">
      <c r="C175" s="605" t="s">
        <v>1160</v>
      </c>
      <c r="D175" s="604">
        <v>2008</v>
      </c>
      <c r="E175" s="604">
        <v>2009</v>
      </c>
      <c r="F175" s="604">
        <v>2010</v>
      </c>
      <c r="G175" s="604">
        <v>2011</v>
      </c>
      <c r="H175" s="604">
        <v>2012</v>
      </c>
      <c r="I175" s="604">
        <v>2013</v>
      </c>
      <c r="J175" s="604">
        <v>2014</v>
      </c>
      <c r="K175" s="604">
        <v>2015</v>
      </c>
      <c r="L175" s="72"/>
    </row>
    <row r="176" spans="3:12" x14ac:dyDescent="0.3">
      <c r="C176" s="595" t="s">
        <v>368</v>
      </c>
      <c r="D176" s="594"/>
      <c r="E176" s="594"/>
      <c r="F176" s="594"/>
      <c r="G176" s="594"/>
      <c r="H176" s="594"/>
      <c r="I176" s="594"/>
      <c r="J176" s="594"/>
      <c r="K176" s="594"/>
      <c r="L176" s="72"/>
    </row>
    <row r="177" spans="3:12" ht="28.8" x14ac:dyDescent="0.3">
      <c r="C177" s="603" t="s">
        <v>1159</v>
      </c>
      <c r="D177" s="602" t="s">
        <v>1158</v>
      </c>
      <c r="E177" s="601" t="s">
        <v>1157</v>
      </c>
      <c r="F177" s="601" t="s">
        <v>1156</v>
      </c>
      <c r="G177" s="601" t="s">
        <v>1155</v>
      </c>
      <c r="H177" s="601" t="s">
        <v>1154</v>
      </c>
      <c r="I177" s="601" t="s">
        <v>1153</v>
      </c>
      <c r="J177" s="601" t="s">
        <v>1152</v>
      </c>
      <c r="K177" s="601" t="s">
        <v>1151</v>
      </c>
      <c r="L177" s="72"/>
    </row>
    <row r="178" spans="3:12" x14ac:dyDescent="0.3">
      <c r="C178" s="587" t="s">
        <v>1126</v>
      </c>
      <c r="D178" s="593">
        <v>220</v>
      </c>
      <c r="E178" s="593">
        <v>224</v>
      </c>
      <c r="F178" s="593">
        <v>217</v>
      </c>
      <c r="G178" s="593">
        <v>219</v>
      </c>
      <c r="H178" s="593">
        <v>220</v>
      </c>
      <c r="I178" s="593">
        <v>223</v>
      </c>
      <c r="J178" s="593">
        <v>240</v>
      </c>
      <c r="K178" s="593">
        <v>214</v>
      </c>
      <c r="L178" s="72"/>
    </row>
    <row r="179" spans="3:12" x14ac:dyDescent="0.3">
      <c r="C179" s="600" t="s">
        <v>1150</v>
      </c>
      <c r="D179" s="599">
        <v>2726</v>
      </c>
      <c r="E179" s="599">
        <v>2244</v>
      </c>
      <c r="F179" s="599">
        <v>2497</v>
      </c>
      <c r="G179" s="599">
        <v>2261</v>
      </c>
      <c r="H179" s="599">
        <v>2427</v>
      </c>
      <c r="I179" s="599">
        <v>2313</v>
      </c>
      <c r="J179" s="599">
        <v>2261</v>
      </c>
      <c r="K179" s="599">
        <v>2289</v>
      </c>
      <c r="L179" s="72"/>
    </row>
    <row r="180" spans="3:12" x14ac:dyDescent="0.3">
      <c r="C180" s="598" t="s">
        <v>1149</v>
      </c>
      <c r="D180" s="597">
        <v>2572</v>
      </c>
      <c r="E180" s="597">
        <v>2130</v>
      </c>
      <c r="F180" s="597">
        <v>2307</v>
      </c>
      <c r="G180" s="597">
        <v>2321</v>
      </c>
      <c r="H180" s="597">
        <v>2259</v>
      </c>
      <c r="I180" s="597">
        <v>1985</v>
      </c>
      <c r="J180" s="597">
        <v>1967</v>
      </c>
      <c r="K180" s="597">
        <v>1982</v>
      </c>
      <c r="L180" s="72"/>
    </row>
    <row r="181" spans="3:12" ht="20.399999999999999" x14ac:dyDescent="0.3">
      <c r="C181" s="595" t="s">
        <v>1148</v>
      </c>
      <c r="D181" s="594"/>
      <c r="E181" s="594"/>
      <c r="F181" s="596" t="s">
        <v>1147</v>
      </c>
      <c r="G181" s="594"/>
      <c r="H181" s="594"/>
      <c r="I181" s="594"/>
      <c r="J181" s="594"/>
      <c r="K181" s="594"/>
      <c r="L181" s="72"/>
    </row>
    <row r="182" spans="3:12" x14ac:dyDescent="0.3">
      <c r="C182" s="587" t="s">
        <v>46</v>
      </c>
      <c r="D182" s="593">
        <v>486</v>
      </c>
      <c r="E182" s="593">
        <v>549</v>
      </c>
      <c r="F182" s="593">
        <v>524</v>
      </c>
      <c r="G182" s="593">
        <v>528</v>
      </c>
      <c r="H182" s="593">
        <v>600</v>
      </c>
      <c r="I182" s="593">
        <v>602</v>
      </c>
      <c r="J182" s="593">
        <v>537</v>
      </c>
      <c r="K182" s="593">
        <v>550</v>
      </c>
      <c r="L182" s="72"/>
    </row>
    <row r="183" spans="3:12" x14ac:dyDescent="0.3">
      <c r="C183" s="587" t="s">
        <v>1134</v>
      </c>
      <c r="D183" s="593">
        <v>109</v>
      </c>
      <c r="E183" s="593">
        <v>112</v>
      </c>
      <c r="F183" s="593">
        <v>138</v>
      </c>
      <c r="G183" s="593">
        <v>152</v>
      </c>
      <c r="H183" s="593">
        <v>177</v>
      </c>
      <c r="I183" s="593">
        <v>201</v>
      </c>
      <c r="J183" s="593">
        <v>204</v>
      </c>
      <c r="K183" s="593">
        <v>203</v>
      </c>
      <c r="L183" s="72"/>
    </row>
    <row r="184" spans="3:12" x14ac:dyDescent="0.3">
      <c r="C184" s="587" t="s">
        <v>1126</v>
      </c>
      <c r="D184" s="593">
        <v>50</v>
      </c>
      <c r="E184" s="593">
        <v>45</v>
      </c>
      <c r="F184" s="593">
        <v>46</v>
      </c>
      <c r="G184" s="593">
        <v>58</v>
      </c>
      <c r="H184" s="593">
        <v>28</v>
      </c>
      <c r="I184" s="593">
        <v>22</v>
      </c>
      <c r="J184" s="593">
        <v>21</v>
      </c>
      <c r="K184" s="593">
        <v>38</v>
      </c>
      <c r="L184" s="72"/>
    </row>
    <row r="185" spans="3:12" x14ac:dyDescent="0.3">
      <c r="C185" s="585" t="s">
        <v>44</v>
      </c>
      <c r="D185" s="592">
        <v>114</v>
      </c>
      <c r="E185" s="592">
        <v>99</v>
      </c>
      <c r="F185" s="592">
        <v>77</v>
      </c>
      <c r="G185" s="592">
        <v>79</v>
      </c>
      <c r="H185" s="592">
        <v>88</v>
      </c>
      <c r="I185" s="592">
        <v>144</v>
      </c>
      <c r="J185" s="592">
        <v>230</v>
      </c>
      <c r="K185" s="592">
        <v>214</v>
      </c>
      <c r="L185" s="72"/>
    </row>
    <row r="186" spans="3:12" x14ac:dyDescent="0.3">
      <c r="C186" s="595" t="s">
        <v>291</v>
      </c>
      <c r="D186" s="594"/>
      <c r="E186" s="594"/>
      <c r="F186" s="594"/>
      <c r="G186" s="594"/>
      <c r="H186" s="594"/>
      <c r="I186" s="594"/>
      <c r="J186" s="594"/>
      <c r="K186" s="594"/>
      <c r="L186" s="72"/>
    </row>
    <row r="187" spans="3:12" x14ac:dyDescent="0.3">
      <c r="C187" s="587" t="s">
        <v>46</v>
      </c>
      <c r="D187" s="593">
        <v>640</v>
      </c>
      <c r="E187" s="593">
        <v>372</v>
      </c>
      <c r="F187" s="593">
        <v>312</v>
      </c>
      <c r="G187" s="593">
        <v>190</v>
      </c>
      <c r="H187" s="593">
        <v>182</v>
      </c>
      <c r="I187" s="593">
        <v>264</v>
      </c>
      <c r="J187" s="593">
        <v>277</v>
      </c>
      <c r="K187" s="593">
        <v>179</v>
      </c>
      <c r="L187" s="72"/>
    </row>
    <row r="188" spans="3:12" x14ac:dyDescent="0.3">
      <c r="C188" s="587" t="s">
        <v>1134</v>
      </c>
      <c r="D188" s="593">
        <v>437</v>
      </c>
      <c r="E188" s="593">
        <v>413</v>
      </c>
      <c r="F188" s="593">
        <v>411</v>
      </c>
      <c r="G188" s="593">
        <v>346</v>
      </c>
      <c r="H188" s="593">
        <v>371</v>
      </c>
      <c r="I188" s="593">
        <v>332</v>
      </c>
      <c r="J188" s="593">
        <v>426</v>
      </c>
      <c r="K188" s="593">
        <v>455</v>
      </c>
      <c r="L188" s="72"/>
    </row>
    <row r="189" spans="3:12" x14ac:dyDescent="0.3">
      <c r="C189" s="587" t="s">
        <v>1126</v>
      </c>
      <c r="D189" s="593">
        <v>7</v>
      </c>
      <c r="E189" s="593">
        <v>9</v>
      </c>
      <c r="F189" s="593">
        <v>12</v>
      </c>
      <c r="G189" s="593">
        <v>11</v>
      </c>
      <c r="H189" s="593">
        <v>12</v>
      </c>
      <c r="I189" s="593">
        <v>15</v>
      </c>
      <c r="J189" s="593">
        <v>30</v>
      </c>
      <c r="K189" s="593">
        <v>32</v>
      </c>
      <c r="L189" s="72"/>
    </row>
    <row r="190" spans="3:12" x14ac:dyDescent="0.3">
      <c r="C190" s="585" t="s">
        <v>44</v>
      </c>
      <c r="D190" s="592">
        <v>849</v>
      </c>
      <c r="E190" s="591" t="s">
        <v>1146</v>
      </c>
      <c r="F190" s="592">
        <v>985</v>
      </c>
      <c r="G190" s="591" t="s">
        <v>1145</v>
      </c>
      <c r="H190" s="592">
        <v>998</v>
      </c>
      <c r="I190" s="591" t="s">
        <v>1144</v>
      </c>
      <c r="J190" s="591" t="s">
        <v>1143</v>
      </c>
      <c r="K190" s="591" t="s">
        <v>1142</v>
      </c>
      <c r="L190" s="72"/>
    </row>
    <row r="191" spans="3:12" ht="28.8" x14ac:dyDescent="0.3">
      <c r="C191" s="590" t="s">
        <v>1141</v>
      </c>
      <c r="D191" s="589">
        <v>2008</v>
      </c>
      <c r="E191" s="589">
        <v>2009</v>
      </c>
      <c r="F191" s="589">
        <v>2010</v>
      </c>
      <c r="G191" s="589">
        <v>2011</v>
      </c>
      <c r="H191" s="589">
        <v>2012</v>
      </c>
      <c r="I191" s="589">
        <v>2013</v>
      </c>
      <c r="J191" s="589">
        <v>2014</v>
      </c>
      <c r="K191" s="589">
        <v>2015</v>
      </c>
      <c r="L191" s="72"/>
    </row>
    <row r="192" spans="3:12" x14ac:dyDescent="0.3">
      <c r="C192" s="587" t="s">
        <v>46</v>
      </c>
      <c r="D192" s="586">
        <v>911</v>
      </c>
      <c r="E192" s="588" t="s">
        <v>1140</v>
      </c>
      <c r="F192" s="588" t="s">
        <v>1139</v>
      </c>
      <c r="G192" s="588" t="s">
        <v>1138</v>
      </c>
      <c r="H192" s="588" t="s">
        <v>1137</v>
      </c>
      <c r="I192" s="588" t="s">
        <v>1136</v>
      </c>
      <c r="J192" s="586">
        <v>979</v>
      </c>
      <c r="K192" s="588" t="s">
        <v>1135</v>
      </c>
      <c r="L192" s="72"/>
    </row>
    <row r="193" spans="3:12" x14ac:dyDescent="0.3">
      <c r="C193" s="587" t="s">
        <v>1134</v>
      </c>
      <c r="D193" s="588" t="s">
        <v>1133</v>
      </c>
      <c r="E193" s="586">
        <v>795</v>
      </c>
      <c r="F193" s="588" t="s">
        <v>1132</v>
      </c>
      <c r="G193" s="588" t="s">
        <v>1131</v>
      </c>
      <c r="H193" s="588" t="s">
        <v>1130</v>
      </c>
      <c r="I193" s="588" t="s">
        <v>1129</v>
      </c>
      <c r="J193" s="588" t="s">
        <v>1128</v>
      </c>
      <c r="K193" s="588" t="s">
        <v>1127</v>
      </c>
      <c r="L193" s="72"/>
    </row>
    <row r="194" spans="3:12" x14ac:dyDescent="0.3">
      <c r="C194" s="587" t="s">
        <v>1126</v>
      </c>
      <c r="D194" s="586">
        <v>263</v>
      </c>
      <c r="E194" s="586">
        <v>261</v>
      </c>
      <c r="F194" s="586">
        <v>251</v>
      </c>
      <c r="G194" s="586">
        <v>266</v>
      </c>
      <c r="H194" s="586">
        <v>237</v>
      </c>
      <c r="I194" s="586">
        <v>230</v>
      </c>
      <c r="J194" s="586">
        <v>230</v>
      </c>
      <c r="K194" s="586">
        <v>220</v>
      </c>
      <c r="L194" s="72"/>
    </row>
    <row r="195" spans="3:12" x14ac:dyDescent="0.3">
      <c r="C195" s="585" t="s">
        <v>44</v>
      </c>
      <c r="D195" s="584" t="s">
        <v>1125</v>
      </c>
      <c r="E195" s="584" t="s">
        <v>1124</v>
      </c>
      <c r="F195" s="584" t="s">
        <v>1123</v>
      </c>
      <c r="G195" s="584" t="s">
        <v>1122</v>
      </c>
      <c r="H195" s="584" t="s">
        <v>1121</v>
      </c>
      <c r="I195" s="584" t="s">
        <v>1120</v>
      </c>
      <c r="J195" s="584" t="s">
        <v>1119</v>
      </c>
      <c r="K195" s="584" t="s">
        <v>1118</v>
      </c>
      <c r="L195" s="72"/>
    </row>
    <row r="196" spans="3:12" x14ac:dyDescent="0.3">
      <c r="C196" s="86"/>
      <c r="D196" s="65"/>
      <c r="E196" s="65"/>
      <c r="F196" s="65"/>
      <c r="G196" s="65"/>
      <c r="H196" s="65"/>
      <c r="I196" s="65"/>
      <c r="J196" s="65"/>
      <c r="K196" s="65"/>
      <c r="L196" s="113"/>
    </row>
    <row r="199" spans="3:12" x14ac:dyDescent="0.3">
      <c r="C199" t="s">
        <v>1117</v>
      </c>
    </row>
    <row r="200" spans="3:12" x14ac:dyDescent="0.3">
      <c r="C200" t="s">
        <v>1116</v>
      </c>
    </row>
    <row r="201" spans="3:12" x14ac:dyDescent="0.3">
      <c r="C201" s="58"/>
      <c r="D201" s="59"/>
      <c r="E201" s="59"/>
      <c r="F201" s="59"/>
      <c r="G201" s="59"/>
      <c r="H201" s="61"/>
    </row>
    <row r="202" spans="3:12" x14ac:dyDescent="0.3">
      <c r="C202" s="56" t="s">
        <v>1115</v>
      </c>
      <c r="D202" s="148">
        <f>D213</f>
        <v>2180060</v>
      </c>
      <c r="E202" t="s">
        <v>1114</v>
      </c>
      <c r="H202" s="72"/>
    </row>
    <row r="203" spans="3:12" x14ac:dyDescent="0.3">
      <c r="C203" s="56"/>
      <c r="E203" t="s">
        <v>1113</v>
      </c>
      <c r="H203" s="72"/>
    </row>
    <row r="204" spans="3:12" ht="21" x14ac:dyDescent="0.4">
      <c r="C204" s="583"/>
      <c r="D204" s="562"/>
      <c r="E204" s="562"/>
      <c r="F204" s="562"/>
      <c r="G204" s="562"/>
      <c r="H204" s="566"/>
      <c r="I204" s="562"/>
    </row>
    <row r="205" spans="3:12" ht="46.8" x14ac:dyDescent="0.4">
      <c r="C205" s="582" t="s">
        <v>1112</v>
      </c>
      <c r="D205" s="581" t="s">
        <v>1111</v>
      </c>
      <c r="E205" s="581" t="s">
        <v>1110</v>
      </c>
      <c r="F205" s="581" t="s">
        <v>1109</v>
      </c>
      <c r="G205" s="580" t="s">
        <v>1108</v>
      </c>
      <c r="H205" s="566"/>
      <c r="I205" s="562"/>
    </row>
    <row r="206" spans="3:12" ht="21" x14ac:dyDescent="0.4">
      <c r="C206" s="577" t="s">
        <v>345</v>
      </c>
      <c r="D206" s="575">
        <v>180727</v>
      </c>
      <c r="E206" s="575">
        <v>3746</v>
      </c>
      <c r="F206" s="575">
        <v>36980</v>
      </c>
      <c r="G206" s="575">
        <v>147493</v>
      </c>
      <c r="H206" s="566"/>
      <c r="I206" s="562"/>
    </row>
    <row r="207" spans="3:12" ht="21" x14ac:dyDescent="0.4">
      <c r="C207" s="579" t="s">
        <v>629</v>
      </c>
      <c r="D207" s="578">
        <v>342457</v>
      </c>
      <c r="E207" s="578">
        <v>487581</v>
      </c>
      <c r="F207" s="578">
        <v>136243</v>
      </c>
      <c r="G207" s="578">
        <v>693796</v>
      </c>
      <c r="H207" s="566"/>
      <c r="I207" s="562"/>
    </row>
    <row r="208" spans="3:12" ht="31.2" x14ac:dyDescent="0.4">
      <c r="C208" s="574" t="s">
        <v>1107</v>
      </c>
      <c r="D208" s="573">
        <v>1208571</v>
      </c>
      <c r="E208" s="573">
        <v>141038</v>
      </c>
      <c r="F208" s="573">
        <v>326947</v>
      </c>
      <c r="G208" s="573">
        <v>1022661</v>
      </c>
      <c r="H208" s="566"/>
      <c r="I208" s="562"/>
    </row>
    <row r="209" spans="3:9" ht="21" x14ac:dyDescent="0.4">
      <c r="C209" s="577" t="s">
        <v>1106</v>
      </c>
      <c r="D209" s="575">
        <v>46950</v>
      </c>
      <c r="E209" s="576"/>
      <c r="F209" s="576"/>
      <c r="G209" s="575">
        <v>46950</v>
      </c>
      <c r="H209" s="566"/>
      <c r="I209" s="562"/>
    </row>
    <row r="210" spans="3:9" ht="21" x14ac:dyDescent="0.4">
      <c r="C210" s="574" t="s">
        <v>1105</v>
      </c>
      <c r="D210" s="573">
        <v>228991</v>
      </c>
      <c r="E210" s="573">
        <v>35879</v>
      </c>
      <c r="F210" s="573">
        <v>36282</v>
      </c>
      <c r="G210" s="573">
        <v>228588</v>
      </c>
      <c r="H210" s="566"/>
      <c r="I210" s="562"/>
    </row>
    <row r="211" spans="3:9" ht="21" x14ac:dyDescent="0.4">
      <c r="C211" s="572" t="s">
        <v>378</v>
      </c>
      <c r="D211" s="570">
        <v>138186</v>
      </c>
      <c r="E211" s="570">
        <v>47227</v>
      </c>
      <c r="F211" s="570">
        <v>104005</v>
      </c>
      <c r="G211" s="570">
        <v>81408</v>
      </c>
      <c r="H211" s="566"/>
      <c r="I211" s="562"/>
    </row>
    <row r="212" spans="3:9" ht="21" x14ac:dyDescent="0.4">
      <c r="C212" s="572" t="s">
        <v>375</v>
      </c>
      <c r="D212" s="570">
        <v>34178</v>
      </c>
      <c r="E212" s="571"/>
      <c r="F212" s="571"/>
      <c r="G212" s="570">
        <v>34178</v>
      </c>
      <c r="H212" s="566"/>
      <c r="I212" s="562"/>
    </row>
    <row r="213" spans="3:9" ht="21" x14ac:dyDescent="0.4">
      <c r="C213" s="568" t="s">
        <v>625</v>
      </c>
      <c r="D213" s="569">
        <f>SUM(D206:D212)</f>
        <v>2180060</v>
      </c>
      <c r="E213" s="569">
        <f>SUM(E206:E212)</f>
        <v>715471</v>
      </c>
      <c r="F213" s="569">
        <f>SUM(F206:F212)</f>
        <v>640457</v>
      </c>
      <c r="G213" s="569">
        <f>SUM(G206:G212)</f>
        <v>2255074</v>
      </c>
      <c r="H213" s="566"/>
      <c r="I213" s="562"/>
    </row>
    <row r="214" spans="3:9" ht="21" x14ac:dyDescent="0.4">
      <c r="C214" s="568"/>
      <c r="D214" s="567"/>
      <c r="E214" s="567"/>
      <c r="F214" s="567"/>
      <c r="G214" s="567"/>
      <c r="H214" s="566"/>
      <c r="I214" s="562"/>
    </row>
    <row r="215" spans="3:9" ht="21" x14ac:dyDescent="0.4">
      <c r="C215" s="565"/>
      <c r="D215" s="564"/>
      <c r="E215" s="564"/>
      <c r="F215" s="564"/>
      <c r="G215" s="564"/>
      <c r="H215" s="563"/>
      <c r="I215" s="562"/>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E57"/>
  <sheetViews>
    <sheetView topLeftCell="B2" zoomScale="80" zoomScaleNormal="80" workbookViewId="0">
      <selection activeCell="AD2" sqref="AD2"/>
    </sheetView>
  </sheetViews>
  <sheetFormatPr defaultColWidth="9.109375" defaultRowHeight="14.4" x14ac:dyDescent="0.3"/>
  <cols>
    <col min="1" max="2" width="9.109375" style="8"/>
    <col min="3" max="3" width="20.6640625" style="8" customWidth="1"/>
    <col min="4" max="10" width="3.5546875" style="8" customWidth="1"/>
    <col min="11" max="11" width="4" style="8" hidden="1" customWidth="1"/>
    <col min="12" max="12" width="4.5546875" style="8" customWidth="1"/>
    <col min="13" max="13" width="29.88671875" style="8" customWidth="1"/>
    <col min="14" max="14" width="4" style="8" customWidth="1"/>
    <col min="15" max="15" width="3.5546875" style="8" customWidth="1"/>
    <col min="16" max="16" width="3.5546875" style="8" hidden="1" customWidth="1"/>
    <col min="17" max="17" width="3.6640625" style="8" hidden="1" customWidth="1"/>
    <col min="18" max="18" width="3.88671875" style="8" hidden="1" customWidth="1"/>
    <col min="19" max="19" width="4" style="8" customWidth="1"/>
    <col min="20" max="20" width="25.5546875" style="8" customWidth="1"/>
    <col min="21" max="22" width="3.5546875" style="8" customWidth="1"/>
    <col min="23" max="27" width="3.5546875" style="8" hidden="1" customWidth="1"/>
    <col min="28" max="28" width="4.88671875" style="8" customWidth="1"/>
    <col min="29" max="29" width="25.5546875" style="8" customWidth="1"/>
    <col min="30" max="31" width="3.5546875" style="8" customWidth="1"/>
    <col min="32" max="33" width="4.6640625" style="8" customWidth="1"/>
    <col min="34" max="37" width="9.44140625" style="8" customWidth="1"/>
    <col min="38" max="16384" width="9.109375" style="8"/>
  </cols>
  <sheetData>
    <row r="1" spans="2:31" x14ac:dyDescent="0.3">
      <c r="N1" s="8" t="s">
        <v>34</v>
      </c>
      <c r="U1" s="8" t="s">
        <v>35</v>
      </c>
    </row>
    <row r="2" spans="2:31" ht="56.4" customHeight="1" x14ac:dyDescent="0.3">
      <c r="C2" s="560" t="s">
        <v>1103</v>
      </c>
      <c r="D2" s="10" t="s">
        <v>22</v>
      </c>
      <c r="E2" s="10" t="s">
        <v>23</v>
      </c>
      <c r="F2" s="10" t="s">
        <v>24</v>
      </c>
      <c r="G2" s="10" t="s">
        <v>25</v>
      </c>
      <c r="H2" s="10" t="s">
        <v>26</v>
      </c>
      <c r="I2" s="10" t="s">
        <v>27</v>
      </c>
      <c r="J2" s="10" t="s">
        <v>28</v>
      </c>
      <c r="K2" s="11"/>
      <c r="L2" s="12"/>
      <c r="M2" s="9"/>
      <c r="O2" s="10" t="s">
        <v>29</v>
      </c>
      <c r="U2" s="10" t="s">
        <v>30</v>
      </c>
      <c r="V2" s="10" t="s">
        <v>27</v>
      </c>
      <c r="W2" s="10"/>
      <c r="X2" s="10"/>
      <c r="Y2" s="10"/>
      <c r="Z2" s="10"/>
      <c r="AA2" s="10"/>
      <c r="AD2" s="10" t="s">
        <v>31</v>
      </c>
      <c r="AE2" s="10" t="s">
        <v>32</v>
      </c>
    </row>
    <row r="3" spans="2:31" ht="90.6" customHeight="1" x14ac:dyDescent="0.3">
      <c r="C3" s="561" t="s">
        <v>1104</v>
      </c>
      <c r="D3" s="10" t="s">
        <v>36</v>
      </c>
      <c r="E3" s="10" t="s">
        <v>37</v>
      </c>
      <c r="F3" s="10" t="s">
        <v>38</v>
      </c>
      <c r="G3" s="10" t="s">
        <v>39</v>
      </c>
      <c r="H3" s="10" t="s">
        <v>40</v>
      </c>
      <c r="I3" s="10" t="s">
        <v>41</v>
      </c>
      <c r="J3" s="10" t="s">
        <v>42</v>
      </c>
      <c r="K3" s="11"/>
      <c r="L3" s="12"/>
      <c r="M3" s="9"/>
      <c r="O3" s="10" t="s">
        <v>43</v>
      </c>
      <c r="U3" s="10" t="s">
        <v>44</v>
      </c>
      <c r="V3" s="10" t="s">
        <v>41</v>
      </c>
      <c r="W3" s="10"/>
      <c r="X3" s="10"/>
      <c r="Y3" s="10"/>
      <c r="Z3" s="10"/>
      <c r="AA3" s="10"/>
      <c r="AD3" s="10" t="s">
        <v>45</v>
      </c>
      <c r="AE3" s="10" t="s">
        <v>46</v>
      </c>
    </row>
    <row r="4" spans="2:31" x14ac:dyDescent="0.3">
      <c r="D4" s="13"/>
      <c r="E4" s="13"/>
      <c r="F4" s="13"/>
      <c r="G4" s="13"/>
      <c r="H4" s="13"/>
      <c r="I4" s="13"/>
      <c r="J4" s="13"/>
      <c r="K4" s="14"/>
      <c r="L4" s="9"/>
      <c r="O4" s="13"/>
      <c r="U4" s="13"/>
      <c r="V4" s="13"/>
      <c r="W4" s="13"/>
      <c r="X4" s="13"/>
      <c r="Y4" s="13"/>
      <c r="Z4" s="13"/>
      <c r="AA4" s="13"/>
      <c r="AD4" s="13"/>
      <c r="AE4" s="13"/>
    </row>
    <row r="5" spans="2:31" x14ac:dyDescent="0.3">
      <c r="D5" s="13"/>
      <c r="E5" s="15"/>
      <c r="F5" s="16"/>
      <c r="G5" s="16"/>
      <c r="H5" s="16"/>
      <c r="I5" s="16"/>
      <c r="J5" s="16"/>
      <c r="K5" s="17"/>
      <c r="L5" s="18"/>
      <c r="M5" s="19"/>
      <c r="N5" s="18"/>
      <c r="O5" s="16"/>
      <c r="P5" s="19"/>
      <c r="Q5" s="19"/>
      <c r="R5" s="19"/>
      <c r="S5" s="20"/>
      <c r="T5" s="21" t="s">
        <v>47</v>
      </c>
      <c r="U5" s="15"/>
      <c r="V5" s="13"/>
      <c r="W5" s="13"/>
      <c r="X5" s="13"/>
      <c r="Y5" s="13"/>
      <c r="Z5" s="13"/>
      <c r="AA5" s="13"/>
      <c r="AD5" s="13"/>
      <c r="AE5" s="13"/>
    </row>
    <row r="6" spans="2:31" x14ac:dyDescent="0.3">
      <c r="C6" s="9"/>
      <c r="D6" s="13"/>
      <c r="E6" s="13"/>
      <c r="F6" s="13"/>
      <c r="G6" s="13"/>
      <c r="H6" s="13"/>
      <c r="I6" s="13"/>
      <c r="J6" s="13"/>
      <c r="K6" s="14"/>
      <c r="L6" s="9"/>
      <c r="N6" s="9"/>
      <c r="O6" s="22"/>
      <c r="T6" s="23"/>
      <c r="U6" s="13"/>
      <c r="V6" s="13"/>
      <c r="W6" s="13"/>
      <c r="X6" s="13"/>
      <c r="Y6" s="13"/>
      <c r="Z6" s="13"/>
      <c r="AA6" s="13"/>
      <c r="AD6" s="13"/>
      <c r="AE6" s="13"/>
    </row>
    <row r="7" spans="2:31" x14ac:dyDescent="0.3">
      <c r="B7" s="8" t="s">
        <v>48</v>
      </c>
      <c r="C7" s="24"/>
      <c r="D7" s="25"/>
      <c r="E7" s="25"/>
      <c r="F7" s="13"/>
      <c r="G7" s="13"/>
      <c r="H7" s="13"/>
      <c r="I7" s="13"/>
      <c r="J7" s="13"/>
      <c r="K7" s="14"/>
      <c r="L7" s="9"/>
      <c r="O7" s="26"/>
      <c r="P7" s="27"/>
      <c r="Q7" s="19"/>
      <c r="R7" s="19"/>
      <c r="S7" s="20"/>
      <c r="T7" s="28"/>
      <c r="U7" s="13"/>
      <c r="V7" s="13"/>
      <c r="W7" s="13"/>
      <c r="X7" s="13"/>
      <c r="Y7" s="13"/>
      <c r="Z7" s="13"/>
      <c r="AA7" s="13"/>
      <c r="AD7" s="13"/>
      <c r="AE7" s="13"/>
    </row>
    <row r="8" spans="2:31" x14ac:dyDescent="0.3">
      <c r="B8" s="8" t="s">
        <v>49</v>
      </c>
      <c r="C8" s="24"/>
      <c r="D8" s="25"/>
      <c r="E8" s="25"/>
      <c r="F8" s="25"/>
      <c r="G8" s="13"/>
      <c r="H8" s="13"/>
      <c r="I8" s="13"/>
      <c r="J8" s="13"/>
      <c r="K8" s="14"/>
      <c r="L8" s="9"/>
      <c r="N8" s="9"/>
      <c r="O8" s="13"/>
      <c r="T8" s="29"/>
      <c r="U8" s="13"/>
      <c r="V8" s="13"/>
      <c r="W8" s="13"/>
      <c r="X8" s="28"/>
      <c r="Y8" s="13"/>
      <c r="Z8" s="13"/>
      <c r="AA8" s="13"/>
      <c r="AD8" s="13"/>
      <c r="AE8" s="13"/>
    </row>
    <row r="9" spans="2:31" x14ac:dyDescent="0.3">
      <c r="C9" s="9" t="s">
        <v>695</v>
      </c>
      <c r="D9" s="13"/>
      <c r="E9" s="13"/>
      <c r="F9" s="15"/>
      <c r="G9" s="16"/>
      <c r="H9" s="16"/>
      <c r="I9" s="16"/>
      <c r="J9" s="16"/>
      <c r="K9" s="17"/>
      <c r="L9" s="18"/>
      <c r="M9" s="19"/>
      <c r="N9" s="18"/>
      <c r="O9" s="16"/>
      <c r="P9" s="19"/>
      <c r="Q9" s="19"/>
      <c r="R9" s="19"/>
      <c r="S9" s="20"/>
      <c r="T9" s="15" t="s">
        <v>50</v>
      </c>
      <c r="U9" s="13"/>
      <c r="V9" s="13"/>
      <c r="W9" s="13"/>
      <c r="X9" s="13"/>
      <c r="Y9" s="13"/>
      <c r="Z9" s="13"/>
      <c r="AA9" s="13"/>
      <c r="AB9" s="30"/>
      <c r="AD9" s="13"/>
      <c r="AE9" s="13"/>
    </row>
    <row r="10" spans="2:31" ht="15" thickBot="1" x14ac:dyDescent="0.35">
      <c r="B10" s="8" t="s">
        <v>51</v>
      </c>
      <c r="C10" s="24"/>
      <c r="D10" s="25"/>
      <c r="E10" s="25"/>
      <c r="F10" s="25"/>
      <c r="G10" s="25"/>
      <c r="H10" s="13"/>
      <c r="I10" s="13"/>
      <c r="J10" s="31"/>
      <c r="K10" s="32"/>
      <c r="L10" s="33"/>
      <c r="M10" s="34"/>
      <c r="N10" s="33"/>
      <c r="O10" s="35"/>
      <c r="P10" s="34"/>
      <c r="Q10" s="34"/>
      <c r="R10" s="34"/>
      <c r="S10" s="34"/>
      <c r="T10" s="34"/>
      <c r="U10" s="35"/>
      <c r="V10" s="35"/>
      <c r="W10" s="13"/>
      <c r="X10" s="13"/>
      <c r="Y10" s="13"/>
      <c r="Z10" s="13"/>
      <c r="AA10" s="13"/>
      <c r="AD10" s="13"/>
      <c r="AE10" s="13"/>
    </row>
    <row r="11" spans="2:31" x14ac:dyDescent="0.3">
      <c r="B11" s="8" t="s">
        <v>52</v>
      </c>
      <c r="C11" s="24"/>
      <c r="D11" s="25"/>
      <c r="E11" s="25"/>
      <c r="F11" s="25"/>
      <c r="G11" s="25"/>
      <c r="H11" s="25"/>
      <c r="I11" s="13"/>
      <c r="J11" s="13"/>
      <c r="K11" s="14"/>
      <c r="L11" s="9"/>
      <c r="N11" s="9"/>
      <c r="O11" s="13"/>
      <c r="U11" s="13"/>
      <c r="V11" s="13"/>
      <c r="W11" s="13"/>
      <c r="X11" s="13"/>
      <c r="Y11" s="13"/>
      <c r="Z11" s="13"/>
      <c r="AA11" s="13"/>
      <c r="AD11" s="13"/>
      <c r="AE11" s="13"/>
    </row>
    <row r="12" spans="2:31" x14ac:dyDescent="0.3">
      <c r="C12" s="9"/>
      <c r="D12" s="13"/>
      <c r="E12" s="15"/>
      <c r="F12" s="16"/>
      <c r="G12" s="16"/>
      <c r="H12" s="16"/>
      <c r="I12" s="16"/>
      <c r="J12" s="16"/>
      <c r="K12" s="17"/>
      <c r="L12" s="18"/>
      <c r="M12" s="19"/>
      <c r="N12" s="18"/>
      <c r="O12" s="16"/>
      <c r="P12" s="19"/>
      <c r="Q12" s="19"/>
      <c r="R12" s="19"/>
      <c r="S12" s="20"/>
      <c r="T12" s="21" t="s">
        <v>53</v>
      </c>
      <c r="U12" s="15"/>
      <c r="V12" s="13"/>
      <c r="W12" s="13"/>
      <c r="X12" s="13"/>
      <c r="Y12" s="13"/>
      <c r="Z12" s="13"/>
      <c r="AA12" s="13"/>
      <c r="AD12" s="13"/>
      <c r="AE12" s="13"/>
    </row>
    <row r="13" spans="2:31" x14ac:dyDescent="0.3">
      <c r="C13" s="9"/>
      <c r="D13" s="13"/>
      <c r="E13" s="13"/>
      <c r="F13" s="13"/>
      <c r="G13" s="13"/>
      <c r="H13" s="13"/>
      <c r="I13" s="13"/>
      <c r="J13" s="13"/>
      <c r="K13" s="14"/>
      <c r="L13" s="9"/>
      <c r="N13" s="9"/>
      <c r="O13" s="13"/>
      <c r="T13" s="23"/>
      <c r="U13" s="13"/>
      <c r="V13" s="13"/>
      <c r="W13" s="13"/>
      <c r="X13" s="13"/>
      <c r="Y13" s="13"/>
      <c r="Z13" s="13"/>
      <c r="AA13" s="13"/>
      <c r="AD13" s="13"/>
      <c r="AE13" s="13"/>
    </row>
    <row r="14" spans="2:31" x14ac:dyDescent="0.3">
      <c r="C14" s="9"/>
      <c r="D14" s="13"/>
      <c r="E14" s="13"/>
      <c r="F14" s="13"/>
      <c r="G14" s="13"/>
      <c r="H14" s="13"/>
      <c r="I14" s="13"/>
      <c r="J14" s="13"/>
      <c r="K14" s="14"/>
      <c r="L14" s="9"/>
      <c r="O14" s="26"/>
      <c r="P14" s="27"/>
      <c r="Q14" s="19"/>
      <c r="R14" s="19"/>
      <c r="S14" s="20"/>
      <c r="T14" s="29"/>
      <c r="U14" s="15"/>
      <c r="V14" s="16"/>
      <c r="W14" s="13"/>
      <c r="X14" s="13"/>
      <c r="Y14" s="13"/>
      <c r="Z14" s="13"/>
      <c r="AA14" s="13"/>
      <c r="AD14" s="13"/>
      <c r="AE14" s="13"/>
    </row>
    <row r="15" spans="2:31" x14ac:dyDescent="0.3">
      <c r="C15" s="9"/>
      <c r="D15" s="13"/>
      <c r="E15" s="13"/>
      <c r="F15" s="13"/>
      <c r="G15" s="13"/>
      <c r="H15" s="13"/>
      <c r="I15" s="13"/>
      <c r="J15" s="13"/>
      <c r="K15" s="14"/>
      <c r="L15" s="9"/>
      <c r="N15" s="9"/>
      <c r="O15" s="13"/>
      <c r="T15" s="15" t="s">
        <v>54</v>
      </c>
      <c r="U15" s="13"/>
      <c r="V15" s="13"/>
      <c r="W15" s="13"/>
      <c r="X15" s="13"/>
      <c r="Y15" s="13"/>
      <c r="Z15" s="13"/>
      <c r="AA15" s="13"/>
      <c r="AD15" s="13"/>
      <c r="AE15" s="13"/>
    </row>
    <row r="16" spans="2:31" x14ac:dyDescent="0.3">
      <c r="C16" s="9"/>
      <c r="D16" s="13"/>
      <c r="E16" s="13"/>
      <c r="F16" s="13"/>
      <c r="G16" s="13"/>
      <c r="H16" s="13"/>
      <c r="I16" s="13"/>
      <c r="J16" s="13"/>
      <c r="K16" s="14"/>
      <c r="L16" s="9"/>
      <c r="N16" s="9"/>
      <c r="O16" s="13"/>
      <c r="U16" s="13"/>
      <c r="V16" s="13"/>
      <c r="W16" s="13"/>
      <c r="X16" s="13"/>
      <c r="Y16" s="13"/>
      <c r="Z16" s="13"/>
      <c r="AA16" s="13"/>
      <c r="AD16" s="13"/>
      <c r="AE16" s="13"/>
    </row>
    <row r="17" spans="3:31" x14ac:dyDescent="0.3">
      <c r="C17" s="9"/>
      <c r="D17" s="13"/>
      <c r="E17" s="13"/>
      <c r="F17" s="13"/>
      <c r="G17" s="13"/>
      <c r="H17" s="13"/>
      <c r="I17" s="13"/>
      <c r="J17" s="13"/>
      <c r="K17" s="14"/>
      <c r="L17" s="9"/>
      <c r="N17" s="9"/>
      <c r="O17" s="13"/>
      <c r="U17" s="13"/>
      <c r="V17" s="13"/>
      <c r="W17" s="13"/>
      <c r="X17" s="13"/>
      <c r="Y17" s="13"/>
      <c r="Z17" s="13"/>
      <c r="AA17" s="13"/>
      <c r="AD17" s="13"/>
      <c r="AE17" s="13"/>
    </row>
    <row r="18" spans="3:31" x14ac:dyDescent="0.3">
      <c r="C18" s="9"/>
      <c r="D18" s="13"/>
      <c r="E18" s="15"/>
      <c r="F18" s="16"/>
      <c r="G18" s="16"/>
      <c r="H18" s="16"/>
      <c r="I18" s="16"/>
      <c r="J18" s="16"/>
      <c r="K18" s="17"/>
      <c r="L18" s="18"/>
      <c r="M18" s="19"/>
      <c r="N18" s="18"/>
      <c r="O18" s="16"/>
      <c r="P18" s="19"/>
      <c r="Q18" s="19"/>
      <c r="R18" s="19"/>
      <c r="S18" s="20"/>
      <c r="T18" s="21" t="s">
        <v>55</v>
      </c>
      <c r="U18" s="15"/>
      <c r="V18" s="16"/>
      <c r="W18" s="13"/>
      <c r="X18" s="13"/>
      <c r="Y18" s="13"/>
      <c r="Z18" s="13"/>
      <c r="AA18" s="13"/>
      <c r="AD18" s="13"/>
      <c r="AE18" s="13"/>
    </row>
    <row r="19" spans="3:31" x14ac:dyDescent="0.3">
      <c r="C19" s="9"/>
      <c r="D19" s="13"/>
      <c r="E19" s="13"/>
      <c r="F19" s="13"/>
      <c r="G19" s="13"/>
      <c r="H19" s="13"/>
      <c r="I19" s="13"/>
      <c r="J19" s="13"/>
      <c r="K19" s="14"/>
      <c r="L19" s="9"/>
      <c r="N19" s="9"/>
      <c r="O19" s="13"/>
      <c r="T19" s="23"/>
      <c r="U19" s="15"/>
      <c r="V19" s="16"/>
      <c r="W19" s="16"/>
      <c r="X19" s="16"/>
      <c r="Y19" s="16"/>
      <c r="Z19" s="16"/>
      <c r="AA19" s="16"/>
      <c r="AB19" s="19"/>
      <c r="AC19" s="19"/>
      <c r="AD19" s="25"/>
      <c r="AE19" s="13"/>
    </row>
    <row r="20" spans="3:31" x14ac:dyDescent="0.3">
      <c r="C20" s="9"/>
      <c r="D20" s="13"/>
      <c r="E20" s="13"/>
      <c r="F20" s="13"/>
      <c r="G20" s="13"/>
      <c r="H20" s="13"/>
      <c r="I20" s="13"/>
      <c r="J20" s="13"/>
      <c r="K20" s="14"/>
      <c r="L20" s="9"/>
      <c r="N20" s="9"/>
      <c r="O20" s="13"/>
      <c r="P20" s="27"/>
      <c r="Q20" s="19"/>
      <c r="R20" s="19"/>
      <c r="S20" s="20"/>
      <c r="T20" s="29"/>
      <c r="U20" s="13"/>
      <c r="V20" s="13"/>
      <c r="W20" s="13"/>
      <c r="X20" s="13"/>
      <c r="Y20" s="13"/>
      <c r="Z20" s="13"/>
      <c r="AA20" s="13"/>
      <c r="AD20" s="13"/>
      <c r="AE20" s="13"/>
    </row>
    <row r="21" spans="3:31" x14ac:dyDescent="0.3">
      <c r="C21" s="9"/>
      <c r="D21" s="13"/>
      <c r="E21" s="13"/>
      <c r="F21" s="13"/>
      <c r="G21" s="13"/>
      <c r="H21" s="13"/>
      <c r="I21" s="13"/>
      <c r="J21" s="13"/>
      <c r="K21" s="14"/>
      <c r="L21" s="9"/>
      <c r="N21" s="9"/>
      <c r="O21" s="13"/>
      <c r="T21" s="29"/>
      <c r="U21" s="13"/>
      <c r="V21" s="13"/>
      <c r="W21" s="13"/>
      <c r="X21" s="13"/>
      <c r="Y21" s="13"/>
      <c r="Z21" s="13"/>
      <c r="AA21" s="13"/>
      <c r="AD21" s="13"/>
      <c r="AE21" s="13"/>
    </row>
    <row r="22" spans="3:31" x14ac:dyDescent="0.3">
      <c r="C22" s="9"/>
      <c r="D22" s="13"/>
      <c r="E22" s="13"/>
      <c r="F22" s="15"/>
      <c r="G22" s="16"/>
      <c r="H22" s="16"/>
      <c r="I22" s="16"/>
      <c r="J22" s="16"/>
      <c r="K22" s="17"/>
      <c r="L22" s="18"/>
      <c r="M22" s="19"/>
      <c r="N22" s="18"/>
      <c r="O22" s="16"/>
      <c r="P22" s="19"/>
      <c r="Q22" s="19"/>
      <c r="R22" s="19"/>
      <c r="S22" s="20"/>
      <c r="T22" s="15" t="s">
        <v>56</v>
      </c>
      <c r="U22" s="13"/>
      <c r="V22" s="13"/>
      <c r="W22" s="13"/>
      <c r="X22" s="13"/>
      <c r="Y22" s="13"/>
      <c r="Z22" s="13"/>
      <c r="AA22" s="13"/>
      <c r="AD22" s="13"/>
      <c r="AE22" s="13"/>
    </row>
    <row r="23" spans="3:31" x14ac:dyDescent="0.3">
      <c r="C23" s="9"/>
      <c r="D23" s="13"/>
      <c r="E23" s="13"/>
      <c r="F23" s="13"/>
      <c r="G23" s="13"/>
      <c r="H23" s="13"/>
      <c r="I23" s="13"/>
      <c r="J23" s="13"/>
      <c r="K23" s="14"/>
      <c r="L23" s="9"/>
      <c r="N23" s="9"/>
      <c r="O23" s="13"/>
      <c r="U23" s="13"/>
      <c r="V23" s="13"/>
      <c r="W23" s="13"/>
      <c r="X23" s="13"/>
      <c r="Y23" s="13"/>
      <c r="Z23" s="13"/>
      <c r="AA23" s="13"/>
      <c r="AD23" s="13"/>
      <c r="AE23" s="13"/>
    </row>
    <row r="24" spans="3:31" x14ac:dyDescent="0.3">
      <c r="C24" s="9"/>
      <c r="D24" s="13"/>
      <c r="E24" s="13"/>
      <c r="F24" s="13"/>
      <c r="G24" s="13"/>
      <c r="H24" s="13"/>
      <c r="I24" s="13"/>
      <c r="J24" s="13"/>
      <c r="K24" s="17"/>
      <c r="L24" s="18"/>
      <c r="M24" s="19"/>
      <c r="N24" s="18"/>
      <c r="O24" s="16"/>
      <c r="P24" s="19"/>
      <c r="Q24" s="19"/>
      <c r="R24" s="19"/>
      <c r="S24" s="19"/>
      <c r="U24" s="13"/>
      <c r="V24" s="13"/>
      <c r="W24" s="13"/>
      <c r="X24" s="13"/>
      <c r="Y24" s="13"/>
      <c r="Z24" s="13"/>
      <c r="AA24" s="13"/>
      <c r="AD24" s="13"/>
      <c r="AE24" s="13"/>
    </row>
    <row r="25" spans="3:31" x14ac:dyDescent="0.3">
      <c r="C25" s="9"/>
      <c r="D25" s="13"/>
      <c r="E25" s="15"/>
      <c r="F25" s="16"/>
      <c r="G25" s="16"/>
      <c r="H25" s="16"/>
      <c r="I25" s="16"/>
      <c r="J25" s="16"/>
      <c r="K25" s="17"/>
      <c r="L25" s="18"/>
      <c r="M25" s="19"/>
      <c r="N25" s="18"/>
      <c r="O25" s="16"/>
      <c r="P25" s="19"/>
      <c r="Q25" s="19"/>
      <c r="R25" s="19"/>
      <c r="S25" s="20"/>
      <c r="T25" s="21" t="s">
        <v>57</v>
      </c>
      <c r="U25" s="15"/>
      <c r="V25" s="13"/>
      <c r="W25" s="13"/>
      <c r="X25" s="13"/>
      <c r="Y25" s="13"/>
      <c r="Z25" s="13"/>
      <c r="AA25" s="13"/>
      <c r="AD25" s="13"/>
      <c r="AE25" s="13"/>
    </row>
    <row r="26" spans="3:31" x14ac:dyDescent="0.3">
      <c r="C26" s="9"/>
      <c r="D26" s="13"/>
      <c r="E26" s="13"/>
      <c r="F26" s="13"/>
      <c r="G26" s="13"/>
      <c r="H26" s="13"/>
      <c r="I26" s="13"/>
      <c r="J26" s="13"/>
      <c r="K26" s="14"/>
      <c r="L26" s="9"/>
      <c r="O26" s="36"/>
      <c r="P26" s="19"/>
      <c r="Q26" s="19"/>
      <c r="R26" s="19"/>
      <c r="S26" s="20"/>
      <c r="T26" s="23"/>
      <c r="U26" s="13"/>
      <c r="V26" s="13"/>
      <c r="W26" s="13"/>
      <c r="X26" s="13"/>
      <c r="Y26" s="13"/>
      <c r="Z26" s="13"/>
      <c r="AA26" s="13"/>
      <c r="AD26" s="13"/>
      <c r="AE26" s="13"/>
    </row>
    <row r="27" spans="3:31" hidden="1" x14ac:dyDescent="0.3">
      <c r="C27" s="9"/>
      <c r="D27" s="13"/>
      <c r="E27" s="13"/>
      <c r="F27" s="13"/>
      <c r="G27" s="13"/>
      <c r="H27" s="13"/>
      <c r="I27" s="13"/>
      <c r="J27" s="13"/>
      <c r="K27" s="14"/>
      <c r="L27" s="9"/>
      <c r="O27" s="26"/>
      <c r="T27" s="28"/>
      <c r="U27" s="13"/>
      <c r="V27" s="13"/>
      <c r="W27" s="13"/>
      <c r="X27" s="13"/>
      <c r="Y27" s="13"/>
      <c r="Z27" s="13"/>
      <c r="AA27" s="13"/>
      <c r="AD27" s="13"/>
      <c r="AE27" s="13"/>
    </row>
    <row r="28" spans="3:31" x14ac:dyDescent="0.3">
      <c r="C28" s="9"/>
      <c r="D28" s="13"/>
      <c r="E28" s="13"/>
      <c r="F28" s="13"/>
      <c r="G28" s="13"/>
      <c r="H28" s="13"/>
      <c r="I28" s="13"/>
      <c r="J28" s="13"/>
      <c r="K28" s="14"/>
      <c r="L28" s="9"/>
      <c r="O28" s="26"/>
      <c r="T28" s="29"/>
      <c r="U28" s="13"/>
      <c r="V28" s="37"/>
      <c r="W28" s="15"/>
      <c r="X28" s="16"/>
      <c r="Y28" s="16"/>
      <c r="Z28" s="16"/>
      <c r="AA28" s="16"/>
      <c r="AB28" s="20"/>
      <c r="AC28" s="21" t="s">
        <v>58</v>
      </c>
      <c r="AD28" s="15"/>
      <c r="AE28" s="16"/>
    </row>
    <row r="29" spans="3:31" x14ac:dyDescent="0.3">
      <c r="C29" s="9"/>
      <c r="D29" s="13"/>
      <c r="E29" s="13"/>
      <c r="F29" s="13"/>
      <c r="G29" s="13"/>
      <c r="H29" s="13"/>
      <c r="I29" s="13"/>
      <c r="J29" s="13"/>
      <c r="K29" s="14"/>
      <c r="L29" s="9"/>
      <c r="O29" s="26"/>
      <c r="T29" s="15" t="s">
        <v>59</v>
      </c>
      <c r="U29" s="13"/>
      <c r="V29" s="13"/>
      <c r="W29" s="13"/>
      <c r="X29" s="13"/>
      <c r="Y29" s="13"/>
      <c r="Z29" s="13"/>
      <c r="AA29" s="13"/>
      <c r="AC29" s="23"/>
      <c r="AD29" s="13"/>
      <c r="AE29" s="13"/>
    </row>
    <row r="30" spans="3:31" x14ac:dyDescent="0.3">
      <c r="C30" s="9"/>
      <c r="D30" s="13"/>
      <c r="E30" s="13"/>
      <c r="F30" s="13"/>
      <c r="G30" s="13"/>
      <c r="H30" s="13"/>
      <c r="I30" s="13"/>
      <c r="J30" s="13"/>
      <c r="K30" s="14"/>
      <c r="L30" s="9"/>
      <c r="O30" s="26"/>
      <c r="P30" s="19"/>
      <c r="Q30" s="19"/>
      <c r="R30" s="19"/>
      <c r="S30" s="19"/>
      <c r="T30" s="19"/>
      <c r="U30" s="16"/>
      <c r="V30" s="16"/>
      <c r="W30" s="16"/>
      <c r="X30" s="16"/>
      <c r="Y30" s="16"/>
      <c r="Z30" s="16"/>
      <c r="AA30" s="16"/>
      <c r="AB30" s="20"/>
      <c r="AC30" s="28"/>
      <c r="AD30" s="13"/>
      <c r="AE30" s="13"/>
    </row>
    <row r="31" spans="3:31" x14ac:dyDescent="0.3">
      <c r="C31" s="9"/>
      <c r="D31" s="13"/>
      <c r="E31" s="15"/>
      <c r="F31" s="16"/>
      <c r="G31" s="16"/>
      <c r="H31" s="16"/>
      <c r="I31" s="16"/>
      <c r="J31" s="16"/>
      <c r="K31" s="17"/>
      <c r="L31" s="18"/>
      <c r="M31" s="19"/>
      <c r="N31" s="19"/>
      <c r="O31" s="20"/>
      <c r="P31" s="19"/>
      <c r="Q31" s="19"/>
      <c r="R31" s="19"/>
      <c r="S31" s="19"/>
      <c r="T31" s="19"/>
      <c r="U31" s="16"/>
      <c r="V31" s="16"/>
      <c r="W31" s="16"/>
      <c r="X31" s="16"/>
      <c r="Y31" s="16"/>
      <c r="Z31" s="16"/>
      <c r="AA31" s="16"/>
      <c r="AB31" s="20"/>
      <c r="AC31" s="29"/>
      <c r="AD31" s="13"/>
      <c r="AE31" s="13"/>
    </row>
    <row r="32" spans="3:31" x14ac:dyDescent="0.3">
      <c r="C32" s="9"/>
      <c r="D32" s="13"/>
      <c r="E32" s="13"/>
      <c r="F32" s="38"/>
      <c r="G32" s="39"/>
      <c r="H32" s="39"/>
      <c r="I32" s="39"/>
      <c r="J32" s="39"/>
      <c r="K32" s="40"/>
      <c r="L32" s="41"/>
      <c r="M32" s="42"/>
      <c r="N32" s="42"/>
      <c r="O32" s="43"/>
      <c r="P32" s="42"/>
      <c r="Q32" s="42"/>
      <c r="R32" s="42"/>
      <c r="S32" s="42"/>
      <c r="T32" s="42"/>
      <c r="U32" s="39"/>
      <c r="V32" s="39"/>
      <c r="W32" s="39"/>
      <c r="X32" s="39"/>
      <c r="Y32" s="39"/>
      <c r="Z32" s="39"/>
      <c r="AA32" s="39"/>
      <c r="AB32" s="43"/>
      <c r="AC32" s="15" t="s">
        <v>60</v>
      </c>
      <c r="AD32" s="13"/>
      <c r="AE32" s="13"/>
    </row>
    <row r="33" spans="3:31" x14ac:dyDescent="0.3">
      <c r="C33" s="9"/>
      <c r="D33" s="13"/>
      <c r="E33" s="13"/>
      <c r="F33" s="13"/>
      <c r="G33" s="13"/>
      <c r="H33" s="13"/>
      <c r="I33" s="13"/>
      <c r="J33" s="13"/>
      <c r="K33" s="14"/>
      <c r="L33" s="9"/>
      <c r="O33" s="26"/>
      <c r="U33" s="13"/>
      <c r="V33" s="13"/>
      <c r="W33" s="13"/>
      <c r="X33" s="13"/>
      <c r="Y33" s="13"/>
      <c r="Z33" s="13"/>
      <c r="AA33" s="13"/>
      <c r="AD33" s="13"/>
      <c r="AE33" s="13"/>
    </row>
    <row r="34" spans="3:31" x14ac:dyDescent="0.3">
      <c r="C34" s="9"/>
      <c r="D34" s="13"/>
      <c r="E34" s="13"/>
      <c r="F34" s="13"/>
      <c r="G34" s="13"/>
      <c r="H34" s="13"/>
      <c r="I34" s="13"/>
      <c r="J34" s="13"/>
      <c r="K34" s="14"/>
      <c r="L34" s="9"/>
      <c r="O34" s="26"/>
      <c r="P34" s="19"/>
      <c r="Q34" s="19"/>
      <c r="R34" s="19"/>
      <c r="S34" s="20"/>
      <c r="T34" s="21" t="s">
        <v>61</v>
      </c>
      <c r="U34" s="13"/>
      <c r="V34" s="13"/>
      <c r="W34" s="13"/>
      <c r="X34" s="13"/>
      <c r="Y34" s="13"/>
      <c r="Z34" s="13"/>
      <c r="AA34" s="13"/>
      <c r="AD34" s="13"/>
      <c r="AE34" s="13"/>
    </row>
    <row r="35" spans="3:31" x14ac:dyDescent="0.3">
      <c r="C35" s="9"/>
      <c r="D35" s="13"/>
      <c r="E35" s="13"/>
      <c r="F35" s="13"/>
      <c r="G35" s="13"/>
      <c r="H35" s="13"/>
      <c r="I35" s="13"/>
      <c r="J35" s="13"/>
      <c r="K35" s="14"/>
      <c r="L35" s="9"/>
      <c r="O35" s="26"/>
      <c r="T35" s="23"/>
      <c r="U35" s="13"/>
      <c r="V35" s="13"/>
      <c r="W35" s="13"/>
      <c r="X35" s="13"/>
      <c r="Y35" s="13"/>
      <c r="Z35" s="13"/>
      <c r="AA35" s="13"/>
      <c r="AD35" s="13"/>
      <c r="AE35" s="13"/>
    </row>
    <row r="36" spans="3:31" x14ac:dyDescent="0.3">
      <c r="C36" s="9"/>
      <c r="D36" s="13"/>
      <c r="E36" s="13"/>
      <c r="F36" s="13"/>
      <c r="G36" s="13"/>
      <c r="H36" s="13"/>
      <c r="I36" s="13"/>
      <c r="J36" s="13"/>
      <c r="K36" s="14"/>
      <c r="L36" s="9"/>
      <c r="O36" s="26"/>
      <c r="T36" s="29"/>
      <c r="U36" s="13"/>
      <c r="V36" s="13"/>
      <c r="W36" s="13"/>
      <c r="X36" s="13"/>
      <c r="Y36" s="13"/>
      <c r="Z36" s="13"/>
      <c r="AA36" s="13"/>
      <c r="AD36" s="13"/>
      <c r="AE36" s="13"/>
    </row>
    <row r="37" spans="3:31" x14ac:dyDescent="0.3">
      <c r="C37" s="9"/>
      <c r="D37" s="13"/>
      <c r="E37" s="13"/>
      <c r="F37" s="13"/>
      <c r="G37" s="13"/>
      <c r="H37" s="13"/>
      <c r="I37" s="13"/>
      <c r="J37" s="13"/>
      <c r="K37" s="14"/>
      <c r="L37" s="9"/>
      <c r="O37" s="26"/>
      <c r="T37" s="29"/>
      <c r="U37" s="13"/>
      <c r="V37" s="13"/>
      <c r="W37" s="13"/>
      <c r="X37" s="13"/>
      <c r="Y37" s="13"/>
      <c r="Z37" s="13"/>
      <c r="AA37" s="13"/>
      <c r="AD37" s="13"/>
      <c r="AE37" s="13"/>
    </row>
    <row r="38" spans="3:31" ht="15" thickBot="1" x14ac:dyDescent="0.35">
      <c r="D38" s="13"/>
      <c r="E38" s="31"/>
      <c r="F38" s="35"/>
      <c r="G38" s="35"/>
      <c r="H38" s="35"/>
      <c r="I38" s="35"/>
      <c r="J38" s="35"/>
      <c r="K38" s="32"/>
      <c r="L38" s="33"/>
      <c r="M38" s="34"/>
      <c r="N38" s="33"/>
      <c r="O38" s="35"/>
      <c r="P38" s="34"/>
      <c r="Q38" s="34"/>
      <c r="R38" s="34"/>
      <c r="S38" s="44"/>
      <c r="T38" s="15" t="s">
        <v>62</v>
      </c>
      <c r="U38" s="13"/>
      <c r="V38" s="13"/>
      <c r="W38" s="13"/>
      <c r="X38" s="13"/>
      <c r="Y38" s="13"/>
      <c r="Z38" s="13"/>
      <c r="AA38" s="13"/>
      <c r="AD38" s="13"/>
      <c r="AE38" s="13"/>
    </row>
    <row r="39" spans="3:31" x14ac:dyDescent="0.3">
      <c r="D39" s="13"/>
      <c r="E39" s="13"/>
      <c r="F39" s="13"/>
      <c r="G39" s="13"/>
      <c r="H39" s="13"/>
      <c r="I39" s="13"/>
      <c r="J39" s="13"/>
      <c r="K39" s="14"/>
      <c r="L39" s="9"/>
      <c r="N39" s="9"/>
      <c r="O39" s="13"/>
      <c r="U39" s="13"/>
      <c r="V39" s="13"/>
      <c r="W39" s="13"/>
      <c r="X39" s="13"/>
      <c r="Y39" s="13"/>
      <c r="Z39" s="13"/>
      <c r="AA39" s="13"/>
      <c r="AD39" s="13"/>
      <c r="AE39" s="13"/>
    </row>
    <row r="40" spans="3:31" x14ac:dyDescent="0.3">
      <c r="D40" s="13"/>
      <c r="E40" s="13"/>
      <c r="F40" s="13"/>
      <c r="G40" s="13"/>
      <c r="H40" s="13"/>
      <c r="I40" s="13"/>
      <c r="J40" s="13"/>
      <c r="K40" s="14"/>
      <c r="L40" s="9"/>
      <c r="N40" s="9"/>
      <c r="O40" s="13"/>
      <c r="U40" s="13"/>
      <c r="V40" s="13"/>
      <c r="W40" s="13"/>
      <c r="X40" s="13"/>
      <c r="Y40" s="13"/>
      <c r="Z40" s="13"/>
      <c r="AA40" s="13"/>
      <c r="AD40" s="13"/>
      <c r="AE40" s="13"/>
    </row>
    <row r="41" spans="3:31" x14ac:dyDescent="0.3">
      <c r="D41" s="13"/>
      <c r="E41" s="13"/>
      <c r="F41" s="15"/>
      <c r="G41" s="16"/>
      <c r="H41" s="16"/>
      <c r="I41" s="16"/>
      <c r="J41" s="16"/>
      <c r="K41" s="17"/>
      <c r="L41" s="16"/>
      <c r="M41" s="45" t="s">
        <v>63</v>
      </c>
      <c r="N41" s="17"/>
      <c r="O41" s="16"/>
      <c r="U41" s="13"/>
      <c r="V41" s="13"/>
      <c r="W41" s="13"/>
      <c r="X41" s="13"/>
      <c r="Y41" s="13"/>
      <c r="Z41" s="13"/>
      <c r="AA41" s="13"/>
      <c r="AD41" s="13"/>
      <c r="AE41" s="13"/>
    </row>
    <row r="42" spans="3:31" x14ac:dyDescent="0.3">
      <c r="D42" s="13"/>
      <c r="E42" s="13"/>
      <c r="F42" s="13"/>
      <c r="G42" s="13"/>
      <c r="H42" s="13"/>
      <c r="I42" s="13"/>
      <c r="J42" s="13"/>
      <c r="K42" s="14"/>
      <c r="L42" s="9"/>
      <c r="M42" s="28" t="s">
        <v>64</v>
      </c>
      <c r="N42" s="9"/>
      <c r="O42" s="13"/>
      <c r="U42" s="13"/>
      <c r="V42" s="13"/>
      <c r="W42" s="13"/>
      <c r="X42" s="13"/>
      <c r="Y42" s="13"/>
      <c r="Z42" s="13"/>
      <c r="AA42" s="13"/>
      <c r="AD42" s="13"/>
      <c r="AE42" s="13"/>
    </row>
    <row r="43" spans="3:31" x14ac:dyDescent="0.3">
      <c r="D43" s="13"/>
      <c r="E43" s="13"/>
      <c r="F43" s="13"/>
      <c r="G43" s="13"/>
      <c r="H43" s="15"/>
      <c r="I43" s="16"/>
      <c r="J43" s="16"/>
      <c r="K43" s="17"/>
      <c r="L43" s="16"/>
      <c r="M43" s="46" t="s">
        <v>65</v>
      </c>
      <c r="N43" s="17"/>
      <c r="O43" s="16"/>
      <c r="U43" s="13"/>
      <c r="V43" s="13"/>
      <c r="W43" s="13"/>
      <c r="X43" s="13"/>
      <c r="Y43" s="13"/>
      <c r="Z43" s="13"/>
      <c r="AA43" s="13"/>
      <c r="AD43" s="13"/>
      <c r="AE43" s="13"/>
    </row>
    <row r="44" spans="3:31" x14ac:dyDescent="0.3">
      <c r="D44" s="13"/>
      <c r="E44" s="13"/>
      <c r="F44" s="13"/>
      <c r="G44" s="13"/>
      <c r="H44" s="13"/>
      <c r="I44" s="13"/>
      <c r="J44" s="13"/>
      <c r="K44" s="14"/>
      <c r="L44" s="9"/>
      <c r="M44" s="28" t="s">
        <v>66</v>
      </c>
      <c r="N44" s="9"/>
      <c r="O44" s="13"/>
      <c r="U44" s="13"/>
      <c r="V44" s="13"/>
      <c r="W44" s="13"/>
      <c r="X44" s="13"/>
      <c r="Y44" s="13"/>
      <c r="Z44" s="13"/>
      <c r="AA44" s="13"/>
      <c r="AD44" s="13"/>
      <c r="AE44" s="13"/>
    </row>
    <row r="45" spans="3:31" x14ac:dyDescent="0.3">
      <c r="D45" s="13"/>
      <c r="E45" s="13"/>
      <c r="F45" s="13"/>
      <c r="G45" s="13"/>
      <c r="H45" s="13"/>
      <c r="I45" s="13"/>
      <c r="J45" s="15"/>
      <c r="K45" s="17"/>
      <c r="L45" s="16"/>
      <c r="M45" s="46" t="s">
        <v>67</v>
      </c>
      <c r="N45" s="17"/>
      <c r="O45" s="16"/>
      <c r="U45" s="13"/>
      <c r="V45" s="13"/>
      <c r="W45" s="13"/>
      <c r="X45" s="13"/>
      <c r="Y45" s="13"/>
      <c r="Z45" s="13"/>
      <c r="AA45" s="13"/>
      <c r="AD45" s="13"/>
      <c r="AE45" s="13"/>
    </row>
    <row r="46" spans="3:31" x14ac:dyDescent="0.3">
      <c r="D46" s="13"/>
      <c r="E46" s="13"/>
      <c r="F46" s="13"/>
      <c r="G46" s="13"/>
      <c r="H46" s="13"/>
      <c r="I46" s="13"/>
      <c r="J46" s="13"/>
      <c r="K46" s="14"/>
      <c r="L46" s="9"/>
      <c r="M46" s="28" t="s">
        <v>68</v>
      </c>
      <c r="N46" s="9"/>
      <c r="O46" s="13"/>
      <c r="U46" s="13"/>
      <c r="V46" s="13"/>
      <c r="W46" s="13"/>
      <c r="X46" s="13"/>
      <c r="Y46" s="13"/>
      <c r="Z46" s="13"/>
      <c r="AA46" s="13"/>
      <c r="AD46" s="13"/>
      <c r="AE46" s="13"/>
    </row>
    <row r="47" spans="3:31" x14ac:dyDescent="0.3">
      <c r="D47" s="13"/>
      <c r="E47" s="13"/>
      <c r="F47" s="13"/>
      <c r="G47" s="15"/>
      <c r="H47" s="16"/>
      <c r="I47" s="16"/>
      <c r="J47" s="16"/>
      <c r="K47" s="17"/>
      <c r="L47" s="16"/>
      <c r="M47" s="46" t="s">
        <v>69</v>
      </c>
      <c r="N47" s="17"/>
      <c r="O47" s="16"/>
      <c r="U47" s="13"/>
      <c r="V47" s="13"/>
      <c r="W47" s="13"/>
      <c r="X47" s="13"/>
      <c r="Y47" s="13"/>
      <c r="Z47" s="13"/>
      <c r="AA47" s="13"/>
      <c r="AD47" s="13"/>
      <c r="AE47" s="13"/>
    </row>
    <row r="48" spans="3:31" x14ac:dyDescent="0.3">
      <c r="D48" s="13"/>
      <c r="E48" s="13"/>
      <c r="F48" s="13"/>
      <c r="G48" s="13"/>
      <c r="H48" s="13"/>
      <c r="I48" s="13"/>
      <c r="J48" s="13"/>
      <c r="K48" s="14"/>
      <c r="L48" s="9"/>
      <c r="M48" s="28" t="s">
        <v>70</v>
      </c>
      <c r="N48" s="9"/>
      <c r="O48" s="13"/>
      <c r="U48" s="13"/>
      <c r="V48" s="13"/>
      <c r="W48" s="13"/>
      <c r="X48" s="13"/>
      <c r="Y48" s="13"/>
      <c r="Z48" s="13"/>
      <c r="AA48" s="13"/>
      <c r="AD48" s="13"/>
      <c r="AE48" s="13"/>
    </row>
    <row r="49" spans="4:31" x14ac:dyDescent="0.3">
      <c r="D49" s="13"/>
      <c r="E49" s="13"/>
      <c r="F49" s="15"/>
      <c r="G49" s="16"/>
      <c r="H49" s="16"/>
      <c r="I49" s="16"/>
      <c r="J49" s="16"/>
      <c r="K49" s="17"/>
      <c r="L49" s="16"/>
      <c r="M49" s="46" t="s">
        <v>71</v>
      </c>
      <c r="N49" s="17"/>
      <c r="O49" s="16"/>
      <c r="U49" s="13"/>
      <c r="V49" s="13"/>
      <c r="W49" s="13"/>
      <c r="X49" s="13"/>
      <c r="Y49" s="13"/>
      <c r="Z49" s="13"/>
      <c r="AA49" s="13"/>
      <c r="AD49" s="13"/>
      <c r="AE49" s="13"/>
    </row>
    <row r="50" spans="4:31" x14ac:dyDescent="0.3">
      <c r="D50" s="13"/>
      <c r="E50" s="13"/>
      <c r="F50" s="13"/>
      <c r="G50" s="13"/>
      <c r="H50" s="13"/>
      <c r="I50" s="13"/>
      <c r="J50" s="15"/>
      <c r="K50" s="40"/>
      <c r="L50" s="39"/>
      <c r="M50" s="15" t="s">
        <v>72</v>
      </c>
      <c r="N50" s="9"/>
      <c r="O50" s="13"/>
      <c r="U50" s="13"/>
      <c r="V50" s="13"/>
      <c r="W50" s="13"/>
      <c r="X50" s="13"/>
      <c r="Y50" s="13"/>
      <c r="Z50" s="13"/>
      <c r="AA50" s="13"/>
      <c r="AD50" s="13"/>
      <c r="AE50" s="13"/>
    </row>
    <row r="51" spans="4:31" x14ac:dyDescent="0.3">
      <c r="D51" s="13"/>
      <c r="E51" s="13"/>
      <c r="F51" s="13"/>
      <c r="G51" s="13"/>
      <c r="H51" s="15"/>
      <c r="I51" s="16"/>
      <c r="J51" s="16"/>
      <c r="K51" s="17"/>
      <c r="L51" s="18"/>
      <c r="M51" s="19"/>
      <c r="N51" s="18"/>
      <c r="O51" s="16"/>
      <c r="U51" s="13"/>
      <c r="V51" s="13"/>
      <c r="W51" s="13"/>
      <c r="X51" s="13"/>
      <c r="Y51" s="13"/>
      <c r="Z51" s="13"/>
      <c r="AA51" s="13"/>
      <c r="AD51" s="13"/>
      <c r="AE51" s="13"/>
    </row>
    <row r="52" spans="4:31" x14ac:dyDescent="0.3">
      <c r="D52" s="13"/>
      <c r="E52" s="13"/>
      <c r="F52" s="13"/>
      <c r="G52" s="13"/>
      <c r="H52" s="13"/>
      <c r="I52" s="13"/>
      <c r="J52" s="13"/>
      <c r="K52" s="14"/>
      <c r="L52" s="9"/>
      <c r="M52" s="21" t="s">
        <v>73</v>
      </c>
      <c r="N52" s="9"/>
      <c r="O52" s="13"/>
      <c r="U52" s="13"/>
      <c r="V52" s="13"/>
      <c r="W52" s="13"/>
      <c r="X52" s="13"/>
      <c r="Y52" s="13"/>
      <c r="Z52" s="13"/>
      <c r="AA52" s="13"/>
      <c r="AD52" s="13"/>
      <c r="AE52" s="13"/>
    </row>
    <row r="53" spans="4:31" ht="15" thickBot="1" x14ac:dyDescent="0.35">
      <c r="D53" s="13"/>
      <c r="E53" s="31"/>
      <c r="F53" s="35"/>
      <c r="G53" s="35"/>
      <c r="H53" s="35"/>
      <c r="I53" s="35"/>
      <c r="J53" s="35"/>
      <c r="K53" s="32"/>
      <c r="L53" s="33"/>
      <c r="M53" s="23"/>
      <c r="N53" s="9"/>
      <c r="O53" s="13"/>
      <c r="U53" s="13"/>
      <c r="V53" s="13"/>
      <c r="W53" s="13"/>
      <c r="X53" s="13"/>
      <c r="Y53" s="13"/>
      <c r="Z53" s="13"/>
      <c r="AA53" s="13"/>
      <c r="AD53" s="13"/>
      <c r="AE53" s="13"/>
    </row>
    <row r="54" spans="4:31" x14ac:dyDescent="0.3">
      <c r="D54" s="13"/>
      <c r="E54" s="13"/>
      <c r="F54" s="13"/>
      <c r="G54" s="13"/>
      <c r="H54" s="13"/>
      <c r="I54" s="13"/>
      <c r="J54" s="13"/>
      <c r="K54" s="14"/>
      <c r="L54" s="9"/>
      <c r="M54" s="29"/>
      <c r="N54" s="9"/>
      <c r="O54" s="13"/>
      <c r="U54" s="13"/>
      <c r="V54" s="13"/>
      <c r="W54" s="13"/>
      <c r="X54" s="13"/>
      <c r="Y54" s="13"/>
      <c r="Z54" s="13"/>
      <c r="AA54" s="13"/>
      <c r="AD54" s="13"/>
      <c r="AE54" s="13"/>
    </row>
    <row r="55" spans="4:31" x14ac:dyDescent="0.3">
      <c r="D55" s="13"/>
      <c r="E55" s="13"/>
      <c r="F55" s="13"/>
      <c r="G55" s="13"/>
      <c r="H55" s="13"/>
      <c r="I55" s="13"/>
      <c r="J55" s="13"/>
      <c r="K55" s="14"/>
      <c r="L55" s="9"/>
      <c r="M55" s="29"/>
      <c r="N55" s="9"/>
      <c r="O55" s="13"/>
      <c r="U55" s="13"/>
      <c r="V55" s="13"/>
      <c r="W55" s="13"/>
      <c r="X55" s="13"/>
      <c r="Y55" s="13"/>
      <c r="Z55" s="13"/>
      <c r="AA55" s="13"/>
      <c r="AD55" s="13"/>
      <c r="AE55" s="13"/>
    </row>
    <row r="56" spans="4:31" x14ac:dyDescent="0.3">
      <c r="D56" s="13"/>
      <c r="E56" s="13"/>
      <c r="F56" s="13"/>
      <c r="G56" s="13"/>
      <c r="H56" s="13"/>
      <c r="I56" s="13"/>
      <c r="J56" s="13"/>
      <c r="K56" s="14"/>
      <c r="L56" s="9"/>
      <c r="M56" s="15" t="s">
        <v>74</v>
      </c>
      <c r="N56" s="9"/>
      <c r="O56" s="13"/>
      <c r="U56" s="13"/>
      <c r="V56" s="13"/>
      <c r="W56" s="13"/>
      <c r="X56" s="13"/>
      <c r="Y56" s="13"/>
      <c r="Z56" s="13"/>
      <c r="AA56" s="13"/>
      <c r="AD56" s="13"/>
      <c r="AE56" s="13"/>
    </row>
    <row r="57" spans="4:31" x14ac:dyDescent="0.3">
      <c r="D57" s="13"/>
      <c r="E57" s="13"/>
      <c r="F57" s="13"/>
      <c r="G57" s="13"/>
      <c r="H57" s="13"/>
      <c r="I57" s="13"/>
      <c r="J57" s="13"/>
      <c r="K57" s="14"/>
      <c r="L57" s="9"/>
      <c r="N57" s="9"/>
      <c r="O57" s="13"/>
      <c r="U57" s="13"/>
      <c r="V57" s="13"/>
      <c r="W57" s="13"/>
      <c r="X57" s="13"/>
      <c r="Y57" s="13"/>
      <c r="Z57" s="13"/>
      <c r="AA57" s="13"/>
      <c r="AD57" s="13"/>
      <c r="AE57"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4.4" x14ac:dyDescent="0.3"/>
  <cols>
    <col min="1" max="1" width="14" customWidth="1"/>
    <col min="2" max="2" width="46.44140625" customWidth="1"/>
    <col min="3" max="3" width="24" customWidth="1"/>
    <col min="4" max="4" width="17.6640625" customWidth="1"/>
    <col min="5" max="5" width="16.88671875" customWidth="1"/>
    <col min="7" max="7" width="11" bestFit="1" customWidth="1"/>
  </cols>
  <sheetData>
    <row r="2" spans="2:13" x14ac:dyDescent="0.3">
      <c r="B2" s="74" t="b">
        <v>0</v>
      </c>
      <c r="C2" s="4" t="s">
        <v>175</v>
      </c>
    </row>
    <row r="3" spans="2:13" x14ac:dyDescent="0.3">
      <c r="B3" s="74" t="s">
        <v>176</v>
      </c>
      <c r="C3" s="4" t="s">
        <v>177</v>
      </c>
    </row>
    <row r="4" spans="2:13" x14ac:dyDescent="0.3">
      <c r="B4" s="74" t="b">
        <v>1</v>
      </c>
      <c r="C4" s="4" t="s">
        <v>178</v>
      </c>
    </row>
    <row r="5" spans="2:13" x14ac:dyDescent="0.3">
      <c r="B5" s="74"/>
      <c r="C5" s="4"/>
    </row>
    <row r="6" spans="2:13" x14ac:dyDescent="0.3">
      <c r="B6" s="74"/>
      <c r="C6" s="4"/>
    </row>
    <row r="7" spans="2:13" x14ac:dyDescent="0.3">
      <c r="B7" s="4" t="s">
        <v>179</v>
      </c>
    </row>
    <row r="8" spans="2:13" x14ac:dyDescent="0.3">
      <c r="B8" s="144">
        <v>0.16</v>
      </c>
      <c r="C8" s="74" t="s">
        <v>180</v>
      </c>
    </row>
    <row r="9" spans="2:13" x14ac:dyDescent="0.3">
      <c r="B9" s="145">
        <v>0.35</v>
      </c>
      <c r="C9" s="4" t="s">
        <v>181</v>
      </c>
      <c r="M9" s="4" t="s">
        <v>182</v>
      </c>
    </row>
    <row r="12" spans="2:13" x14ac:dyDescent="0.3">
      <c r="B12" s="4" t="s">
        <v>183</v>
      </c>
    </row>
    <row r="14" spans="2:13" x14ac:dyDescent="0.3">
      <c r="C14" s="74">
        <v>2020</v>
      </c>
      <c r="D14" s="74">
        <v>2025</v>
      </c>
      <c r="E14" s="74">
        <v>2030</v>
      </c>
      <c r="F14" s="74"/>
    </row>
    <row r="15" spans="2:13" x14ac:dyDescent="0.3">
      <c r="B15" s="4" t="s">
        <v>176</v>
      </c>
      <c r="C15" s="145">
        <f>($E$15/3)</f>
        <v>5.3333333333333337E-2</v>
      </c>
      <c r="D15" s="146">
        <f>C15*2</f>
        <v>0.10666666666666667</v>
      </c>
      <c r="E15" s="145">
        <f>B8</f>
        <v>0.16</v>
      </c>
      <c r="G15" s="4" t="s">
        <v>184</v>
      </c>
    </row>
    <row r="16" spans="2:13" x14ac:dyDescent="0.3">
      <c r="B16" s="4" t="s">
        <v>185</v>
      </c>
      <c r="C16" s="145">
        <f>($E$16/3)</f>
        <v>2.6666666666666668E-2</v>
      </c>
      <c r="D16" s="146">
        <f>C16*2</f>
        <v>5.3333333333333337E-2</v>
      </c>
      <c r="E16" s="145">
        <v>0.08</v>
      </c>
      <c r="G16" s="4" t="s">
        <v>186</v>
      </c>
    </row>
    <row r="17" spans="2:5" x14ac:dyDescent="0.3">
      <c r="B17" s="74" t="s">
        <v>187</v>
      </c>
      <c r="C17" s="147"/>
      <c r="D17" s="147">
        <f>IF($B$2,-SUMIFS(D15:D16,$B$15:$B$16,$B$3),0)</f>
        <v>0</v>
      </c>
      <c r="E17" s="147">
        <f>IF($B$2,-SUMIFS(E15:E16,$B$15:$B$16,$B$3),0)</f>
        <v>0</v>
      </c>
    </row>
    <row r="19" spans="2:5" x14ac:dyDescent="0.3">
      <c r="B19" s="4" t="s">
        <v>188</v>
      </c>
      <c r="C19" s="148">
        <f>'Students report revision'!K104</f>
        <v>1814000</v>
      </c>
    </row>
    <row r="20" spans="2:5" x14ac:dyDescent="0.3">
      <c r="B20" s="4" t="s">
        <v>176</v>
      </c>
      <c r="E20" s="145">
        <v>0.5</v>
      </c>
    </row>
    <row r="21" spans="2:5" x14ac:dyDescent="0.3">
      <c r="B21" s="4" t="s">
        <v>185</v>
      </c>
      <c r="E21" s="145">
        <v>0.1</v>
      </c>
    </row>
    <row r="22" spans="2:5" x14ac:dyDescent="0.3">
      <c r="B22" s="4" t="s">
        <v>189</v>
      </c>
      <c r="E22">
        <f>$C$19*(1+SUMIFS(E20:E21,$B$20:$B$21,$B$3))/1000000</f>
        <v>2.7210000000000001</v>
      </c>
    </row>
    <row r="38" spans="13:13" x14ac:dyDescent="0.3">
      <c r="M38" s="4" t="s">
        <v>190</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N1" zoomScale="90" zoomScaleNormal="90" zoomScaleSheetLayoutView="50" workbookViewId="0">
      <selection activeCell="N19" sqref="N19"/>
    </sheetView>
  </sheetViews>
  <sheetFormatPr defaultRowHeight="14.4" x14ac:dyDescent="0.3"/>
  <cols>
    <col min="2" max="2" width="12.33203125" customWidth="1"/>
    <col min="3" max="3" width="43.109375" customWidth="1"/>
    <col min="4" max="4" width="13.44140625" customWidth="1"/>
    <col min="5" max="5" width="13.109375" customWidth="1"/>
    <col min="6" max="6" width="11.33203125" bestFit="1" customWidth="1"/>
    <col min="7" max="7" width="13.5546875" bestFit="1" customWidth="1"/>
    <col min="8" max="8" width="13.33203125" bestFit="1" customWidth="1"/>
    <col min="9" max="9" width="11.33203125" bestFit="1" customWidth="1"/>
    <col min="10" max="10" width="31.33203125" bestFit="1" customWidth="1"/>
    <col min="14" max="14" width="56.6640625" customWidth="1"/>
    <col min="15" max="19" width="11.88671875" customWidth="1"/>
    <col min="20" max="20" width="12" customWidth="1"/>
    <col min="21" max="21" width="13.33203125" customWidth="1"/>
    <col min="22" max="22" width="12.88671875" customWidth="1"/>
    <col min="23" max="23" width="11.88671875" customWidth="1"/>
    <col min="24" max="24" width="11" customWidth="1"/>
    <col min="25" max="25" width="11.88671875" customWidth="1"/>
    <col min="26" max="26" width="14.33203125" customWidth="1"/>
    <col min="27" max="27" width="12.88671875" customWidth="1"/>
    <col min="28" max="28" width="11.109375" customWidth="1"/>
  </cols>
  <sheetData>
    <row r="1" spans="1:28" x14ac:dyDescent="0.3">
      <c r="A1" s="2" t="s">
        <v>836</v>
      </c>
      <c r="J1" s="397" t="s">
        <v>835</v>
      </c>
      <c r="K1" s="397" t="s">
        <v>834</v>
      </c>
      <c r="M1" s="2" t="s">
        <v>833</v>
      </c>
    </row>
    <row r="2" spans="1:28" x14ac:dyDescent="0.3">
      <c r="J2" s="397"/>
      <c r="K2" s="397"/>
    </row>
    <row r="3" spans="1:28" ht="18" x14ac:dyDescent="0.35">
      <c r="A3" s="400" t="s">
        <v>832</v>
      </c>
      <c r="B3" s="65"/>
      <c r="C3" s="65"/>
      <c r="D3" s="65"/>
      <c r="E3" s="65"/>
      <c r="F3" s="65"/>
      <c r="G3" s="65"/>
      <c r="H3" s="65"/>
      <c r="I3" s="65"/>
      <c r="J3" s="399"/>
      <c r="K3" s="397"/>
      <c r="O3" s="695" t="s">
        <v>831</v>
      </c>
      <c r="P3" s="695"/>
      <c r="Q3" s="695"/>
      <c r="R3" s="695"/>
      <c r="S3" s="695"/>
      <c r="T3" s="695"/>
      <c r="U3" s="687"/>
      <c r="V3" s="695" t="s">
        <v>697</v>
      </c>
      <c r="W3" s="695"/>
      <c r="X3" s="695"/>
      <c r="Y3" s="695"/>
      <c r="Z3" s="687"/>
      <c r="AA3" s="696" t="s">
        <v>830</v>
      </c>
      <c r="AB3" s="696"/>
    </row>
    <row r="4" spans="1:28" x14ac:dyDescent="0.3">
      <c r="J4" s="397"/>
      <c r="K4" s="397"/>
      <c r="O4" t="s">
        <v>703</v>
      </c>
      <c r="P4" t="s">
        <v>740</v>
      </c>
      <c r="Q4" t="s">
        <v>737</v>
      </c>
      <c r="R4" t="s">
        <v>791</v>
      </c>
      <c r="S4" t="s">
        <v>786</v>
      </c>
      <c r="T4" t="s">
        <v>698</v>
      </c>
      <c r="U4" s="72" t="s">
        <v>757</v>
      </c>
      <c r="V4" t="s">
        <v>702</v>
      </c>
      <c r="W4" t="s">
        <v>735</v>
      </c>
      <c r="X4" t="s">
        <v>785</v>
      </c>
      <c r="Y4" t="s">
        <v>696</v>
      </c>
      <c r="Z4" s="72" t="s">
        <v>755</v>
      </c>
      <c r="AA4" t="s">
        <v>720</v>
      </c>
      <c r="AB4" t="s">
        <v>723</v>
      </c>
    </row>
    <row r="5" spans="1:28" x14ac:dyDescent="0.3">
      <c r="J5" s="397"/>
      <c r="K5" s="397"/>
      <c r="N5" s="73" t="s">
        <v>829</v>
      </c>
      <c r="O5" s="73" t="s">
        <v>828</v>
      </c>
      <c r="P5" s="73" t="s">
        <v>37</v>
      </c>
      <c r="Q5" s="73" t="s">
        <v>38</v>
      </c>
      <c r="R5" s="73" t="s">
        <v>37</v>
      </c>
      <c r="S5" s="73" t="s">
        <v>40</v>
      </c>
      <c r="T5" s="73" t="s">
        <v>39</v>
      </c>
      <c r="U5" s="458" t="s">
        <v>102</v>
      </c>
      <c r="V5" s="73" t="s">
        <v>703</v>
      </c>
      <c r="W5" s="73" t="s">
        <v>827</v>
      </c>
      <c r="X5" s="73" t="s">
        <v>826</v>
      </c>
      <c r="Y5" s="73" t="s">
        <v>39</v>
      </c>
      <c r="Z5" s="458" t="s">
        <v>102</v>
      </c>
      <c r="AA5" s="73" t="s">
        <v>36</v>
      </c>
      <c r="AB5" s="73" t="s">
        <v>825</v>
      </c>
    </row>
    <row r="6" spans="1:28" ht="18" thickBot="1" x14ac:dyDescent="0.4">
      <c r="B6" s="3" t="s">
        <v>824</v>
      </c>
      <c r="C6" s="150"/>
      <c r="D6" s="150"/>
      <c r="E6" s="150"/>
      <c r="F6" s="150"/>
      <c r="G6" s="150"/>
      <c r="H6" s="150"/>
      <c r="J6" s="397"/>
      <c r="K6" s="397"/>
      <c r="N6" t="s">
        <v>37</v>
      </c>
      <c r="O6" s="291">
        <f>SUMIFS($J:$J,$K:$K,O$4)</f>
        <v>35624642.904105201</v>
      </c>
      <c r="U6" s="72"/>
      <c r="V6" s="291">
        <f>SUMIFS($J:$J,$K:$K,V$4)</f>
        <v>24995804.759888195</v>
      </c>
      <c r="Z6" s="72"/>
    </row>
    <row r="7" spans="1:28" ht="15" thickTop="1" x14ac:dyDescent="0.3">
      <c r="B7" s="150"/>
      <c r="C7" s="412" t="s">
        <v>801</v>
      </c>
      <c r="D7" s="411" t="s">
        <v>725</v>
      </c>
      <c r="E7" s="411" t="s">
        <v>773</v>
      </c>
      <c r="F7" s="411" t="s">
        <v>772</v>
      </c>
      <c r="G7" s="411" t="s">
        <v>771</v>
      </c>
      <c r="H7" s="410" t="s">
        <v>770</v>
      </c>
      <c r="J7" s="397"/>
      <c r="K7" s="397"/>
      <c r="N7" t="s">
        <v>823</v>
      </c>
      <c r="U7" s="457">
        <f>SUMIFS($J:$J,$K:$K,U$4)</f>
        <v>41452703.660773665</v>
      </c>
      <c r="Z7" s="457">
        <f>SUMIFS($J:$J,$K:$K,Z$4)</f>
        <v>23354024.245304406</v>
      </c>
    </row>
    <row r="8" spans="1:28" x14ac:dyDescent="0.3">
      <c r="B8" s="150"/>
      <c r="C8" s="407" t="s">
        <v>800</v>
      </c>
      <c r="D8" s="406" t="s">
        <v>721</v>
      </c>
      <c r="E8" s="448">
        <v>121217.10426000001</v>
      </c>
      <c r="F8" s="448">
        <v>129339</v>
      </c>
      <c r="G8" s="448">
        <v>117716</v>
      </c>
      <c r="H8" s="447">
        <v>122728</v>
      </c>
      <c r="J8" s="397"/>
      <c r="K8" s="397"/>
      <c r="N8" t="s">
        <v>822</v>
      </c>
      <c r="T8" s="291">
        <f>SUMIFS($J:$J,$K:$K,T$4)</f>
        <v>4346727.0540352575</v>
      </c>
      <c r="U8" s="72"/>
      <c r="Y8" s="291">
        <f>SUMIFS($J:$J,$K:$K,Y$4)</f>
        <v>2407738.1420440264</v>
      </c>
      <c r="Z8" s="72"/>
    </row>
    <row r="9" spans="1:28" x14ac:dyDescent="0.3">
      <c r="B9" s="150"/>
      <c r="C9" s="407" t="s">
        <v>799</v>
      </c>
      <c r="D9" s="406" t="s">
        <v>721</v>
      </c>
      <c r="E9" s="406">
        <v>0</v>
      </c>
      <c r="F9" s="406">
        <v>0</v>
      </c>
      <c r="G9" s="406">
        <v>0</v>
      </c>
      <c r="H9" s="442">
        <v>0</v>
      </c>
      <c r="J9" s="397"/>
      <c r="K9" s="397"/>
      <c r="N9" t="s">
        <v>114</v>
      </c>
      <c r="O9" s="292"/>
      <c r="R9" s="291">
        <f>SUMIFS($J:$J,$K:$K,R$4)</f>
        <v>12010455.367484022</v>
      </c>
      <c r="S9" s="291">
        <f>SUMIFS($J:$J,$K:$K,S$4)</f>
        <v>438653.03346417233</v>
      </c>
      <c r="U9" s="72"/>
      <c r="X9" s="291">
        <f>SUMIFS($J:$J,$K:$K,X$4)</f>
        <v>8668582.8765799701</v>
      </c>
      <c r="Z9" s="72"/>
    </row>
    <row r="10" spans="1:28" x14ac:dyDescent="0.3">
      <c r="B10" s="150"/>
      <c r="C10" s="407" t="s">
        <v>821</v>
      </c>
      <c r="D10" s="406" t="s">
        <v>721</v>
      </c>
      <c r="E10" s="406">
        <v>0</v>
      </c>
      <c r="F10" s="406">
        <v>0</v>
      </c>
      <c r="G10" s="406">
        <v>0</v>
      </c>
      <c r="H10" s="442">
        <v>0</v>
      </c>
      <c r="J10" s="397"/>
      <c r="K10" s="397"/>
      <c r="N10" t="s">
        <v>820</v>
      </c>
      <c r="P10" s="291">
        <f>SUMIFS($J:$J,$K:$K,P$4)</f>
        <v>4267225.0358263981</v>
      </c>
      <c r="Q10" s="291">
        <f>SUMIFS($J:$J,$K:$K,Q$4)</f>
        <v>3357940.8295975383</v>
      </c>
      <c r="U10" s="72"/>
      <c r="W10" s="291">
        <f>SUMIFS($J:$J,$K:$K,W$4)</f>
        <v>5492303.7068799995</v>
      </c>
      <c r="Z10" s="72"/>
    </row>
    <row r="11" spans="1:28" x14ac:dyDescent="0.3">
      <c r="B11" s="150"/>
      <c r="C11" s="456" t="s">
        <v>797</v>
      </c>
      <c r="D11" s="455"/>
      <c r="E11" s="454">
        <v>0</v>
      </c>
      <c r="F11" s="454">
        <v>0</v>
      </c>
      <c r="G11" s="454">
        <v>0</v>
      </c>
      <c r="H11" s="453">
        <v>0</v>
      </c>
      <c r="J11" s="397"/>
      <c r="K11" s="397"/>
      <c r="N11" s="328" t="s">
        <v>116</v>
      </c>
      <c r="O11" s="101"/>
      <c r="P11" s="101"/>
      <c r="Q11" s="101"/>
      <c r="R11" s="101"/>
      <c r="S11" s="101"/>
      <c r="T11" s="101"/>
      <c r="U11" s="452"/>
      <c r="V11" s="101"/>
      <c r="W11" s="101"/>
      <c r="X11" s="101"/>
      <c r="Y11" s="101"/>
      <c r="Z11" s="452"/>
      <c r="AA11" s="451">
        <f>SUMIFS($J:$J,$K:$K,AA$4)</f>
        <v>7915899.9920000006</v>
      </c>
      <c r="AB11" s="451">
        <f>SUMIFS($J:$J,$K:$K,AB$4)</f>
        <v>15487578.808564706</v>
      </c>
    </row>
    <row r="12" spans="1:28" x14ac:dyDescent="0.3">
      <c r="B12" s="150"/>
      <c r="C12" s="150"/>
      <c r="D12" s="150"/>
      <c r="E12" s="150"/>
      <c r="F12" s="150"/>
      <c r="G12" s="150"/>
      <c r="H12" s="150"/>
      <c r="J12" s="397"/>
      <c r="K12" s="397"/>
      <c r="N12" s="73" t="s">
        <v>819</v>
      </c>
      <c r="O12" s="293">
        <f t="shared" ref="O12:AB12" si="0">SUM(O6:O11)</f>
        <v>35624642.904105201</v>
      </c>
      <c r="P12" s="293">
        <f>SUM(P6:P11)</f>
        <v>4267225.0358263981</v>
      </c>
      <c r="Q12" s="293">
        <f t="shared" si="0"/>
        <v>3357940.8295975383</v>
      </c>
      <c r="R12" s="293">
        <f t="shared" si="0"/>
        <v>12010455.367484022</v>
      </c>
      <c r="S12" s="293">
        <f t="shared" si="0"/>
        <v>438653.03346417233</v>
      </c>
      <c r="T12" s="293">
        <f t="shared" si="0"/>
        <v>4346727.0540352575</v>
      </c>
      <c r="U12" s="450">
        <f>SUM(U6:U11)</f>
        <v>41452703.660773665</v>
      </c>
      <c r="V12" s="335">
        <f t="shared" si="0"/>
        <v>24995804.759888195</v>
      </c>
      <c r="W12" s="335">
        <f t="shared" si="0"/>
        <v>5492303.7068799995</v>
      </c>
      <c r="X12" s="335">
        <f t="shared" si="0"/>
        <v>8668582.8765799701</v>
      </c>
      <c r="Y12" s="335">
        <f t="shared" si="0"/>
        <v>2407738.1420440264</v>
      </c>
      <c r="Z12" s="449">
        <f t="shared" si="0"/>
        <v>23354024.245304406</v>
      </c>
      <c r="AA12" s="335">
        <f>SUM(AA6:AA11)</f>
        <v>7915899.9920000006</v>
      </c>
      <c r="AB12" s="335">
        <f t="shared" si="0"/>
        <v>15487578.808564706</v>
      </c>
    </row>
    <row r="13" spans="1:28" ht="18" thickBot="1" x14ac:dyDescent="0.4">
      <c r="B13" s="3" t="s">
        <v>818</v>
      </c>
      <c r="C13" s="150"/>
      <c r="D13" s="150"/>
      <c r="E13" s="150"/>
      <c r="F13" s="150"/>
      <c r="G13" s="150"/>
      <c r="H13" s="150"/>
      <c r="J13" s="397"/>
      <c r="K13" s="397"/>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 thickTop="1" x14ac:dyDescent="0.3">
      <c r="B14" s="150"/>
      <c r="C14" s="412" t="s">
        <v>801</v>
      </c>
      <c r="D14" s="411" t="s">
        <v>725</v>
      </c>
      <c r="E14" s="411" t="s">
        <v>773</v>
      </c>
      <c r="F14" s="411" t="s">
        <v>772</v>
      </c>
      <c r="G14" s="411" t="s">
        <v>771</v>
      </c>
      <c r="H14" s="410" t="s">
        <v>770</v>
      </c>
      <c r="J14" s="397"/>
      <c r="K14" s="397"/>
      <c r="AA14" s="2">
        <v>4.1120000000000001</v>
      </c>
      <c r="AB14" s="2" t="s">
        <v>1044</v>
      </c>
    </row>
    <row r="15" spans="1:28" x14ac:dyDescent="0.3">
      <c r="B15" s="150"/>
      <c r="C15" s="407" t="s">
        <v>817</v>
      </c>
      <c r="D15" s="406" t="s">
        <v>721</v>
      </c>
      <c r="E15" s="448">
        <v>297960.76243634277</v>
      </c>
      <c r="F15" s="448">
        <v>327574</v>
      </c>
      <c r="G15" s="448">
        <v>320398</v>
      </c>
      <c r="H15" s="447">
        <v>337095</v>
      </c>
      <c r="J15" s="397"/>
      <c r="K15" s="397"/>
      <c r="N15" s="530" t="s">
        <v>1045</v>
      </c>
      <c r="O15" s="531">
        <f>SUM(O12:P12,R12,S12,T12)</f>
        <v>56687703.394915044</v>
      </c>
      <c r="P15" s="532">
        <f>O15/(SUM(O16,O15))</f>
        <v>0.55850863167727294</v>
      </c>
      <c r="Q15" s="59"/>
      <c r="R15" s="319">
        <f>SUM(O13,R13,S13,T13)</f>
        <v>71.178100000000001</v>
      </c>
      <c r="S15" s="533">
        <f>R15/(SUM(R15,R16))</f>
        <v>0.57073795388429693</v>
      </c>
      <c r="AA15" s="2">
        <v>3.2094</v>
      </c>
      <c r="AB15" s="2" t="s">
        <v>1043</v>
      </c>
    </row>
    <row r="16" spans="1:28" x14ac:dyDescent="0.3">
      <c r="B16" s="150"/>
      <c r="C16" s="407" t="s">
        <v>799</v>
      </c>
      <c r="D16" s="406" t="s">
        <v>721</v>
      </c>
      <c r="E16" s="406">
        <v>0</v>
      </c>
      <c r="F16" s="406">
        <v>0</v>
      </c>
      <c r="G16" s="406">
        <v>0</v>
      </c>
      <c r="H16" s="442">
        <v>0</v>
      </c>
      <c r="J16" s="397"/>
      <c r="K16" s="397"/>
      <c r="N16" s="534" t="s">
        <v>1046</v>
      </c>
      <c r="O16" s="535">
        <f>U12+Q12</f>
        <v>44810644.490371205</v>
      </c>
      <c r="P16" s="536">
        <f>1-P15</f>
        <v>0.44149136832272706</v>
      </c>
      <c r="Q16" s="65"/>
      <c r="R16" s="537">
        <f>SUM(Q13,U13)</f>
        <v>53.534300000000002</v>
      </c>
      <c r="S16" s="538">
        <f>1-S15</f>
        <v>0.42926204611570307</v>
      </c>
    </row>
    <row r="17" spans="1:24" x14ac:dyDescent="0.3">
      <c r="B17" s="150"/>
      <c r="C17" s="403" t="s">
        <v>816</v>
      </c>
      <c r="D17" s="402" t="s">
        <v>721</v>
      </c>
      <c r="E17" s="402">
        <v>0</v>
      </c>
      <c r="F17" s="402">
        <v>0</v>
      </c>
      <c r="G17" s="402">
        <v>0</v>
      </c>
      <c r="H17" s="435">
        <v>0</v>
      </c>
      <c r="J17" s="397"/>
      <c r="K17" s="397"/>
      <c r="N17" s="73"/>
    </row>
    <row r="18" spans="1:24" x14ac:dyDescent="0.3">
      <c r="B18" s="150"/>
      <c r="C18" s="150"/>
      <c r="D18" s="150"/>
      <c r="E18" s="150"/>
      <c r="F18" s="150"/>
      <c r="G18" s="150"/>
      <c r="H18" s="150"/>
      <c r="J18" s="397"/>
      <c r="K18" s="397"/>
      <c r="P18" t="s">
        <v>37</v>
      </c>
      <c r="Q18" t="s">
        <v>38</v>
      </c>
      <c r="R18" t="s">
        <v>39</v>
      </c>
      <c r="S18" t="s">
        <v>102</v>
      </c>
      <c r="T18" t="s">
        <v>40</v>
      </c>
      <c r="U18" t="s">
        <v>43</v>
      </c>
      <c r="V18" t="s">
        <v>815</v>
      </c>
    </row>
    <row r="19" spans="1:24" x14ac:dyDescent="0.3">
      <c r="J19" s="397"/>
      <c r="K19" s="397"/>
      <c r="N19" s="73" t="s">
        <v>814</v>
      </c>
      <c r="O19" s="330">
        <f>SUM(P19:T19)</f>
        <v>101498347.88528626</v>
      </c>
      <c r="P19" s="315">
        <f>SUM(O12:P12,R12)</f>
        <v>51902323.307415619</v>
      </c>
      <c r="Q19" s="296">
        <f>Q12</f>
        <v>3357940.8295975383</v>
      </c>
      <c r="R19" s="296">
        <f>T12</f>
        <v>4346727.0540352575</v>
      </c>
      <c r="S19" s="296">
        <f>U12</f>
        <v>41452703.660773665</v>
      </c>
      <c r="T19" s="296">
        <f>S12</f>
        <v>438653.03346417233</v>
      </c>
      <c r="X19" s="330">
        <f>SUM(V12:Z12)</f>
        <v>64918453.730696589</v>
      </c>
    </row>
    <row r="20" spans="1:24" x14ac:dyDescent="0.3">
      <c r="J20" s="397"/>
      <c r="K20" s="397"/>
      <c r="O20" s="320">
        <f>SUM(O13:U13)</f>
        <v>124.7124</v>
      </c>
      <c r="X20" s="321">
        <f>SUM(V13:Z13)</f>
        <v>60.350700000000003</v>
      </c>
    </row>
    <row r="21" spans="1:24" ht="18" x14ac:dyDescent="0.35">
      <c r="A21" s="400" t="s">
        <v>813</v>
      </c>
      <c r="B21" s="65"/>
      <c r="C21" s="65"/>
      <c r="D21" s="65"/>
      <c r="E21" s="65"/>
      <c r="F21" s="65"/>
      <c r="G21" s="65"/>
      <c r="H21" s="65"/>
      <c r="I21" s="65"/>
      <c r="J21" s="399"/>
      <c r="K21" s="397"/>
    </row>
    <row r="22" spans="1:24" x14ac:dyDescent="0.3">
      <c r="J22" s="397"/>
      <c r="K22" s="397"/>
      <c r="P22" t="s">
        <v>812</v>
      </c>
      <c r="Q22" t="s">
        <v>811</v>
      </c>
    </row>
    <row r="23" spans="1:24" x14ac:dyDescent="0.3">
      <c r="J23" s="397"/>
      <c r="K23" s="397"/>
      <c r="N23" s="73" t="s">
        <v>810</v>
      </c>
      <c r="O23" s="330">
        <f>SUM(V12:Z12)</f>
        <v>64918453.730696589</v>
      </c>
      <c r="P23" s="296">
        <f>AB11</f>
        <v>15487578.808564706</v>
      </c>
      <c r="Q23" s="296">
        <f>O23-P23</f>
        <v>49430874.922131881</v>
      </c>
    </row>
    <row r="24" spans="1:24" x14ac:dyDescent="0.3">
      <c r="B24" s="418" t="s">
        <v>744</v>
      </c>
      <c r="C24" s="150"/>
      <c r="D24" s="150"/>
      <c r="E24" s="150"/>
      <c r="F24" s="150"/>
      <c r="G24" s="150"/>
      <c r="H24" s="150"/>
      <c r="I24" s="150"/>
      <c r="J24" s="397"/>
      <c r="K24" s="397"/>
    </row>
    <row r="25" spans="1:24" x14ac:dyDescent="0.3">
      <c r="B25" s="418"/>
      <c r="C25" s="150"/>
      <c r="D25" s="150"/>
      <c r="E25" s="150"/>
      <c r="F25" s="150"/>
      <c r="G25" s="416" t="s">
        <v>729</v>
      </c>
      <c r="H25" s="414">
        <v>0.8</v>
      </c>
      <c r="I25" s="150"/>
      <c r="J25" s="397"/>
      <c r="K25" s="397"/>
    </row>
    <row r="26" spans="1:24" x14ac:dyDescent="0.3">
      <c r="B26" s="418"/>
      <c r="C26" s="150"/>
      <c r="D26" s="150"/>
      <c r="E26" s="150"/>
      <c r="F26" s="150"/>
      <c r="G26" s="416" t="s">
        <v>728</v>
      </c>
      <c r="H26" s="413">
        <v>98.426950564133548</v>
      </c>
      <c r="I26" s="150"/>
      <c r="J26" s="397"/>
      <c r="K26" s="397"/>
      <c r="P26" t="s">
        <v>37</v>
      </c>
      <c r="Q26" t="s">
        <v>38</v>
      </c>
      <c r="R26" t="s">
        <v>39</v>
      </c>
      <c r="S26" t="s">
        <v>102</v>
      </c>
      <c r="T26" t="s">
        <v>40</v>
      </c>
      <c r="U26" t="s">
        <v>43</v>
      </c>
      <c r="V26" t="s">
        <v>543</v>
      </c>
    </row>
    <row r="27" spans="1:24" x14ac:dyDescent="0.3">
      <c r="B27" s="150"/>
      <c r="C27" s="412" t="s">
        <v>705</v>
      </c>
      <c r="D27" s="411" t="s">
        <v>725</v>
      </c>
      <c r="E27" s="411" t="s">
        <v>773</v>
      </c>
      <c r="F27" s="411" t="s">
        <v>772</v>
      </c>
      <c r="G27" s="411" t="s">
        <v>771</v>
      </c>
      <c r="H27" s="410">
        <v>2013</v>
      </c>
      <c r="I27" s="150"/>
      <c r="J27" s="397"/>
      <c r="K27" s="397"/>
      <c r="N27" t="s">
        <v>70</v>
      </c>
      <c r="O27" t="s">
        <v>38</v>
      </c>
      <c r="Q27" s="296">
        <f>Q10</f>
        <v>3357940.8295975383</v>
      </c>
      <c r="U27" s="292">
        <f>W10*(Q10/SUM(P10:Q10))</f>
        <v>2418679.3036871068</v>
      </c>
    </row>
    <row r="28" spans="1:24" x14ac:dyDescent="0.3">
      <c r="B28" s="150"/>
      <c r="C28" s="407" t="s">
        <v>700</v>
      </c>
      <c r="D28" s="406" t="s">
        <v>314</v>
      </c>
      <c r="E28" s="408">
        <v>0.68</v>
      </c>
      <c r="F28" s="408">
        <v>0.68</v>
      </c>
      <c r="G28" s="408">
        <v>0.68</v>
      </c>
      <c r="H28" s="408">
        <v>0.68</v>
      </c>
      <c r="I28" s="432" t="s">
        <v>763</v>
      </c>
      <c r="J28" s="397"/>
      <c r="K28" s="397"/>
      <c r="N28" s="150" t="s">
        <v>64</v>
      </c>
      <c r="O28" t="s">
        <v>37</v>
      </c>
      <c r="P28" s="296">
        <f>O6+P10</f>
        <v>39891867.939931601</v>
      </c>
      <c r="U28" s="315">
        <f>V6+W10-U27</f>
        <v>28069429.163081087</v>
      </c>
    </row>
    <row r="29" spans="1:24" x14ac:dyDescent="0.3">
      <c r="B29" s="150"/>
      <c r="C29" s="407" t="s">
        <v>704</v>
      </c>
      <c r="D29" s="406" t="s">
        <v>721</v>
      </c>
      <c r="E29" s="422">
        <v>4461454.8755085832</v>
      </c>
      <c r="F29" s="422">
        <v>4205965.92</v>
      </c>
      <c r="G29" s="422">
        <v>3003272.4899999998</v>
      </c>
      <c r="H29" s="422">
        <v>2936329.3638585508</v>
      </c>
      <c r="I29" s="432" t="s">
        <v>766</v>
      </c>
      <c r="J29" s="398">
        <f>H29</f>
        <v>2936329.3638585508</v>
      </c>
      <c r="K29" s="397" t="s">
        <v>703</v>
      </c>
      <c r="N29" s="150" t="s">
        <v>72</v>
      </c>
      <c r="O29" t="s">
        <v>114</v>
      </c>
      <c r="P29" s="296">
        <f>R9</f>
        <v>12010455.367484022</v>
      </c>
      <c r="T29" s="296">
        <f>S9</f>
        <v>438653.03346417233</v>
      </c>
      <c r="U29" s="296">
        <f>X9</f>
        <v>8668582.8765799701</v>
      </c>
    </row>
    <row r="30" spans="1:24" x14ac:dyDescent="0.3">
      <c r="B30" s="150"/>
      <c r="C30" s="403" t="s">
        <v>697</v>
      </c>
      <c r="D30" s="402" t="s">
        <v>721</v>
      </c>
      <c r="E30" s="421">
        <v>3033789.3153458368</v>
      </c>
      <c r="F30" s="421">
        <v>2860056.8256000001</v>
      </c>
      <c r="G30" s="421">
        <v>2042225.2932</v>
      </c>
      <c r="H30" s="421">
        <v>1996703.9674238146</v>
      </c>
      <c r="I30" s="150"/>
      <c r="J30" s="398">
        <f>H30</f>
        <v>1996703.9674238146</v>
      </c>
      <c r="K30" s="397" t="s">
        <v>702</v>
      </c>
      <c r="N30" s="150" t="s">
        <v>66</v>
      </c>
      <c r="O30" t="s">
        <v>39</v>
      </c>
      <c r="R30" s="296">
        <f>T8</f>
        <v>4346727.0540352575</v>
      </c>
      <c r="U30" s="296">
        <f>Y8</f>
        <v>2407738.1420440264</v>
      </c>
    </row>
    <row r="31" spans="1:24" x14ac:dyDescent="0.3">
      <c r="B31" s="150"/>
      <c r="C31" s="150"/>
      <c r="D31" s="150"/>
      <c r="E31" s="150"/>
      <c r="F31" s="150"/>
      <c r="G31" s="150"/>
      <c r="H31" s="150"/>
      <c r="I31" s="150"/>
      <c r="J31" s="397"/>
      <c r="K31" s="397"/>
      <c r="N31" s="150" t="s">
        <v>68</v>
      </c>
      <c r="O31" t="s">
        <v>102</v>
      </c>
      <c r="S31" s="296">
        <f>U7</f>
        <v>41452703.660773665</v>
      </c>
      <c r="U31" s="296">
        <f>Z7</f>
        <v>23354024.245304406</v>
      </c>
    </row>
    <row r="32" spans="1:24" x14ac:dyDescent="0.3">
      <c r="B32" s="150"/>
      <c r="C32" s="150"/>
      <c r="D32" s="150"/>
      <c r="E32" s="150"/>
      <c r="F32" s="150"/>
      <c r="G32" s="416" t="s">
        <v>729</v>
      </c>
      <c r="H32" s="414">
        <v>0.8</v>
      </c>
      <c r="I32" s="150"/>
      <c r="J32" s="397"/>
      <c r="K32" s="397"/>
      <c r="N32" s="150" t="s">
        <v>195</v>
      </c>
      <c r="O32" t="s">
        <v>598</v>
      </c>
    </row>
    <row r="33" spans="1:30" x14ac:dyDescent="0.3">
      <c r="B33" s="150"/>
      <c r="C33" s="150"/>
      <c r="D33" s="150"/>
      <c r="E33" s="150"/>
      <c r="F33" s="150"/>
      <c r="G33" s="416" t="s">
        <v>728</v>
      </c>
      <c r="H33" s="413">
        <v>2.8946312037705888</v>
      </c>
      <c r="I33" s="150"/>
      <c r="J33" s="397"/>
      <c r="K33" s="397"/>
      <c r="N33" s="150" t="s">
        <v>62</v>
      </c>
      <c r="O33" t="s">
        <v>597</v>
      </c>
      <c r="U33" s="296">
        <f>AB11</f>
        <v>15487578.808564706</v>
      </c>
      <c r="V33" s="296">
        <f>AA12</f>
        <v>7915899.9920000006</v>
      </c>
    </row>
    <row r="34" spans="1:30" x14ac:dyDescent="0.3">
      <c r="B34" s="150"/>
      <c r="C34" s="412" t="s">
        <v>804</v>
      </c>
      <c r="D34" s="411" t="s">
        <v>725</v>
      </c>
      <c r="E34" s="411" t="s">
        <v>773</v>
      </c>
      <c r="F34" s="411" t="s">
        <v>772</v>
      </c>
      <c r="G34" s="411" t="s">
        <v>771</v>
      </c>
      <c r="H34" s="410" t="s">
        <v>770</v>
      </c>
      <c r="I34" s="150"/>
      <c r="J34" s="397"/>
      <c r="K34" s="397"/>
    </row>
    <row r="35" spans="1:30" x14ac:dyDescent="0.3">
      <c r="B35" s="150"/>
      <c r="C35" s="407" t="s">
        <v>761</v>
      </c>
      <c r="D35" s="406" t="s">
        <v>314</v>
      </c>
      <c r="E35" s="406">
        <v>0.65</v>
      </c>
      <c r="F35" s="406">
        <v>0.65</v>
      </c>
      <c r="G35" s="406">
        <v>0.65</v>
      </c>
      <c r="H35" s="406">
        <v>0.65</v>
      </c>
      <c r="I35" s="420" t="s">
        <v>763</v>
      </c>
      <c r="J35" s="397"/>
      <c r="K35" s="397"/>
    </row>
    <row r="36" spans="1:30" x14ac:dyDescent="0.3">
      <c r="B36" s="150"/>
      <c r="C36" s="407" t="s">
        <v>759</v>
      </c>
      <c r="D36" s="406" t="s">
        <v>721</v>
      </c>
      <c r="E36" s="422">
        <v>121629.95334192704</v>
      </c>
      <c r="F36" s="422">
        <v>152717.40344532597</v>
      </c>
      <c r="G36" s="422">
        <v>62705.281891304345</v>
      </c>
      <c r="H36" s="444">
        <v>0</v>
      </c>
      <c r="I36" s="150"/>
      <c r="J36" s="398">
        <f>G36</f>
        <v>62705.281891304345</v>
      </c>
      <c r="K36" s="397" t="s">
        <v>757</v>
      </c>
    </row>
    <row r="37" spans="1:30" x14ac:dyDescent="0.3">
      <c r="B37" s="150"/>
      <c r="C37" s="403" t="s">
        <v>697</v>
      </c>
      <c r="D37" s="402" t="s">
        <v>721</v>
      </c>
      <c r="E37" s="421">
        <v>79059.469672252584</v>
      </c>
      <c r="F37" s="421">
        <v>99266.312239461884</v>
      </c>
      <c r="G37" s="421">
        <v>40758.433229347822</v>
      </c>
      <c r="H37" s="445">
        <v>0</v>
      </c>
      <c r="I37" s="150"/>
      <c r="J37" s="398">
        <f>G37</f>
        <v>40758.433229347822</v>
      </c>
      <c r="K37" s="397" t="s">
        <v>755</v>
      </c>
      <c r="N37" s="558" t="s">
        <v>1090</v>
      </c>
    </row>
    <row r="38" spans="1:30" x14ac:dyDescent="0.3">
      <c r="B38" s="150"/>
      <c r="C38" s="150"/>
      <c r="D38" s="150"/>
      <c r="E38" s="150"/>
      <c r="F38" s="150"/>
      <c r="G38" s="150"/>
      <c r="H38" s="150"/>
      <c r="I38" s="150"/>
      <c r="J38" s="397"/>
      <c r="K38" s="397"/>
    </row>
    <row r="39" spans="1:30" x14ac:dyDescent="0.3">
      <c r="B39" s="150"/>
      <c r="C39" s="431" t="s">
        <v>752</v>
      </c>
      <c r="D39" s="431" t="s">
        <v>721</v>
      </c>
      <c r="E39" s="430">
        <v>3112848.7850180892</v>
      </c>
      <c r="F39" s="430">
        <v>2959323.1378394621</v>
      </c>
      <c r="G39" s="430">
        <v>2082983.7264293479</v>
      </c>
      <c r="H39" s="430">
        <v>1996703.9674238099</v>
      </c>
      <c r="I39" s="150"/>
      <c r="J39" s="397"/>
      <c r="K39" s="397"/>
      <c r="N39" t="s">
        <v>280</v>
      </c>
      <c r="O39" t="s">
        <v>1102</v>
      </c>
      <c r="P39" s="559"/>
      <c r="Q39" s="559"/>
      <c r="R39" s="559"/>
      <c r="S39" s="559"/>
      <c r="T39" s="559"/>
      <c r="U39" s="559"/>
      <c r="V39" s="559"/>
      <c r="W39" s="559"/>
      <c r="X39" s="559"/>
      <c r="Y39" s="559"/>
      <c r="Z39" s="559"/>
      <c r="AA39" s="559"/>
      <c r="AB39" s="559"/>
      <c r="AC39" s="559"/>
      <c r="AD39" s="296"/>
    </row>
    <row r="40" spans="1:30" x14ac:dyDescent="0.3">
      <c r="J40" s="397"/>
      <c r="K40" s="397"/>
      <c r="N40" t="s">
        <v>1091</v>
      </c>
      <c r="O40" s="559">
        <v>1738331699</v>
      </c>
    </row>
    <row r="41" spans="1:30" x14ac:dyDescent="0.3">
      <c r="J41" s="397"/>
      <c r="K41" s="397"/>
      <c r="N41" t="s">
        <v>1092</v>
      </c>
      <c r="O41" s="559">
        <v>1604967063</v>
      </c>
    </row>
    <row r="42" spans="1:30" x14ac:dyDescent="0.3">
      <c r="J42" s="397"/>
      <c r="K42" s="397"/>
      <c r="N42" t="s">
        <v>1093</v>
      </c>
      <c r="O42" s="559">
        <v>1625179739</v>
      </c>
    </row>
    <row r="43" spans="1:30" ht="18" x14ac:dyDescent="0.35">
      <c r="A43" s="400" t="s">
        <v>809</v>
      </c>
      <c r="B43" s="65"/>
      <c r="C43" s="65"/>
      <c r="D43" s="65"/>
      <c r="E43" s="65"/>
      <c r="F43" s="65"/>
      <c r="G43" s="65"/>
      <c r="H43" s="65"/>
      <c r="I43" s="65"/>
      <c r="J43" s="399"/>
      <c r="K43" s="397"/>
      <c r="N43" t="s">
        <v>1094</v>
      </c>
      <c r="O43" s="559">
        <v>1518181176</v>
      </c>
    </row>
    <row r="44" spans="1:30" x14ac:dyDescent="0.3">
      <c r="J44" s="397"/>
      <c r="K44" s="397"/>
      <c r="N44" t="s">
        <v>773</v>
      </c>
      <c r="O44" s="559">
        <v>1433813959</v>
      </c>
    </row>
    <row r="45" spans="1:30" x14ac:dyDescent="0.3">
      <c r="B45" s="418" t="s">
        <v>744</v>
      </c>
      <c r="J45" s="397"/>
      <c r="K45" s="397"/>
      <c r="N45" t="s">
        <v>772</v>
      </c>
      <c r="O45" s="559">
        <v>1581520308</v>
      </c>
    </row>
    <row r="46" spans="1:30" x14ac:dyDescent="0.3">
      <c r="B46" s="150"/>
      <c r="C46" s="150"/>
      <c r="D46" s="150"/>
      <c r="E46" s="150"/>
      <c r="F46" s="150"/>
      <c r="G46" s="416" t="s">
        <v>729</v>
      </c>
      <c r="H46" s="414">
        <v>0.8</v>
      </c>
      <c r="I46" s="150"/>
      <c r="J46" s="397"/>
      <c r="K46" s="397"/>
      <c r="N46" t="s">
        <v>771</v>
      </c>
      <c r="O46" s="559">
        <v>1459185469.8503332</v>
      </c>
    </row>
    <row r="47" spans="1:30" x14ac:dyDescent="0.3">
      <c r="B47" s="150"/>
      <c r="C47" s="150"/>
      <c r="D47" s="150"/>
      <c r="E47" s="150"/>
      <c r="F47" s="150"/>
      <c r="G47" s="416" t="s">
        <v>728</v>
      </c>
      <c r="H47" s="413">
        <v>52.101626139339139</v>
      </c>
      <c r="I47" s="420"/>
      <c r="J47" s="397"/>
      <c r="K47" s="397"/>
      <c r="N47" t="s">
        <v>770</v>
      </c>
      <c r="O47" s="559">
        <v>1222220626</v>
      </c>
    </row>
    <row r="48" spans="1:30" x14ac:dyDescent="0.3">
      <c r="B48" s="150"/>
      <c r="C48" s="412" t="s">
        <v>705</v>
      </c>
      <c r="D48" s="411" t="s">
        <v>725</v>
      </c>
      <c r="E48" s="411" t="s">
        <v>773</v>
      </c>
      <c r="F48" s="411" t="s">
        <v>772</v>
      </c>
      <c r="G48" s="411" t="s">
        <v>771</v>
      </c>
      <c r="H48" s="410">
        <v>2013</v>
      </c>
      <c r="I48" s="150"/>
      <c r="J48" s="397"/>
      <c r="K48" s="397"/>
      <c r="N48" t="s">
        <v>1095</v>
      </c>
      <c r="O48" s="559">
        <v>1226985238</v>
      </c>
    </row>
    <row r="49" spans="1:15" x14ac:dyDescent="0.3">
      <c r="B49" s="150"/>
      <c r="C49" s="407" t="s">
        <v>700</v>
      </c>
      <c r="D49" s="406" t="s">
        <v>314</v>
      </c>
      <c r="E49" s="408">
        <v>0.66</v>
      </c>
      <c r="F49" s="408">
        <v>0.6244282200519562</v>
      </c>
      <c r="G49" s="408">
        <v>0.68893381579403112</v>
      </c>
      <c r="H49" s="446">
        <v>0.66</v>
      </c>
      <c r="I49" s="432" t="s">
        <v>763</v>
      </c>
      <c r="J49" s="397"/>
      <c r="K49" s="397"/>
      <c r="N49" t="s">
        <v>1096</v>
      </c>
      <c r="O49" s="559">
        <v>1254506280</v>
      </c>
    </row>
    <row r="50" spans="1:15" x14ac:dyDescent="0.3">
      <c r="B50" s="150"/>
      <c r="C50" s="407" t="s">
        <v>704</v>
      </c>
      <c r="D50" s="406" t="s">
        <v>721</v>
      </c>
      <c r="E50" s="422">
        <v>2212540</v>
      </c>
      <c r="F50" s="422">
        <v>1683977.1115999997</v>
      </c>
      <c r="G50" s="422">
        <v>2028828.216</v>
      </c>
      <c r="H50" s="444">
        <v>2042906.7080796042</v>
      </c>
      <c r="I50" s="432" t="s">
        <v>766</v>
      </c>
      <c r="J50" s="398">
        <f>H50</f>
        <v>2042906.7080796042</v>
      </c>
      <c r="K50" s="397" t="s">
        <v>703</v>
      </c>
      <c r="N50" t="s">
        <v>1097</v>
      </c>
      <c r="O50" s="559">
        <v>1301620896</v>
      </c>
    </row>
    <row r="51" spans="1:15" x14ac:dyDescent="0.3">
      <c r="B51" s="150"/>
      <c r="C51" s="403" t="s">
        <v>697</v>
      </c>
      <c r="D51" s="402" t="s">
        <v>721</v>
      </c>
      <c r="E51" s="421">
        <v>1460276.4000000001</v>
      </c>
      <c r="F51" s="421">
        <v>1051522.8304046222</v>
      </c>
      <c r="G51" s="421">
        <v>1397728.3644394767</v>
      </c>
      <c r="H51" s="445">
        <v>1348318.4273325389</v>
      </c>
      <c r="I51" s="150"/>
      <c r="J51" s="398">
        <f>H51</f>
        <v>1348318.4273325389</v>
      </c>
      <c r="K51" s="397" t="s">
        <v>702</v>
      </c>
      <c r="N51" t="s">
        <v>1098</v>
      </c>
      <c r="O51" s="559">
        <v>1107332072</v>
      </c>
    </row>
    <row r="52" spans="1:15" x14ac:dyDescent="0.3">
      <c r="B52" s="150"/>
      <c r="C52" s="150"/>
      <c r="D52" s="150"/>
      <c r="E52" s="150"/>
      <c r="F52" s="150"/>
      <c r="G52" s="150"/>
      <c r="H52" s="150"/>
      <c r="I52" s="150"/>
      <c r="J52" s="397"/>
      <c r="K52" s="397"/>
      <c r="N52" t="s">
        <v>1099</v>
      </c>
      <c r="O52" s="559">
        <v>1100299977</v>
      </c>
    </row>
    <row r="53" spans="1:15" x14ac:dyDescent="0.3">
      <c r="B53" s="150"/>
      <c r="C53" s="150"/>
      <c r="D53" s="150"/>
      <c r="E53" s="150"/>
      <c r="F53" s="150"/>
      <c r="G53" s="416" t="s">
        <v>729</v>
      </c>
      <c r="H53" s="414">
        <v>0.8</v>
      </c>
      <c r="I53" s="150"/>
      <c r="J53" s="397"/>
      <c r="K53" s="397"/>
      <c r="N53" t="s">
        <v>1100</v>
      </c>
      <c r="O53" s="559">
        <v>1130022943</v>
      </c>
    </row>
    <row r="54" spans="1:15" x14ac:dyDescent="0.3">
      <c r="B54" s="150"/>
      <c r="C54" s="150"/>
      <c r="D54" s="150"/>
      <c r="E54" s="150"/>
      <c r="F54" s="150"/>
      <c r="G54" s="416" t="s">
        <v>728</v>
      </c>
      <c r="H54" s="413">
        <v>0.82164562786308082</v>
      </c>
      <c r="I54" s="420"/>
      <c r="J54" s="397"/>
      <c r="K54" s="397"/>
      <c r="N54" t="s">
        <v>1101</v>
      </c>
      <c r="O54" s="559">
        <v>720022666</v>
      </c>
    </row>
    <row r="55" spans="1:15" x14ac:dyDescent="0.3">
      <c r="B55" s="150"/>
      <c r="C55" s="412" t="s">
        <v>804</v>
      </c>
      <c r="D55" s="411" t="s">
        <v>725</v>
      </c>
      <c r="E55" s="411" t="s">
        <v>773</v>
      </c>
      <c r="F55" s="411" t="s">
        <v>772</v>
      </c>
      <c r="G55" s="411" t="s">
        <v>771</v>
      </c>
      <c r="H55" s="410" t="s">
        <v>770</v>
      </c>
      <c r="I55" s="150"/>
      <c r="J55" s="397"/>
      <c r="K55" s="397"/>
    </row>
    <row r="56" spans="1:15" x14ac:dyDescent="0.3">
      <c r="B56" s="150"/>
      <c r="C56" s="407" t="s">
        <v>761</v>
      </c>
      <c r="D56" s="406" t="s">
        <v>314</v>
      </c>
      <c r="E56" s="406">
        <v>0.65</v>
      </c>
      <c r="F56" s="406">
        <v>0.55000000000000004</v>
      </c>
      <c r="G56" s="406">
        <v>0.55000000000000004</v>
      </c>
      <c r="H56" s="442">
        <v>0.65</v>
      </c>
      <c r="I56" s="420" t="s">
        <v>763</v>
      </c>
      <c r="J56" s="397"/>
      <c r="K56" s="397"/>
    </row>
    <row r="57" spans="1:15" x14ac:dyDescent="0.3">
      <c r="B57" s="150"/>
      <c r="C57" s="407" t="s">
        <v>759</v>
      </c>
      <c r="D57" s="406" t="s">
        <v>721</v>
      </c>
      <c r="E57" s="422">
        <v>51897.161602409644</v>
      </c>
      <c r="F57" s="422">
        <v>27765.762900686772</v>
      </c>
      <c r="G57" s="422">
        <v>28726.610110042155</v>
      </c>
      <c r="H57" s="444">
        <v>27865.496411478773</v>
      </c>
      <c r="I57" s="150"/>
      <c r="J57" s="398">
        <f>H57</f>
        <v>27865.496411478773</v>
      </c>
      <c r="K57" s="397" t="s">
        <v>757</v>
      </c>
    </row>
    <row r="58" spans="1:15" x14ac:dyDescent="0.3">
      <c r="B58" s="150"/>
      <c r="C58" s="403" t="s">
        <v>697</v>
      </c>
      <c r="D58" s="402" t="s">
        <v>721</v>
      </c>
      <c r="E58" s="421">
        <v>33733.155041566271</v>
      </c>
      <c r="F58" s="421">
        <v>15271.169595377725</v>
      </c>
      <c r="G58" s="421">
        <v>15799.635560523186</v>
      </c>
      <c r="H58" s="421">
        <v>18112.572667461201</v>
      </c>
      <c r="I58" s="150"/>
      <c r="J58" s="398">
        <f>H58</f>
        <v>18112.572667461201</v>
      </c>
      <c r="K58" s="397" t="s">
        <v>755</v>
      </c>
    </row>
    <row r="59" spans="1:15" x14ac:dyDescent="0.3">
      <c r="B59" s="150"/>
      <c r="C59" s="150"/>
      <c r="D59" s="150"/>
      <c r="E59" s="150"/>
      <c r="F59" s="150"/>
      <c r="G59" s="150"/>
      <c r="H59" s="150"/>
      <c r="I59" s="150"/>
      <c r="J59" s="397"/>
      <c r="K59" s="397"/>
    </row>
    <row r="60" spans="1:15" x14ac:dyDescent="0.3">
      <c r="B60" s="150"/>
      <c r="C60" s="431" t="s">
        <v>752</v>
      </c>
      <c r="D60" s="431" t="s">
        <v>721</v>
      </c>
      <c r="E60" s="430">
        <v>1494009.5550415665</v>
      </c>
      <c r="F60" s="430">
        <v>1066794</v>
      </c>
      <c r="G60" s="430">
        <v>1413528</v>
      </c>
      <c r="H60" s="430">
        <v>1366431</v>
      </c>
      <c r="I60" s="150"/>
      <c r="J60" s="397"/>
      <c r="K60" s="397"/>
    </row>
    <row r="61" spans="1:15" x14ac:dyDescent="0.3">
      <c r="J61" s="397"/>
      <c r="K61" s="397"/>
    </row>
    <row r="62" spans="1:15" x14ac:dyDescent="0.3">
      <c r="J62" s="397"/>
      <c r="K62" s="397"/>
    </row>
    <row r="63" spans="1:15" x14ac:dyDescent="0.3">
      <c r="J63" s="397"/>
      <c r="K63" s="397"/>
    </row>
    <row r="64" spans="1:15" ht="18" x14ac:dyDescent="0.35">
      <c r="A64" s="400" t="s">
        <v>808</v>
      </c>
      <c r="B64" s="65"/>
      <c r="C64" s="65"/>
      <c r="D64" s="65"/>
      <c r="E64" s="65"/>
      <c r="F64" s="65"/>
      <c r="G64" s="65"/>
      <c r="H64" s="65"/>
      <c r="I64" s="65"/>
      <c r="J64" s="399"/>
      <c r="K64" s="397"/>
    </row>
    <row r="65" spans="2:11" x14ac:dyDescent="0.3">
      <c r="J65" s="397"/>
      <c r="K65" s="397"/>
    </row>
    <row r="66" spans="2:11" x14ac:dyDescent="0.3">
      <c r="J66" s="397"/>
      <c r="K66" s="397"/>
    </row>
    <row r="67" spans="2:11" x14ac:dyDescent="0.3">
      <c r="B67" s="418" t="s">
        <v>744</v>
      </c>
      <c r="C67" s="150"/>
      <c r="D67" s="150"/>
      <c r="E67" s="150"/>
      <c r="F67" s="150"/>
      <c r="G67" s="150"/>
      <c r="H67" s="150"/>
      <c r="I67" s="150"/>
      <c r="J67" s="397"/>
      <c r="K67" s="397"/>
    </row>
    <row r="68" spans="2:11" x14ac:dyDescent="0.3">
      <c r="B68" s="150"/>
      <c r="C68" s="150"/>
      <c r="D68" s="150"/>
      <c r="E68" s="150"/>
      <c r="F68" s="150"/>
      <c r="G68" s="416" t="s">
        <v>729</v>
      </c>
      <c r="H68" s="414">
        <v>0.8</v>
      </c>
      <c r="I68" s="150"/>
      <c r="J68" s="397"/>
      <c r="K68" s="397"/>
    </row>
    <row r="69" spans="2:11" x14ac:dyDescent="0.3">
      <c r="B69" s="150"/>
      <c r="C69" s="150"/>
      <c r="D69" s="150"/>
      <c r="E69" s="150"/>
      <c r="F69" s="150"/>
      <c r="G69" s="416" t="s">
        <v>728</v>
      </c>
      <c r="H69" s="413">
        <v>94.930149766705057</v>
      </c>
      <c r="I69" s="420"/>
      <c r="J69" s="397"/>
      <c r="K69" s="397"/>
    </row>
    <row r="70" spans="2:11" x14ac:dyDescent="0.3">
      <c r="B70" s="150"/>
      <c r="C70" s="412" t="s">
        <v>705</v>
      </c>
      <c r="D70" s="411" t="s">
        <v>725</v>
      </c>
      <c r="E70" s="411" t="s">
        <v>773</v>
      </c>
      <c r="F70" s="411" t="s">
        <v>772</v>
      </c>
      <c r="G70" s="411" t="s">
        <v>771</v>
      </c>
      <c r="H70" s="410">
        <v>2013</v>
      </c>
      <c r="I70" s="150"/>
      <c r="J70" s="397"/>
      <c r="K70" s="397"/>
    </row>
    <row r="71" spans="2:11" x14ac:dyDescent="0.3">
      <c r="B71" s="150"/>
      <c r="C71" s="407" t="s">
        <v>700</v>
      </c>
      <c r="D71" s="406" t="s">
        <v>314</v>
      </c>
      <c r="E71" s="408">
        <v>0.76</v>
      </c>
      <c r="F71" s="408">
        <v>0.76</v>
      </c>
      <c r="G71" s="408">
        <v>0.76</v>
      </c>
      <c r="H71" s="408">
        <v>0.76</v>
      </c>
      <c r="I71" s="432" t="s">
        <v>763</v>
      </c>
      <c r="J71" s="397"/>
      <c r="K71" s="397"/>
    </row>
    <row r="72" spans="2:11" x14ac:dyDescent="0.3">
      <c r="B72" s="150"/>
      <c r="C72" s="407" t="s">
        <v>743</v>
      </c>
      <c r="D72" s="406"/>
      <c r="E72" s="408">
        <v>0.09</v>
      </c>
      <c r="F72" s="408">
        <v>0.09</v>
      </c>
      <c r="G72" s="408">
        <v>0.09</v>
      </c>
      <c r="H72" s="408">
        <v>0.09</v>
      </c>
      <c r="I72" s="432"/>
      <c r="J72" s="397"/>
      <c r="K72" s="397"/>
    </row>
    <row r="73" spans="2:11" x14ac:dyDescent="0.3">
      <c r="B73" s="150"/>
      <c r="C73" s="407" t="s">
        <v>704</v>
      </c>
      <c r="D73" s="406" t="s">
        <v>721</v>
      </c>
      <c r="E73" s="422">
        <v>3402442.7</v>
      </c>
      <c r="F73" s="422">
        <v>4056044.2</v>
      </c>
      <c r="G73" s="422">
        <v>3523075.08</v>
      </c>
      <c r="H73" s="422">
        <v>2870223.806201553</v>
      </c>
      <c r="I73" s="432" t="s">
        <v>792</v>
      </c>
      <c r="J73" s="398">
        <f>H73</f>
        <v>2870223.806201553</v>
      </c>
      <c r="K73" s="397" t="s">
        <v>703</v>
      </c>
    </row>
    <row r="74" spans="2:11" x14ac:dyDescent="0.3">
      <c r="B74" s="150"/>
      <c r="C74" s="403" t="s">
        <v>697</v>
      </c>
      <c r="D74" s="402" t="s">
        <v>721</v>
      </c>
      <c r="E74" s="421">
        <v>2353129.3713199999</v>
      </c>
      <c r="F74" s="421">
        <v>2805160.1687200004</v>
      </c>
      <c r="G74" s="421">
        <v>2436558.7253280003</v>
      </c>
      <c r="H74" s="421">
        <v>1985046.7843689942</v>
      </c>
      <c r="I74" s="150"/>
      <c r="J74" s="398">
        <f>H74</f>
        <v>1985046.7843689942</v>
      </c>
      <c r="K74" s="397" t="s">
        <v>702</v>
      </c>
    </row>
    <row r="75" spans="2:11" x14ac:dyDescent="0.3">
      <c r="B75" s="150"/>
      <c r="C75" s="150"/>
      <c r="D75" s="150"/>
      <c r="E75" s="150"/>
      <c r="F75" s="150"/>
      <c r="G75" s="150"/>
      <c r="H75" s="150"/>
      <c r="I75" s="150"/>
      <c r="J75" s="397"/>
      <c r="K75" s="397"/>
    </row>
    <row r="76" spans="2:11" x14ac:dyDescent="0.3">
      <c r="B76" s="150"/>
      <c r="C76" s="150"/>
      <c r="D76" s="150"/>
      <c r="E76" s="150"/>
      <c r="F76" s="150"/>
      <c r="G76" s="416" t="s">
        <v>729</v>
      </c>
      <c r="H76" s="414">
        <v>0.8</v>
      </c>
      <c r="I76" s="150"/>
      <c r="J76" s="397"/>
      <c r="K76" s="397"/>
    </row>
    <row r="77" spans="2:11" x14ac:dyDescent="0.3">
      <c r="B77" s="150"/>
      <c r="C77" s="150"/>
      <c r="D77" s="150"/>
      <c r="E77" s="150"/>
      <c r="F77" s="150"/>
      <c r="G77" s="416" t="s">
        <v>728</v>
      </c>
      <c r="H77" s="413">
        <v>40.621079679661989</v>
      </c>
      <c r="I77" s="420"/>
      <c r="J77" s="397"/>
      <c r="K77" s="397"/>
    </row>
    <row r="78" spans="2:11" x14ac:dyDescent="0.3">
      <c r="B78" s="150"/>
      <c r="C78" s="412" t="s">
        <v>807</v>
      </c>
      <c r="D78" s="411" t="s">
        <v>725</v>
      </c>
      <c r="E78" s="411" t="s">
        <v>773</v>
      </c>
      <c r="F78" s="411" t="s">
        <v>772</v>
      </c>
      <c r="G78" s="411" t="s">
        <v>771</v>
      </c>
      <c r="H78" s="410">
        <v>2013</v>
      </c>
      <c r="I78" s="150"/>
      <c r="J78" s="397"/>
      <c r="K78" s="397"/>
    </row>
    <row r="79" spans="2:11" x14ac:dyDescent="0.3">
      <c r="B79" s="150"/>
      <c r="C79" s="407" t="s">
        <v>700</v>
      </c>
      <c r="D79" s="406" t="s">
        <v>314</v>
      </c>
      <c r="E79" s="408">
        <v>0.87</v>
      </c>
      <c r="F79" s="408">
        <v>0.87</v>
      </c>
      <c r="G79" s="408">
        <v>0.87</v>
      </c>
      <c r="H79" s="408">
        <v>0.87</v>
      </c>
      <c r="I79" s="432" t="s">
        <v>763</v>
      </c>
      <c r="J79" s="397"/>
      <c r="K79" s="397"/>
    </row>
    <row r="80" spans="2:11" x14ac:dyDescent="0.3">
      <c r="B80" s="150"/>
      <c r="C80" s="407" t="s">
        <v>743</v>
      </c>
      <c r="D80" s="406"/>
      <c r="E80" s="408">
        <v>0.03</v>
      </c>
      <c r="F80" s="408">
        <v>0.03</v>
      </c>
      <c r="G80" s="408">
        <v>0.03</v>
      </c>
      <c r="H80" s="408">
        <v>0.03</v>
      </c>
      <c r="I80" s="432"/>
      <c r="J80" s="397"/>
      <c r="K80" s="397"/>
    </row>
    <row r="81" spans="2:11" x14ac:dyDescent="0.3">
      <c r="B81" s="150"/>
      <c r="C81" s="407" t="s">
        <v>806</v>
      </c>
      <c r="D81" s="406" t="s">
        <v>721</v>
      </c>
      <c r="E81" s="422">
        <v>1598054</v>
      </c>
      <c r="F81" s="422">
        <v>1570979</v>
      </c>
      <c r="G81" s="422">
        <v>930468.55000000016</v>
      </c>
      <c r="H81" s="422">
        <v>758046.00313310395</v>
      </c>
      <c r="I81" s="432" t="s">
        <v>805</v>
      </c>
      <c r="J81" s="398">
        <f>H81</f>
        <v>758046.00313310395</v>
      </c>
      <c r="K81" s="397" t="s">
        <v>698</v>
      </c>
    </row>
    <row r="82" spans="2:11" x14ac:dyDescent="0.3">
      <c r="B82" s="150"/>
      <c r="C82" s="403" t="s">
        <v>697</v>
      </c>
      <c r="D82" s="402" t="s">
        <v>721</v>
      </c>
      <c r="E82" s="421">
        <v>1348597.7705999999</v>
      </c>
      <c r="F82" s="421">
        <v>1325749.1780999999</v>
      </c>
      <c r="G82" s="421">
        <v>785222.40934500005</v>
      </c>
      <c r="H82" s="421">
        <v>639715.02204402641</v>
      </c>
      <c r="I82" s="150"/>
      <c r="J82" s="398">
        <f>H82</f>
        <v>639715.02204402641</v>
      </c>
      <c r="K82" s="397" t="s">
        <v>696</v>
      </c>
    </row>
    <row r="83" spans="2:11" x14ac:dyDescent="0.3">
      <c r="B83" s="150"/>
      <c r="C83" s="150"/>
      <c r="D83" s="150"/>
      <c r="E83" s="150"/>
      <c r="F83" s="150"/>
      <c r="G83" s="150"/>
      <c r="H83" s="150"/>
      <c r="I83" s="150"/>
      <c r="J83" s="397"/>
      <c r="K83" s="397"/>
    </row>
    <row r="84" spans="2:11" x14ac:dyDescent="0.3">
      <c r="B84" s="150"/>
      <c r="C84" s="150"/>
      <c r="D84" s="150"/>
      <c r="E84" s="150"/>
      <c r="F84" s="150"/>
      <c r="G84" s="416" t="s">
        <v>729</v>
      </c>
      <c r="H84" s="414">
        <v>0.8</v>
      </c>
      <c r="I84" s="150"/>
      <c r="J84" s="397"/>
      <c r="K84" s="397"/>
    </row>
    <row r="85" spans="2:11" x14ac:dyDescent="0.3">
      <c r="B85" s="150"/>
      <c r="C85" s="150"/>
      <c r="D85" s="150"/>
      <c r="E85" s="150"/>
      <c r="F85" s="150"/>
      <c r="G85" s="416" t="s">
        <v>728</v>
      </c>
      <c r="H85" s="413">
        <v>51.596057415445898</v>
      </c>
      <c r="I85" s="420"/>
      <c r="J85" s="397"/>
      <c r="K85" s="397"/>
    </row>
    <row r="86" spans="2:11" x14ac:dyDescent="0.3">
      <c r="B86" s="150"/>
      <c r="C86" s="412" t="s">
        <v>777</v>
      </c>
      <c r="D86" s="411" t="s">
        <v>725</v>
      </c>
      <c r="E86" s="411" t="s">
        <v>773</v>
      </c>
      <c r="F86" s="411" t="s">
        <v>772</v>
      </c>
      <c r="G86" s="411" t="s">
        <v>771</v>
      </c>
      <c r="H86" s="410" t="s">
        <v>770</v>
      </c>
      <c r="I86" s="150"/>
      <c r="J86" s="397"/>
      <c r="K86" s="397"/>
    </row>
    <row r="87" spans="2:11" x14ac:dyDescent="0.3">
      <c r="B87" s="150"/>
      <c r="C87" s="407" t="s">
        <v>761</v>
      </c>
      <c r="D87" s="406" t="s">
        <v>314</v>
      </c>
      <c r="E87" s="406">
        <v>0.64</v>
      </c>
      <c r="F87" s="406">
        <v>0.64</v>
      </c>
      <c r="G87" s="406">
        <v>0.64</v>
      </c>
      <c r="H87" s="406">
        <v>0.64</v>
      </c>
      <c r="I87" s="420" t="s">
        <v>763</v>
      </c>
      <c r="J87" s="397"/>
      <c r="K87" s="397"/>
    </row>
    <row r="88" spans="2:11" x14ac:dyDescent="0.3">
      <c r="B88" s="150"/>
      <c r="C88" s="407" t="s">
        <v>743</v>
      </c>
      <c r="D88" s="406"/>
      <c r="E88" s="406">
        <v>0.12</v>
      </c>
      <c r="F88" s="406">
        <v>0.12</v>
      </c>
      <c r="G88" s="406">
        <v>0.12</v>
      </c>
      <c r="H88" s="406">
        <v>0.12</v>
      </c>
      <c r="I88" s="420"/>
      <c r="J88" s="397"/>
      <c r="K88" s="397"/>
    </row>
    <row r="89" spans="2:11" x14ac:dyDescent="0.3">
      <c r="B89" s="150"/>
      <c r="C89" s="407" t="s">
        <v>759</v>
      </c>
      <c r="D89" s="406" t="s">
        <v>721</v>
      </c>
      <c r="E89" s="422">
        <v>3289235.79006</v>
      </c>
      <c r="F89" s="422">
        <v>3621636.0093100006</v>
      </c>
      <c r="G89" s="422">
        <v>1286280.3082425999</v>
      </c>
      <c r="H89" s="422">
        <v>1047923.2711004791</v>
      </c>
      <c r="I89" s="420"/>
      <c r="J89" s="398">
        <f>H89</f>
        <v>1047923.2711004791</v>
      </c>
      <c r="K89" s="397" t="s">
        <v>757</v>
      </c>
    </row>
    <row r="90" spans="2:11" x14ac:dyDescent="0.3">
      <c r="B90" s="150"/>
      <c r="C90" s="403" t="s">
        <v>697</v>
      </c>
      <c r="D90" s="402" t="s">
        <v>721</v>
      </c>
      <c r="E90" s="421">
        <v>1852497.5969617921</v>
      </c>
      <c r="F90" s="421">
        <v>2039705.4004433921</v>
      </c>
      <c r="G90" s="421">
        <v>724433.06960223231</v>
      </c>
      <c r="H90" s="421">
        <v>590190.38628378976</v>
      </c>
      <c r="I90" s="150"/>
      <c r="J90" s="398">
        <f>H90</f>
        <v>590190.38628378976</v>
      </c>
      <c r="K90" s="397" t="s">
        <v>755</v>
      </c>
    </row>
    <row r="91" spans="2:11" x14ac:dyDescent="0.3">
      <c r="B91" s="150"/>
      <c r="C91" s="150"/>
      <c r="D91" s="150"/>
      <c r="E91" s="150"/>
      <c r="F91" s="150"/>
      <c r="G91" s="150"/>
      <c r="H91" s="150"/>
      <c r="I91" s="150"/>
      <c r="J91" s="397"/>
      <c r="K91" s="397"/>
    </row>
    <row r="92" spans="2:11" x14ac:dyDescent="0.3">
      <c r="B92" s="150"/>
      <c r="C92" s="150"/>
      <c r="D92" s="150"/>
      <c r="E92" s="150"/>
      <c r="F92" s="150"/>
      <c r="G92" s="416" t="s">
        <v>729</v>
      </c>
      <c r="H92" s="414">
        <v>0.8</v>
      </c>
      <c r="I92" s="150"/>
      <c r="J92" s="397"/>
      <c r="K92" s="397"/>
    </row>
    <row r="93" spans="2:11" x14ac:dyDescent="0.3">
      <c r="B93" s="150"/>
      <c r="C93" s="150"/>
      <c r="D93" s="150"/>
      <c r="E93" s="150"/>
      <c r="F93" s="150"/>
      <c r="G93" s="416" t="s">
        <v>728</v>
      </c>
      <c r="H93" s="413">
        <v>1.4694607956710189E-2</v>
      </c>
      <c r="I93" s="420"/>
      <c r="J93" s="397"/>
      <c r="K93" s="397"/>
    </row>
    <row r="94" spans="2:11" x14ac:dyDescent="0.3">
      <c r="B94" s="150"/>
      <c r="C94" s="412" t="s">
        <v>804</v>
      </c>
      <c r="D94" s="411" t="s">
        <v>725</v>
      </c>
      <c r="E94" s="411" t="s">
        <v>773</v>
      </c>
      <c r="F94" s="411" t="s">
        <v>772</v>
      </c>
      <c r="G94" s="411" t="s">
        <v>771</v>
      </c>
      <c r="H94" s="410" t="s">
        <v>770</v>
      </c>
      <c r="I94" s="150"/>
      <c r="J94" s="397"/>
      <c r="K94" s="397"/>
    </row>
    <row r="95" spans="2:11" x14ac:dyDescent="0.3">
      <c r="B95" s="150"/>
      <c r="C95" s="407" t="s">
        <v>761</v>
      </c>
      <c r="D95" s="406" t="s">
        <v>314</v>
      </c>
      <c r="E95" s="406">
        <v>0.65</v>
      </c>
      <c r="F95" s="406">
        <v>0.65</v>
      </c>
      <c r="G95" s="406">
        <v>0.65</v>
      </c>
      <c r="H95" s="406">
        <v>0.65</v>
      </c>
      <c r="I95" s="420" t="s">
        <v>763</v>
      </c>
      <c r="J95" s="397"/>
      <c r="K95" s="397"/>
    </row>
    <row r="96" spans="2:11" x14ac:dyDescent="0.3">
      <c r="B96" s="150"/>
      <c r="C96" s="407" t="s">
        <v>743</v>
      </c>
      <c r="D96" s="406"/>
      <c r="E96" s="406">
        <v>0.12</v>
      </c>
      <c r="F96" s="406">
        <v>0.12</v>
      </c>
      <c r="G96" s="406">
        <v>0.12</v>
      </c>
      <c r="H96" s="406">
        <v>0.12</v>
      </c>
      <c r="I96" s="420"/>
      <c r="J96" s="397"/>
      <c r="K96" s="397"/>
    </row>
    <row r="97" spans="2:11" x14ac:dyDescent="0.3">
      <c r="B97" s="150"/>
      <c r="C97" s="407" t="s">
        <v>759</v>
      </c>
      <c r="D97" s="406" t="s">
        <v>721</v>
      </c>
      <c r="E97" s="422">
        <v>2592.4987777499996</v>
      </c>
      <c r="F97" s="422">
        <v>0</v>
      </c>
      <c r="G97" s="422">
        <v>0</v>
      </c>
      <c r="H97" s="444">
        <v>0</v>
      </c>
      <c r="I97" s="420" t="s">
        <v>803</v>
      </c>
      <c r="J97" s="397"/>
      <c r="K97" s="397" t="s">
        <v>757</v>
      </c>
    </row>
    <row r="98" spans="2:11" x14ac:dyDescent="0.3">
      <c r="B98" s="150"/>
      <c r="C98" s="403" t="s">
        <v>697</v>
      </c>
      <c r="D98" s="402" t="s">
        <v>721</v>
      </c>
      <c r="E98" s="421">
        <v>1482.9093008729999</v>
      </c>
      <c r="F98" s="421">
        <v>0</v>
      </c>
      <c r="G98" s="421">
        <v>0</v>
      </c>
      <c r="H98" s="421">
        <v>0</v>
      </c>
      <c r="I98" s="150"/>
      <c r="J98" s="397"/>
      <c r="K98" s="397" t="s">
        <v>755</v>
      </c>
    </row>
    <row r="99" spans="2:11" x14ac:dyDescent="0.3">
      <c r="B99" s="150"/>
      <c r="C99" s="150"/>
      <c r="D99" s="150"/>
      <c r="E99" s="150"/>
      <c r="F99" s="150"/>
      <c r="G99" s="150"/>
      <c r="H99" s="150"/>
      <c r="I99" s="150"/>
      <c r="J99" s="397"/>
      <c r="K99" s="397"/>
    </row>
    <row r="100" spans="2:11" x14ac:dyDescent="0.3">
      <c r="B100" s="150"/>
      <c r="C100" s="431" t="s">
        <v>752</v>
      </c>
      <c r="D100" s="431" t="s">
        <v>721</v>
      </c>
      <c r="E100" s="430">
        <v>5555707.648182665</v>
      </c>
      <c r="F100" s="430">
        <v>6170614.7472633924</v>
      </c>
      <c r="G100" s="430">
        <v>3946214.2042752327</v>
      </c>
      <c r="H100" s="430">
        <v>3214952.1926968102</v>
      </c>
      <c r="I100" s="150"/>
      <c r="J100" s="397"/>
      <c r="K100" s="397"/>
    </row>
    <row r="101" spans="2:11" x14ac:dyDescent="0.3">
      <c r="J101" s="397"/>
      <c r="K101" s="397"/>
    </row>
    <row r="102" spans="2:11" x14ac:dyDescent="0.3">
      <c r="J102" s="397"/>
      <c r="K102" s="397"/>
    </row>
    <row r="103" spans="2:11" x14ac:dyDescent="0.3">
      <c r="J103" s="397"/>
      <c r="K103" s="397"/>
    </row>
    <row r="104" spans="2:11" x14ac:dyDescent="0.3">
      <c r="B104" s="418" t="s">
        <v>802</v>
      </c>
      <c r="J104" s="397"/>
      <c r="K104" s="397"/>
    </row>
    <row r="105" spans="2:11" x14ac:dyDescent="0.3">
      <c r="C105" s="150"/>
      <c r="D105" s="150"/>
      <c r="E105" s="150"/>
      <c r="F105" s="150"/>
      <c r="G105" s="150"/>
      <c r="H105" s="150"/>
      <c r="I105" s="150"/>
      <c r="J105" s="397"/>
      <c r="K105" s="397"/>
    </row>
    <row r="106" spans="2:11" x14ac:dyDescent="0.3">
      <c r="B106" s="150"/>
      <c r="C106" s="412" t="s">
        <v>801</v>
      </c>
      <c r="D106" s="411" t="s">
        <v>725</v>
      </c>
      <c r="E106" s="411" t="s">
        <v>773</v>
      </c>
      <c r="F106" s="411" t="s">
        <v>772</v>
      </c>
      <c r="G106" s="411" t="s">
        <v>771</v>
      </c>
      <c r="H106" s="410" t="s">
        <v>770</v>
      </c>
      <c r="I106" s="150"/>
      <c r="J106" s="397"/>
      <c r="K106" s="397"/>
    </row>
    <row r="107" spans="2:11" x14ac:dyDescent="0.3">
      <c r="B107" s="150"/>
      <c r="C107" s="407" t="s">
        <v>800</v>
      </c>
      <c r="D107" s="406" t="s">
        <v>721</v>
      </c>
      <c r="E107" s="443">
        <v>1401719.7486415613</v>
      </c>
      <c r="F107" s="406">
        <v>1333671</v>
      </c>
      <c r="G107" s="406">
        <v>1131103</v>
      </c>
      <c r="H107" s="442">
        <v>862495</v>
      </c>
      <c r="I107" s="150"/>
      <c r="J107" s="397"/>
      <c r="K107" s="397"/>
    </row>
    <row r="108" spans="2:11" x14ac:dyDescent="0.3">
      <c r="B108" s="150"/>
      <c r="C108" s="403" t="s">
        <v>799</v>
      </c>
      <c r="D108" s="402" t="s">
        <v>721</v>
      </c>
      <c r="E108" s="441">
        <v>275430.12335843872</v>
      </c>
      <c r="F108" s="402">
        <v>282190</v>
      </c>
      <c r="G108" s="402">
        <v>157926</v>
      </c>
      <c r="H108" s="435">
        <v>2038</v>
      </c>
      <c r="I108" s="432" t="s">
        <v>798</v>
      </c>
      <c r="J108" s="397">
        <f>H108</f>
        <v>2038</v>
      </c>
      <c r="K108" s="397" t="s">
        <v>720</v>
      </c>
    </row>
    <row r="109" spans="2:11" x14ac:dyDescent="0.3">
      <c r="B109" s="150"/>
      <c r="C109" s="420" t="s">
        <v>797</v>
      </c>
      <c r="D109" s="420"/>
      <c r="E109" s="440">
        <v>0.16422511068136594</v>
      </c>
      <c r="F109" s="440">
        <v>0.17463754617507324</v>
      </c>
      <c r="G109" s="439">
        <v>0.12251546366814446</v>
      </c>
      <c r="H109" s="439">
        <v>2.357342056347184E-3</v>
      </c>
      <c r="I109" s="432"/>
      <c r="J109" s="397"/>
      <c r="K109" s="397"/>
    </row>
    <row r="110" spans="2:11" x14ac:dyDescent="0.3">
      <c r="J110" s="397"/>
      <c r="K110" s="397"/>
    </row>
    <row r="111" spans="2:11" x14ac:dyDescent="0.3">
      <c r="J111" s="397"/>
      <c r="K111" s="397"/>
    </row>
    <row r="112" spans="2:11" x14ac:dyDescent="0.3">
      <c r="J112" s="397"/>
      <c r="K112" s="397"/>
    </row>
    <row r="113" spans="1:14" ht="18" x14ac:dyDescent="0.35">
      <c r="A113" s="400" t="s">
        <v>796</v>
      </c>
      <c r="B113" s="65"/>
      <c r="C113" s="65"/>
      <c r="D113" s="65"/>
      <c r="E113" s="65"/>
      <c r="F113" s="65"/>
      <c r="G113" s="65"/>
      <c r="H113" s="65"/>
      <c r="I113" s="65"/>
      <c r="J113" s="399"/>
      <c r="K113" s="397"/>
    </row>
    <row r="114" spans="1:14" x14ac:dyDescent="0.3">
      <c r="J114" s="397"/>
      <c r="K114" s="397"/>
    </row>
    <row r="115" spans="1:14" x14ac:dyDescent="0.3">
      <c r="J115" s="397"/>
      <c r="K115" s="397"/>
    </row>
    <row r="116" spans="1:14" x14ac:dyDescent="0.3">
      <c r="B116" s="418" t="s">
        <v>744</v>
      </c>
      <c r="C116" s="150"/>
      <c r="D116" s="150"/>
      <c r="E116" s="150"/>
      <c r="F116" s="150"/>
      <c r="G116" s="150"/>
      <c r="H116" s="150"/>
      <c r="I116" s="432"/>
      <c r="J116" s="397"/>
      <c r="K116" s="397"/>
    </row>
    <row r="117" spans="1:14" x14ac:dyDescent="0.3">
      <c r="B117" s="150"/>
      <c r="C117" s="150"/>
      <c r="D117" s="150"/>
      <c r="E117" s="150"/>
      <c r="F117" s="150"/>
      <c r="G117" s="416" t="s">
        <v>729</v>
      </c>
      <c r="H117" s="414">
        <v>0.8</v>
      </c>
      <c r="I117" s="432"/>
      <c r="J117" s="397"/>
      <c r="K117" s="397"/>
    </row>
    <row r="118" spans="1:14" x14ac:dyDescent="0.3">
      <c r="B118" s="150"/>
      <c r="C118" s="150"/>
      <c r="D118" s="150"/>
      <c r="E118" s="150"/>
      <c r="F118" s="150"/>
      <c r="G118" s="416" t="s">
        <v>728</v>
      </c>
      <c r="H118" s="413">
        <v>343.78104978142369</v>
      </c>
      <c r="I118" s="432"/>
      <c r="J118" s="397"/>
      <c r="K118" s="397"/>
    </row>
    <row r="119" spans="1:14" x14ac:dyDescent="0.3">
      <c r="B119" s="150"/>
      <c r="C119" s="412" t="s">
        <v>795</v>
      </c>
      <c r="D119" s="411" t="s">
        <v>725</v>
      </c>
      <c r="E119" s="411" t="s">
        <v>773</v>
      </c>
      <c r="F119" s="411" t="s">
        <v>772</v>
      </c>
      <c r="G119" s="411" t="s">
        <v>771</v>
      </c>
      <c r="H119" s="410">
        <v>2013</v>
      </c>
      <c r="I119" s="432"/>
      <c r="J119" s="397"/>
      <c r="K119" s="397"/>
    </row>
    <row r="120" spans="1:14" x14ac:dyDescent="0.3">
      <c r="B120" s="150"/>
      <c r="C120" s="407" t="s">
        <v>794</v>
      </c>
      <c r="D120" s="406" t="s">
        <v>314</v>
      </c>
      <c r="E120" s="408">
        <v>0.76</v>
      </c>
      <c r="F120" s="408">
        <v>0.76</v>
      </c>
      <c r="G120" s="408">
        <v>0.76</v>
      </c>
      <c r="H120" s="408">
        <v>0.76</v>
      </c>
      <c r="I120" s="432" t="s">
        <v>763</v>
      </c>
      <c r="J120" s="397"/>
      <c r="K120" s="397"/>
    </row>
    <row r="121" spans="1:14" x14ac:dyDescent="0.3">
      <c r="B121" s="150"/>
      <c r="C121" s="407" t="s">
        <v>793</v>
      </c>
      <c r="D121" s="406"/>
      <c r="E121" s="408">
        <v>0.09</v>
      </c>
      <c r="F121" s="408">
        <v>0.09</v>
      </c>
      <c r="G121" s="408">
        <v>0.09</v>
      </c>
      <c r="H121" s="408">
        <v>0.09</v>
      </c>
      <c r="I121" s="432" t="s">
        <v>769</v>
      </c>
      <c r="J121" s="397"/>
      <c r="K121" s="397"/>
      <c r="N121" s="272" t="s">
        <v>954</v>
      </c>
    </row>
    <row r="122" spans="1:14" x14ac:dyDescent="0.3">
      <c r="B122" s="150"/>
      <c r="C122" s="407" t="s">
        <v>704</v>
      </c>
      <c r="D122" s="406" t="s">
        <v>721</v>
      </c>
      <c r="E122" s="422">
        <v>11272133.299999999</v>
      </c>
      <c r="F122" s="422">
        <v>12636797.5255</v>
      </c>
      <c r="G122" s="422">
        <v>12007844.75512773</v>
      </c>
      <c r="H122" s="422">
        <v>12010455.367484022</v>
      </c>
      <c r="I122" s="432" t="s">
        <v>792</v>
      </c>
      <c r="J122" s="397">
        <f>H122</f>
        <v>12010455.367484022</v>
      </c>
      <c r="K122" s="397" t="s">
        <v>791</v>
      </c>
      <c r="N122" t="s">
        <v>953</v>
      </c>
    </row>
    <row r="123" spans="1:14" x14ac:dyDescent="0.3">
      <c r="B123" s="150"/>
      <c r="C123" s="407" t="s">
        <v>790</v>
      </c>
      <c r="D123" s="406"/>
      <c r="E123" s="423">
        <v>0.86</v>
      </c>
      <c r="F123" s="423">
        <v>0.86</v>
      </c>
      <c r="G123" s="423">
        <v>0.86</v>
      </c>
      <c r="H123" s="423">
        <v>0.86</v>
      </c>
      <c r="I123" s="432" t="s">
        <v>769</v>
      </c>
      <c r="J123" s="397"/>
      <c r="K123" s="397"/>
      <c r="N123" t="s">
        <v>955</v>
      </c>
    </row>
    <row r="124" spans="1:14" x14ac:dyDescent="0.3">
      <c r="B124" s="150"/>
      <c r="C124" s="407" t="s">
        <v>789</v>
      </c>
      <c r="D124" s="406"/>
      <c r="E124" s="423">
        <v>0.04</v>
      </c>
      <c r="F124" s="423">
        <v>0.04</v>
      </c>
      <c r="G124" s="423">
        <v>0.04</v>
      </c>
      <c r="H124" s="423">
        <v>0.04</v>
      </c>
      <c r="I124" s="432" t="s">
        <v>769</v>
      </c>
      <c r="J124" s="397"/>
      <c r="K124" s="397"/>
    </row>
    <row r="125" spans="1:14" x14ac:dyDescent="0.3">
      <c r="B125" s="150"/>
      <c r="C125" s="407" t="s">
        <v>788</v>
      </c>
      <c r="D125" s="406"/>
      <c r="E125" s="422">
        <v>544009.67450000008</v>
      </c>
      <c r="F125" s="422">
        <v>451672.61749999999</v>
      </c>
      <c r="G125" s="422">
        <v>438557.68711848865</v>
      </c>
      <c r="H125" s="422">
        <v>438653.03346417233</v>
      </c>
      <c r="I125" s="432" t="s">
        <v>787</v>
      </c>
      <c r="J125" s="397">
        <f>H125</f>
        <v>438653.03346417233</v>
      </c>
      <c r="K125" s="397" t="s">
        <v>786</v>
      </c>
      <c r="N125" s="272" t="s">
        <v>956</v>
      </c>
    </row>
    <row r="126" spans="1:14" x14ac:dyDescent="0.3">
      <c r="B126" s="150"/>
      <c r="C126" s="403" t="s">
        <v>697</v>
      </c>
      <c r="D126" s="402" t="s">
        <v>721</v>
      </c>
      <c r="E126" s="421">
        <v>8244941.7775471993</v>
      </c>
      <c r="F126" s="421">
        <v>9112510.0816437993</v>
      </c>
      <c r="G126" s="421">
        <v>8666698.659131363</v>
      </c>
      <c r="H126" s="421">
        <v>8668582.8765799701</v>
      </c>
      <c r="I126" s="432"/>
      <c r="J126" s="397">
        <f>H126</f>
        <v>8668582.8765799701</v>
      </c>
      <c r="K126" s="397" t="s">
        <v>785</v>
      </c>
      <c r="N126" t="s">
        <v>957</v>
      </c>
    </row>
    <row r="127" spans="1:14" x14ac:dyDescent="0.3">
      <c r="B127" s="150"/>
      <c r="C127" s="150"/>
      <c r="D127" s="150"/>
      <c r="E127" s="150"/>
      <c r="F127" s="150"/>
      <c r="G127" s="150"/>
      <c r="H127" s="150"/>
      <c r="I127" s="432"/>
      <c r="J127" s="397"/>
      <c r="K127" s="397"/>
    </row>
    <row r="128" spans="1:14" x14ac:dyDescent="0.3">
      <c r="B128" s="150"/>
      <c r="C128" s="150"/>
      <c r="D128" s="150"/>
      <c r="E128" s="150"/>
      <c r="F128" s="150"/>
      <c r="G128" s="416" t="s">
        <v>729</v>
      </c>
      <c r="H128" s="414">
        <v>0.8</v>
      </c>
      <c r="I128" s="432"/>
      <c r="J128" s="397"/>
      <c r="K128" s="397"/>
      <c r="N128" s="272" t="s">
        <v>958</v>
      </c>
    </row>
    <row r="129" spans="2:19" x14ac:dyDescent="0.3">
      <c r="B129" s="150"/>
      <c r="C129" s="150"/>
      <c r="D129" s="150"/>
      <c r="E129" s="150"/>
      <c r="F129" s="150"/>
      <c r="G129" s="416" t="s">
        <v>728</v>
      </c>
      <c r="H129" s="413">
        <v>189.08937837462079</v>
      </c>
      <c r="I129" s="432"/>
      <c r="J129" s="397"/>
      <c r="K129" s="397"/>
    </row>
    <row r="130" spans="2:19" x14ac:dyDescent="0.3">
      <c r="B130" s="150"/>
      <c r="C130" s="412" t="s">
        <v>777</v>
      </c>
      <c r="D130" s="411" t="s">
        <v>725</v>
      </c>
      <c r="E130" s="411" t="s">
        <v>773</v>
      </c>
      <c r="F130" s="411" t="s">
        <v>772</v>
      </c>
      <c r="G130" s="411" t="s">
        <v>771</v>
      </c>
      <c r="H130" s="410" t="s">
        <v>770</v>
      </c>
      <c r="I130" s="432"/>
      <c r="J130" s="397"/>
      <c r="K130" s="397"/>
      <c r="O130" s="73">
        <v>2018</v>
      </c>
      <c r="P130" s="73">
        <v>2019</v>
      </c>
      <c r="Q130" s="73">
        <f>P130+1</f>
        <v>2020</v>
      </c>
      <c r="R130" s="73">
        <f t="shared" ref="R130:S130" si="1">Q130+1</f>
        <v>2021</v>
      </c>
      <c r="S130" s="73">
        <f t="shared" si="1"/>
        <v>2022</v>
      </c>
    </row>
    <row r="131" spans="2:19" x14ac:dyDescent="0.3">
      <c r="B131" s="150"/>
      <c r="C131" s="407" t="s">
        <v>761</v>
      </c>
      <c r="D131" s="406" t="s">
        <v>314</v>
      </c>
      <c r="E131" s="406">
        <v>0.64</v>
      </c>
      <c r="F131" s="406">
        <v>0.64</v>
      </c>
      <c r="G131" s="406">
        <v>0.64</v>
      </c>
      <c r="H131" s="406">
        <v>0.64</v>
      </c>
      <c r="I131" s="432" t="s">
        <v>769</v>
      </c>
      <c r="J131" s="397"/>
      <c r="K131" s="397"/>
      <c r="N131" t="s">
        <v>959</v>
      </c>
      <c r="O131">
        <v>0.69</v>
      </c>
      <c r="P131">
        <v>0.66</v>
      </c>
      <c r="Q131">
        <v>0.7</v>
      </c>
      <c r="R131">
        <v>0.68</v>
      </c>
      <c r="S131">
        <v>0.61</v>
      </c>
    </row>
    <row r="132" spans="2:19" x14ac:dyDescent="0.3">
      <c r="B132" s="150"/>
      <c r="C132" s="407" t="s">
        <v>743</v>
      </c>
      <c r="D132" s="406"/>
      <c r="E132" s="406">
        <v>0.12</v>
      </c>
      <c r="F132" s="406">
        <v>0.12</v>
      </c>
      <c r="G132" s="406">
        <v>0.12</v>
      </c>
      <c r="H132" s="406">
        <v>0.12</v>
      </c>
      <c r="I132" s="432" t="s">
        <v>769</v>
      </c>
      <c r="J132" s="397"/>
      <c r="K132" s="397"/>
      <c r="N132" t="s">
        <v>960</v>
      </c>
      <c r="O132">
        <v>50.3</v>
      </c>
      <c r="P132">
        <v>51.7</v>
      </c>
      <c r="Q132">
        <v>53.1</v>
      </c>
      <c r="R132">
        <v>53.7</v>
      </c>
      <c r="S132">
        <v>53.9</v>
      </c>
    </row>
    <row r="133" spans="2:19" x14ac:dyDescent="0.3">
      <c r="B133" s="150"/>
      <c r="C133" s="407" t="s">
        <v>759</v>
      </c>
      <c r="D133" s="406" t="s">
        <v>721</v>
      </c>
      <c r="E133" s="422">
        <v>7057065.0869999994</v>
      </c>
      <c r="F133" s="422">
        <v>8195138.3452538997</v>
      </c>
      <c r="G133" s="422">
        <v>8781806.180084452</v>
      </c>
      <c r="H133" s="422">
        <v>9847369.0036959779</v>
      </c>
      <c r="I133" s="432" t="s">
        <v>784</v>
      </c>
      <c r="J133" s="398">
        <f>H133</f>
        <v>9847369.0036959779</v>
      </c>
      <c r="K133" s="397" t="s">
        <v>757</v>
      </c>
      <c r="N133" t="s">
        <v>979</v>
      </c>
      <c r="O133">
        <v>22.5</v>
      </c>
      <c r="P133">
        <v>22.1</v>
      </c>
      <c r="Q133">
        <v>23.7</v>
      </c>
      <c r="R133">
        <v>22.3</v>
      </c>
      <c r="S133">
        <v>22.1</v>
      </c>
    </row>
    <row r="134" spans="2:19" x14ac:dyDescent="0.3">
      <c r="B134" s="150"/>
      <c r="C134" s="403" t="s">
        <v>697</v>
      </c>
      <c r="D134" s="402" t="s">
        <v>721</v>
      </c>
      <c r="E134" s="421">
        <v>3974539.0569984</v>
      </c>
      <c r="F134" s="421">
        <v>4615501.9160469966</v>
      </c>
      <c r="G134" s="421">
        <v>4945913.2406235635</v>
      </c>
      <c r="H134" s="421">
        <v>5546038.2228815751</v>
      </c>
      <c r="I134" s="432"/>
      <c r="J134" s="398">
        <f>H134</f>
        <v>5546038.2228815751</v>
      </c>
      <c r="K134" s="397" t="s">
        <v>755</v>
      </c>
      <c r="N134" t="s">
        <v>980</v>
      </c>
      <c r="O134">
        <v>22.82</v>
      </c>
      <c r="P134">
        <v>0.27</v>
      </c>
      <c r="Q134">
        <v>0.43</v>
      </c>
      <c r="R134">
        <v>1.56</v>
      </c>
      <c r="S134">
        <v>0.22</v>
      </c>
    </row>
    <row r="135" spans="2:19" x14ac:dyDescent="0.3">
      <c r="B135" s="150"/>
      <c r="C135" s="150"/>
      <c r="D135" s="150"/>
      <c r="E135" s="150"/>
      <c r="F135" s="150"/>
      <c r="G135" s="150"/>
      <c r="H135" s="150"/>
      <c r="I135" s="432"/>
      <c r="J135" s="397"/>
      <c r="K135" s="397"/>
      <c r="N135" t="s">
        <v>981</v>
      </c>
      <c r="O135">
        <v>42</v>
      </c>
      <c r="P135">
        <v>42.5</v>
      </c>
      <c r="Q135">
        <v>45.2</v>
      </c>
      <c r="R135">
        <v>43</v>
      </c>
      <c r="S135">
        <v>43</v>
      </c>
    </row>
    <row r="136" spans="2:19" x14ac:dyDescent="0.3">
      <c r="J136" s="397"/>
      <c r="K136" s="397"/>
      <c r="N136" t="s">
        <v>960</v>
      </c>
      <c r="O136">
        <v>50.3</v>
      </c>
      <c r="P136">
        <v>51.7</v>
      </c>
      <c r="Q136">
        <v>53.1</v>
      </c>
      <c r="R136">
        <v>53.7</v>
      </c>
      <c r="S136">
        <v>53.9</v>
      </c>
    </row>
    <row r="137" spans="2:19" x14ac:dyDescent="0.3">
      <c r="B137" s="418" t="s">
        <v>730</v>
      </c>
      <c r="C137" s="150"/>
      <c r="D137" s="150"/>
      <c r="E137" s="150"/>
      <c r="F137" s="150"/>
      <c r="G137" s="150"/>
      <c r="H137" s="150"/>
      <c r="I137" s="432"/>
      <c r="J137" s="397"/>
      <c r="K137" s="397"/>
    </row>
    <row r="138" spans="2:19" x14ac:dyDescent="0.3">
      <c r="B138" s="418"/>
      <c r="C138" s="150"/>
      <c r="D138" s="150"/>
      <c r="E138" s="150"/>
      <c r="F138" s="150"/>
      <c r="G138" s="416" t="s">
        <v>729</v>
      </c>
      <c r="H138" s="414">
        <v>0.71</v>
      </c>
      <c r="I138" s="432"/>
      <c r="J138" s="397"/>
      <c r="K138" s="397"/>
    </row>
    <row r="139" spans="2:19" x14ac:dyDescent="0.3">
      <c r="B139" s="150"/>
      <c r="C139" s="150"/>
      <c r="D139" s="150"/>
      <c r="E139" s="150"/>
      <c r="F139" s="150"/>
      <c r="G139" s="416" t="s">
        <v>728</v>
      </c>
      <c r="H139" s="413">
        <v>114.57807947111007</v>
      </c>
      <c r="I139" s="432"/>
      <c r="J139" s="397"/>
      <c r="K139" s="397"/>
    </row>
    <row r="140" spans="2:19" x14ac:dyDescent="0.3">
      <c r="B140" s="150"/>
      <c r="C140" s="412" t="s">
        <v>774</v>
      </c>
      <c r="D140" s="411" t="s">
        <v>725</v>
      </c>
      <c r="E140" s="411" t="s">
        <v>773</v>
      </c>
      <c r="F140" s="411" t="s">
        <v>772</v>
      </c>
      <c r="G140" s="411" t="s">
        <v>771</v>
      </c>
      <c r="H140" s="410" t="s">
        <v>770</v>
      </c>
      <c r="I140" s="432"/>
      <c r="J140" s="397"/>
      <c r="K140" s="397"/>
      <c r="N140" s="519" t="s">
        <v>961</v>
      </c>
      <c r="S140" s="73" t="s">
        <v>316</v>
      </c>
    </row>
    <row r="141" spans="2:19" x14ac:dyDescent="0.3">
      <c r="B141" s="150"/>
      <c r="C141" s="407" t="s">
        <v>700</v>
      </c>
      <c r="D141" s="406" t="s">
        <v>721</v>
      </c>
      <c r="E141" s="406">
        <v>0.85</v>
      </c>
      <c r="F141" s="406">
        <v>0.85</v>
      </c>
      <c r="G141" s="406">
        <v>0.85</v>
      </c>
      <c r="H141" s="406">
        <v>0.85</v>
      </c>
      <c r="I141" s="432" t="s">
        <v>769</v>
      </c>
      <c r="J141" s="397"/>
      <c r="K141" s="397"/>
      <c r="N141" t="s">
        <v>962</v>
      </c>
      <c r="S141">
        <v>66.5</v>
      </c>
    </row>
    <row r="142" spans="2:19" x14ac:dyDescent="0.3">
      <c r="B142" s="150"/>
      <c r="C142" s="407" t="s">
        <v>724</v>
      </c>
      <c r="D142" s="406" t="s">
        <v>721</v>
      </c>
      <c r="E142" s="405">
        <v>2820889.9439183902</v>
      </c>
      <c r="F142" s="405">
        <v>3048277.6470588236</v>
      </c>
      <c r="G142" s="405">
        <v>3198320</v>
      </c>
      <c r="H142" s="415">
        <v>3005300</v>
      </c>
      <c r="I142" s="432"/>
      <c r="J142" s="438">
        <f>H142</f>
        <v>3005300</v>
      </c>
      <c r="K142" s="397" t="s">
        <v>723</v>
      </c>
      <c r="N142" t="s">
        <v>969</v>
      </c>
      <c r="S142">
        <v>9</v>
      </c>
    </row>
    <row r="143" spans="2:19" x14ac:dyDescent="0.3">
      <c r="B143" s="150"/>
      <c r="C143" s="403" t="s">
        <v>722</v>
      </c>
      <c r="D143" s="402" t="s">
        <v>721</v>
      </c>
      <c r="E143" s="436">
        <v>2397756.4523306317</v>
      </c>
      <c r="F143" s="402">
        <v>2591036</v>
      </c>
      <c r="G143" s="402">
        <v>2718572</v>
      </c>
      <c r="H143" s="435">
        <v>2554505</v>
      </c>
      <c r="I143" s="432"/>
      <c r="J143" s="397">
        <f>H143</f>
        <v>2554505</v>
      </c>
      <c r="K143" s="397" t="s">
        <v>720</v>
      </c>
      <c r="N143" t="s">
        <v>963</v>
      </c>
      <c r="S143">
        <v>0.6</v>
      </c>
    </row>
    <row r="144" spans="2:19" x14ac:dyDescent="0.3">
      <c r="J144" s="397"/>
      <c r="K144" s="397"/>
      <c r="N144" t="s">
        <v>964</v>
      </c>
      <c r="S144">
        <v>0.2</v>
      </c>
    </row>
    <row r="145" spans="1:19" x14ac:dyDescent="0.3">
      <c r="J145" s="397"/>
      <c r="K145" s="397"/>
      <c r="N145" t="s">
        <v>965</v>
      </c>
      <c r="S145">
        <v>0.7</v>
      </c>
    </row>
    <row r="146" spans="1:19" x14ac:dyDescent="0.3">
      <c r="J146" s="397"/>
      <c r="K146" s="397"/>
      <c r="N146" t="s">
        <v>966</v>
      </c>
      <c r="S146">
        <v>5.8</v>
      </c>
    </row>
    <row r="147" spans="1:19" ht="18" x14ac:dyDescent="0.35">
      <c r="A147" s="400" t="s">
        <v>783</v>
      </c>
      <c r="B147" s="65"/>
      <c r="C147" s="65"/>
      <c r="D147" s="65"/>
      <c r="E147" s="65"/>
      <c r="F147" s="65"/>
      <c r="G147" s="65"/>
      <c r="H147" s="65"/>
      <c r="I147" s="65"/>
      <c r="J147" s="399"/>
      <c r="K147" s="397"/>
      <c r="N147" t="s">
        <v>967</v>
      </c>
      <c r="S147">
        <v>17.2</v>
      </c>
    </row>
    <row r="148" spans="1:19" x14ac:dyDescent="0.3">
      <c r="J148" s="397"/>
      <c r="K148" s="397"/>
      <c r="N148" t="s">
        <v>968</v>
      </c>
      <c r="S148">
        <v>0.03</v>
      </c>
    </row>
    <row r="149" spans="1:19" x14ac:dyDescent="0.3">
      <c r="J149" s="397"/>
      <c r="K149" s="397"/>
    </row>
    <row r="150" spans="1:19" x14ac:dyDescent="0.3">
      <c r="B150" s="418" t="s">
        <v>744</v>
      </c>
      <c r="C150" s="150"/>
      <c r="D150" s="150"/>
      <c r="E150" s="150"/>
      <c r="F150" s="150"/>
      <c r="G150" s="416" t="s">
        <v>729</v>
      </c>
      <c r="H150" s="414">
        <v>0.8</v>
      </c>
      <c r="I150" s="432"/>
      <c r="J150" s="397"/>
      <c r="K150" s="397"/>
      <c r="N150" s="519" t="s">
        <v>970</v>
      </c>
      <c r="S150" s="73" t="s">
        <v>316</v>
      </c>
    </row>
    <row r="151" spans="1:19" x14ac:dyDescent="0.3">
      <c r="B151" s="150"/>
      <c r="C151" s="150"/>
      <c r="D151" s="150"/>
      <c r="E151" s="150"/>
      <c r="F151" s="150"/>
      <c r="G151" s="416" t="s">
        <v>728</v>
      </c>
      <c r="H151" s="413">
        <v>160.73325533507196</v>
      </c>
      <c r="I151" s="432"/>
      <c r="J151" s="397"/>
      <c r="K151" s="397"/>
      <c r="N151" t="s">
        <v>971</v>
      </c>
      <c r="S151">
        <v>15.8</v>
      </c>
    </row>
    <row r="152" spans="1:19" x14ac:dyDescent="0.3">
      <c r="B152" s="150"/>
      <c r="C152" s="412" t="s">
        <v>705</v>
      </c>
      <c r="D152" s="411" t="s">
        <v>725</v>
      </c>
      <c r="E152" s="411" t="s">
        <v>773</v>
      </c>
      <c r="F152" s="411" t="s">
        <v>772</v>
      </c>
      <c r="G152" s="411" t="s">
        <v>771</v>
      </c>
      <c r="H152" s="410">
        <v>2013</v>
      </c>
      <c r="I152" s="432"/>
      <c r="J152" s="397"/>
      <c r="K152" s="397"/>
      <c r="N152" t="s">
        <v>972</v>
      </c>
      <c r="S152">
        <v>13.9</v>
      </c>
    </row>
    <row r="153" spans="1:19" x14ac:dyDescent="0.3">
      <c r="B153" s="150"/>
      <c r="C153" s="407" t="s">
        <v>700</v>
      </c>
      <c r="D153" s="406" t="s">
        <v>314</v>
      </c>
      <c r="E153" s="408">
        <v>0.76</v>
      </c>
      <c r="F153" s="408">
        <v>0.76</v>
      </c>
      <c r="G153" s="408">
        <v>0.76</v>
      </c>
      <c r="H153" s="408">
        <v>0.76</v>
      </c>
      <c r="I153" s="432" t="s">
        <v>763</v>
      </c>
      <c r="J153" s="397"/>
      <c r="K153" s="397"/>
      <c r="N153" t="s">
        <v>973</v>
      </c>
      <c r="S153">
        <v>13</v>
      </c>
    </row>
    <row r="154" spans="1:19" x14ac:dyDescent="0.3">
      <c r="B154" s="150"/>
      <c r="C154" s="407" t="s">
        <v>743</v>
      </c>
      <c r="D154" s="406"/>
      <c r="E154" s="408">
        <v>0.09</v>
      </c>
      <c r="F154" s="408">
        <v>0.09</v>
      </c>
      <c r="G154" s="408">
        <v>0.09</v>
      </c>
      <c r="H154" s="408">
        <v>0.09</v>
      </c>
      <c r="I154" s="432" t="s">
        <v>769</v>
      </c>
      <c r="J154" s="397"/>
      <c r="K154" s="397"/>
      <c r="N154" t="s">
        <v>974</v>
      </c>
      <c r="S154">
        <v>2.7</v>
      </c>
    </row>
    <row r="155" spans="1:19" x14ac:dyDescent="0.3">
      <c r="B155" s="150"/>
      <c r="C155" s="407" t="s">
        <v>704</v>
      </c>
      <c r="D155" s="406" t="s">
        <v>721</v>
      </c>
      <c r="E155" s="422">
        <v>5818299.9299999997</v>
      </c>
      <c r="F155" s="422">
        <v>6030824.0747152073</v>
      </c>
      <c r="G155" s="422">
        <v>5756219.5167677626</v>
      </c>
      <c r="H155" s="422">
        <v>5848139.1401565</v>
      </c>
      <c r="I155" s="432" t="s">
        <v>782</v>
      </c>
      <c r="J155" s="397">
        <f>H155</f>
        <v>5848139.1401565</v>
      </c>
      <c r="K155" s="397" t="s">
        <v>703</v>
      </c>
      <c r="N155" t="s">
        <v>975</v>
      </c>
      <c r="S155">
        <v>36.299999999999997</v>
      </c>
    </row>
    <row r="156" spans="1:19" x14ac:dyDescent="0.3">
      <c r="B156" s="150"/>
      <c r="C156" s="403" t="s">
        <v>697</v>
      </c>
      <c r="D156" s="402" t="s">
        <v>721</v>
      </c>
      <c r="E156" s="421">
        <v>4023936.231588</v>
      </c>
      <c r="F156" s="421">
        <v>4170917.9300730373</v>
      </c>
      <c r="G156" s="421">
        <v>3981001.4177965848</v>
      </c>
      <c r="H156" s="421">
        <v>4044573.0293322355</v>
      </c>
      <c r="I156" s="432" t="s">
        <v>775</v>
      </c>
      <c r="J156" s="397">
        <f>H156</f>
        <v>4044573.0293322355</v>
      </c>
      <c r="K156" s="397" t="s">
        <v>702</v>
      </c>
      <c r="N156" t="s">
        <v>976</v>
      </c>
      <c r="S156">
        <v>4.9000000000000004</v>
      </c>
    </row>
    <row r="157" spans="1:19" x14ac:dyDescent="0.3">
      <c r="B157" s="150"/>
      <c r="C157" s="150"/>
      <c r="D157" s="150"/>
      <c r="E157" s="150"/>
      <c r="F157" s="150"/>
      <c r="G157" s="150"/>
      <c r="H157" s="150"/>
      <c r="I157" s="432"/>
      <c r="J157" s="397"/>
      <c r="K157" s="397"/>
      <c r="N157" t="s">
        <v>966</v>
      </c>
      <c r="S157">
        <v>3.2</v>
      </c>
    </row>
    <row r="158" spans="1:19" x14ac:dyDescent="0.3">
      <c r="B158" s="150"/>
      <c r="C158" s="150"/>
      <c r="D158" s="150"/>
      <c r="E158" s="150"/>
      <c r="F158" s="150"/>
      <c r="G158" s="416" t="s">
        <v>729</v>
      </c>
      <c r="H158" s="414">
        <v>0.8</v>
      </c>
      <c r="I158" s="432"/>
      <c r="J158" s="397"/>
      <c r="K158" s="397"/>
      <c r="N158" t="s">
        <v>977</v>
      </c>
      <c r="S158">
        <v>9.4</v>
      </c>
    </row>
    <row r="159" spans="1:19" x14ac:dyDescent="0.3">
      <c r="B159" s="150"/>
      <c r="C159" s="150"/>
      <c r="D159" s="150"/>
      <c r="E159" s="150"/>
      <c r="F159" s="150"/>
      <c r="G159" s="416" t="s">
        <v>728</v>
      </c>
      <c r="H159" s="413">
        <v>153.90743012943881</v>
      </c>
      <c r="I159" s="432"/>
      <c r="J159" s="397"/>
      <c r="K159" s="397"/>
      <c r="N159" t="s">
        <v>978</v>
      </c>
      <c r="S159">
        <v>0.8</v>
      </c>
    </row>
    <row r="160" spans="1:19" x14ac:dyDescent="0.3">
      <c r="B160" s="150"/>
      <c r="C160" s="412" t="s">
        <v>781</v>
      </c>
      <c r="D160" s="411" t="s">
        <v>725</v>
      </c>
      <c r="E160" s="411" t="s">
        <v>773</v>
      </c>
      <c r="F160" s="411" t="s">
        <v>772</v>
      </c>
      <c r="G160" s="411" t="s">
        <v>771</v>
      </c>
      <c r="H160" s="410" t="s">
        <v>770</v>
      </c>
      <c r="I160" s="432" t="s">
        <v>780</v>
      </c>
      <c r="J160" s="397"/>
      <c r="K160" s="397"/>
    </row>
    <row r="161" spans="2:11" x14ac:dyDescent="0.3">
      <c r="B161" s="150"/>
      <c r="C161" s="407" t="s">
        <v>761</v>
      </c>
      <c r="D161" s="406" t="s">
        <v>314</v>
      </c>
      <c r="E161" s="406">
        <v>0.64</v>
      </c>
      <c r="F161" s="406">
        <v>0.64</v>
      </c>
      <c r="G161" s="406">
        <v>0.64</v>
      </c>
      <c r="H161" s="406">
        <v>0.64</v>
      </c>
      <c r="I161" s="432" t="s">
        <v>763</v>
      </c>
      <c r="J161" s="397"/>
      <c r="K161" s="397"/>
    </row>
    <row r="162" spans="2:11" x14ac:dyDescent="0.3">
      <c r="B162" s="150"/>
      <c r="C162" s="407" t="s">
        <v>743</v>
      </c>
      <c r="D162" s="406"/>
      <c r="E162" s="406">
        <v>0.12</v>
      </c>
      <c r="F162" s="406">
        <v>0.12</v>
      </c>
      <c r="G162" s="406">
        <v>0.12</v>
      </c>
      <c r="H162" s="406">
        <v>0.12</v>
      </c>
      <c r="I162" s="432"/>
      <c r="J162" s="397"/>
      <c r="K162" s="397"/>
    </row>
    <row r="163" spans="2:11" x14ac:dyDescent="0.3">
      <c r="B163" s="150"/>
      <c r="C163" s="407" t="s">
        <v>779</v>
      </c>
      <c r="D163" s="406" t="s">
        <v>721</v>
      </c>
      <c r="E163" s="422">
        <v>7009020.5561358221</v>
      </c>
      <c r="F163" s="422">
        <v>6866688.9228567379</v>
      </c>
      <c r="G163" s="422">
        <v>6658451.5412803637</v>
      </c>
      <c r="H163" s="422">
        <v>7043252.142011066</v>
      </c>
      <c r="I163" s="432" t="s">
        <v>775</v>
      </c>
      <c r="J163" s="397">
        <f>H163</f>
        <v>7043252.142011066</v>
      </c>
      <c r="K163" s="397" t="s">
        <v>757</v>
      </c>
    </row>
    <row r="164" spans="2:11" x14ac:dyDescent="0.3">
      <c r="B164" s="150"/>
      <c r="C164" s="403" t="s">
        <v>697</v>
      </c>
      <c r="D164" s="402" t="s">
        <v>721</v>
      </c>
      <c r="E164" s="421">
        <v>3947480.3772156946</v>
      </c>
      <c r="F164" s="421">
        <v>3867319.2013529148</v>
      </c>
      <c r="G164" s="421">
        <v>3750039.908049101</v>
      </c>
      <c r="H164" s="421">
        <v>3966759.6063806321</v>
      </c>
      <c r="I164" s="432" t="s">
        <v>778</v>
      </c>
      <c r="J164" s="397">
        <f>H164</f>
        <v>3966759.6063806321</v>
      </c>
      <c r="K164" s="397" t="s">
        <v>755</v>
      </c>
    </row>
    <row r="165" spans="2:11" x14ac:dyDescent="0.3">
      <c r="B165" s="150"/>
      <c r="C165" s="150"/>
      <c r="D165" s="150"/>
      <c r="E165" s="150"/>
      <c r="F165" s="150"/>
      <c r="G165" s="150"/>
      <c r="H165" s="150"/>
      <c r="I165" s="432"/>
      <c r="J165" s="397"/>
      <c r="K165" s="397"/>
    </row>
    <row r="166" spans="2:11" x14ac:dyDescent="0.3">
      <c r="B166" s="150"/>
      <c r="C166" s="150"/>
      <c r="D166" s="150"/>
      <c r="E166" s="150"/>
      <c r="F166" s="150"/>
      <c r="G166" s="416" t="s">
        <v>729</v>
      </c>
      <c r="H166" s="414">
        <v>0.8</v>
      </c>
      <c r="I166" s="432"/>
      <c r="J166" s="397"/>
      <c r="K166" s="397"/>
    </row>
    <row r="167" spans="2:11" x14ac:dyDescent="0.3">
      <c r="B167" s="150"/>
      <c r="C167" s="150"/>
      <c r="D167" s="150"/>
      <c r="E167" s="150"/>
      <c r="F167" s="150"/>
      <c r="G167" s="416" t="s">
        <v>728</v>
      </c>
      <c r="H167" s="413">
        <v>204.38044249759145</v>
      </c>
      <c r="I167" s="432"/>
      <c r="J167" s="397"/>
      <c r="K167" s="397"/>
    </row>
    <row r="168" spans="2:11" x14ac:dyDescent="0.3">
      <c r="B168" s="150"/>
      <c r="C168" s="412" t="s">
        <v>777</v>
      </c>
      <c r="D168" s="411" t="s">
        <v>725</v>
      </c>
      <c r="E168" s="411" t="s">
        <v>773</v>
      </c>
      <c r="F168" s="411" t="s">
        <v>772</v>
      </c>
      <c r="G168" s="411" t="s">
        <v>771</v>
      </c>
      <c r="H168" s="410" t="s">
        <v>770</v>
      </c>
      <c r="I168" s="432"/>
      <c r="J168" s="397"/>
      <c r="K168" s="397"/>
    </row>
    <row r="169" spans="2:11" x14ac:dyDescent="0.3">
      <c r="B169" s="150"/>
      <c r="C169" s="407" t="s">
        <v>761</v>
      </c>
      <c r="D169" s="406" t="s">
        <v>314</v>
      </c>
      <c r="E169" s="406">
        <v>0.64</v>
      </c>
      <c r="F169" s="406">
        <v>0.64</v>
      </c>
      <c r="G169" s="406">
        <v>0.64</v>
      </c>
      <c r="H169" s="406">
        <v>0.64</v>
      </c>
      <c r="I169" s="432" t="s">
        <v>769</v>
      </c>
      <c r="J169" s="397"/>
      <c r="K169" s="397"/>
    </row>
    <row r="170" spans="2:11" x14ac:dyDescent="0.3">
      <c r="B170" s="150"/>
      <c r="C170" s="407" t="s">
        <v>743</v>
      </c>
      <c r="D170" s="406"/>
      <c r="E170" s="406">
        <v>0.12</v>
      </c>
      <c r="F170" s="406">
        <v>0.12</v>
      </c>
      <c r="G170" s="406">
        <v>0.12</v>
      </c>
      <c r="H170" s="406">
        <v>0.12</v>
      </c>
      <c r="I170" s="432" t="s">
        <v>769</v>
      </c>
      <c r="J170" s="397"/>
      <c r="K170" s="397"/>
    </row>
    <row r="171" spans="2:11" x14ac:dyDescent="0.3">
      <c r="B171" s="150"/>
      <c r="C171" s="407" t="s">
        <v>759</v>
      </c>
      <c r="D171" s="406" t="s">
        <v>721</v>
      </c>
      <c r="E171" s="422">
        <v>7798546.8000000007</v>
      </c>
      <c r="F171" s="422">
        <v>9565291.9798333328</v>
      </c>
      <c r="G171" s="422">
        <v>9552439.9965717439</v>
      </c>
      <c r="H171" s="422">
        <v>9704980.5111179017</v>
      </c>
      <c r="I171" s="432" t="s">
        <v>776</v>
      </c>
      <c r="J171" s="397">
        <f>H171</f>
        <v>9704980.5111179017</v>
      </c>
      <c r="K171" s="397" t="s">
        <v>757</v>
      </c>
    </row>
    <row r="172" spans="2:11" x14ac:dyDescent="0.3">
      <c r="B172" s="150"/>
      <c r="C172" s="403" t="s">
        <v>697</v>
      </c>
      <c r="D172" s="402" t="s">
        <v>721</v>
      </c>
      <c r="E172" s="421">
        <v>4392141.5577600002</v>
      </c>
      <c r="F172" s="421">
        <v>5387172.443042133</v>
      </c>
      <c r="G172" s="421">
        <v>5379934.2060692068</v>
      </c>
      <c r="H172" s="421">
        <v>5465845.0238616019</v>
      </c>
      <c r="I172" s="432" t="s">
        <v>775</v>
      </c>
      <c r="J172" s="397">
        <f>H172</f>
        <v>5465845.0238616019</v>
      </c>
      <c r="K172" s="397" t="s">
        <v>755</v>
      </c>
    </row>
    <row r="173" spans="2:11" x14ac:dyDescent="0.3">
      <c r="J173" s="397"/>
      <c r="K173" s="397"/>
    </row>
    <row r="174" spans="2:11" x14ac:dyDescent="0.3">
      <c r="J174" s="397"/>
      <c r="K174" s="397"/>
    </row>
    <row r="175" spans="2:11" x14ac:dyDescent="0.3">
      <c r="B175" s="418" t="s">
        <v>730</v>
      </c>
      <c r="C175" s="150"/>
      <c r="D175" s="150"/>
      <c r="E175" s="150"/>
      <c r="F175" s="150"/>
      <c r="G175" s="416" t="s">
        <v>729</v>
      </c>
      <c r="H175" s="414">
        <v>0.95</v>
      </c>
      <c r="I175" s="432"/>
      <c r="J175" s="397"/>
      <c r="K175" s="397"/>
    </row>
    <row r="176" spans="2:11" x14ac:dyDescent="0.3">
      <c r="B176" s="150"/>
      <c r="C176" s="150"/>
      <c r="D176" s="150"/>
      <c r="E176" s="150"/>
      <c r="F176" s="150"/>
      <c r="G176" s="416" t="s">
        <v>728</v>
      </c>
      <c r="H176" s="413">
        <v>46</v>
      </c>
      <c r="I176" s="432"/>
      <c r="J176" s="397"/>
      <c r="K176" s="397"/>
    </row>
    <row r="177" spans="1:14" x14ac:dyDescent="0.3">
      <c r="B177" s="150"/>
      <c r="C177" s="437" t="s">
        <v>774</v>
      </c>
      <c r="D177" s="411" t="s">
        <v>725</v>
      </c>
      <c r="E177" s="411" t="s">
        <v>773</v>
      </c>
      <c r="F177" s="411" t="s">
        <v>772</v>
      </c>
      <c r="G177" s="411" t="s">
        <v>771</v>
      </c>
      <c r="H177" s="410" t="s">
        <v>770</v>
      </c>
      <c r="I177" s="432"/>
      <c r="J177" s="397"/>
      <c r="K177" s="397"/>
    </row>
    <row r="178" spans="1:14" x14ac:dyDescent="0.3">
      <c r="B178" s="150"/>
      <c r="C178" s="407" t="s">
        <v>700</v>
      </c>
      <c r="D178" s="406" t="s">
        <v>721</v>
      </c>
      <c r="E178" s="406">
        <v>0.85</v>
      </c>
      <c r="F178" s="406">
        <v>0.85</v>
      </c>
      <c r="G178" s="406">
        <v>0.85</v>
      </c>
      <c r="H178" s="406">
        <v>0.85</v>
      </c>
      <c r="I178" s="432" t="s">
        <v>769</v>
      </c>
      <c r="J178" s="397"/>
      <c r="K178" s="397"/>
    </row>
    <row r="179" spans="1:14" x14ac:dyDescent="0.3">
      <c r="B179" s="150"/>
      <c r="C179" s="407" t="s">
        <v>724</v>
      </c>
      <c r="D179" s="406" t="s">
        <v>721</v>
      </c>
      <c r="E179" s="405">
        <v>1358217.6605165105</v>
      </c>
      <c r="F179" s="405">
        <v>1474868.2352941176</v>
      </c>
      <c r="G179" s="405">
        <v>1621768.2352941176</v>
      </c>
      <c r="H179" s="415">
        <v>1724169.411764706</v>
      </c>
      <c r="I179" s="432"/>
      <c r="J179" s="397">
        <f>H179</f>
        <v>1724169.411764706</v>
      </c>
      <c r="K179" s="397" t="s">
        <v>723</v>
      </c>
    </row>
    <row r="180" spans="1:14" x14ac:dyDescent="0.3">
      <c r="B180" s="150"/>
      <c r="C180" s="403" t="s">
        <v>722</v>
      </c>
      <c r="D180" s="402" t="s">
        <v>721</v>
      </c>
      <c r="E180" s="436">
        <v>1154485.0114390338</v>
      </c>
      <c r="F180" s="402">
        <v>1253638</v>
      </c>
      <c r="G180" s="402">
        <v>1378503</v>
      </c>
      <c r="H180" s="435">
        <v>1465544</v>
      </c>
      <c r="I180" s="432"/>
      <c r="J180" s="397">
        <f>H180</f>
        <v>1465544</v>
      </c>
      <c r="K180" s="397" t="s">
        <v>720</v>
      </c>
    </row>
    <row r="181" spans="1:14" x14ac:dyDescent="0.3">
      <c r="J181" s="397"/>
      <c r="K181" s="397"/>
    </row>
    <row r="182" spans="1:14" x14ac:dyDescent="0.3">
      <c r="H182" s="292"/>
      <c r="J182" s="397"/>
      <c r="K182" s="397"/>
    </row>
    <row r="183" spans="1:14" x14ac:dyDescent="0.3">
      <c r="H183" s="92"/>
      <c r="J183" s="397"/>
      <c r="K183" s="397"/>
    </row>
    <row r="184" spans="1:14" x14ac:dyDescent="0.3">
      <c r="J184" s="397"/>
      <c r="K184" s="397"/>
    </row>
    <row r="185" spans="1:14" x14ac:dyDescent="0.3">
      <c r="J185" s="397"/>
      <c r="K185" s="397"/>
    </row>
    <row r="186" spans="1:14" x14ac:dyDescent="0.3">
      <c r="J186" s="397"/>
      <c r="K186" s="397"/>
    </row>
    <row r="187" spans="1:14" x14ac:dyDescent="0.3">
      <c r="J187" s="397"/>
      <c r="K187" s="397"/>
    </row>
    <row r="188" spans="1:14" ht="18" x14ac:dyDescent="0.35">
      <c r="A188" s="400" t="s">
        <v>768</v>
      </c>
      <c r="B188" s="65"/>
      <c r="C188" s="65"/>
      <c r="D188" s="65"/>
      <c r="E188" s="65"/>
      <c r="F188" s="65"/>
      <c r="G188" s="65"/>
      <c r="H188" s="65"/>
      <c r="I188" s="65"/>
      <c r="J188" s="399"/>
      <c r="K188" s="397"/>
    </row>
    <row r="189" spans="1:14" ht="14.25" customHeight="1" x14ac:dyDescent="0.35">
      <c r="A189" s="434"/>
      <c r="J189" s="397"/>
      <c r="K189" s="397"/>
    </row>
    <row r="190" spans="1:14" ht="14.25" customHeight="1" x14ac:dyDescent="0.35">
      <c r="A190" s="434"/>
      <c r="J190" s="397"/>
      <c r="K190" s="397"/>
    </row>
    <row r="191" spans="1:14" ht="14.25" customHeight="1" x14ac:dyDescent="0.3">
      <c r="B191" s="418" t="s">
        <v>767</v>
      </c>
      <c r="D191" s="150"/>
      <c r="E191" s="150"/>
      <c r="F191" s="150"/>
      <c r="G191" s="150"/>
      <c r="H191" s="150"/>
      <c r="I191" s="150"/>
      <c r="J191" s="429"/>
      <c r="K191" s="397"/>
      <c r="N191" s="272" t="s">
        <v>950</v>
      </c>
    </row>
    <row r="192" spans="1:14" x14ac:dyDescent="0.3">
      <c r="B192" s="418"/>
      <c r="D192" s="150"/>
      <c r="E192" s="150"/>
      <c r="F192" s="416" t="s">
        <v>729</v>
      </c>
      <c r="G192" s="414">
        <v>0.8</v>
      </c>
      <c r="H192" s="414"/>
      <c r="J192" s="429"/>
      <c r="K192" s="397"/>
    </row>
    <row r="193" spans="2:21" x14ac:dyDescent="0.3">
      <c r="B193" s="418"/>
      <c r="C193" s="150"/>
      <c r="D193" s="150"/>
      <c r="E193" s="150"/>
      <c r="F193" s="416" t="s">
        <v>728</v>
      </c>
      <c r="G193" s="413">
        <v>174.06911164308525</v>
      </c>
      <c r="H193" s="413"/>
      <c r="J193" s="429"/>
      <c r="K193" s="397"/>
      <c r="N193" s="321" t="s">
        <v>1042</v>
      </c>
    </row>
    <row r="194" spans="2:21" x14ac:dyDescent="0.3">
      <c r="B194" s="150"/>
      <c r="C194" s="412" t="s">
        <v>705</v>
      </c>
      <c r="D194" s="411" t="s">
        <v>725</v>
      </c>
      <c r="E194" s="411">
        <v>2006</v>
      </c>
      <c r="F194" s="411">
        <v>2007</v>
      </c>
      <c r="G194" s="410">
        <v>2010</v>
      </c>
      <c r="H194" s="409">
        <v>2014</v>
      </c>
      <c r="J194" s="429"/>
      <c r="K194" s="397"/>
      <c r="N194" s="2"/>
      <c r="O194" s="2"/>
      <c r="P194" s="2">
        <v>2018</v>
      </c>
      <c r="Q194" s="2">
        <f>P194+1</f>
        <v>2019</v>
      </c>
      <c r="R194" s="2">
        <f t="shared" ref="R194:S194" si="2">Q194+1</f>
        <v>2020</v>
      </c>
      <c r="S194" s="2">
        <f t="shared" si="2"/>
        <v>2021</v>
      </c>
      <c r="T194" s="2">
        <f>S194+1</f>
        <v>2022</v>
      </c>
      <c r="U194" s="2"/>
    </row>
    <row r="195" spans="2:21" x14ac:dyDescent="0.3">
      <c r="B195" s="150"/>
      <c r="C195" s="407" t="s">
        <v>700</v>
      </c>
      <c r="D195" s="406" t="s">
        <v>314</v>
      </c>
      <c r="E195" s="408">
        <v>0.75</v>
      </c>
      <c r="F195" s="408">
        <v>0.75</v>
      </c>
      <c r="G195" s="408">
        <v>0.75</v>
      </c>
      <c r="H195" s="408">
        <v>0.75</v>
      </c>
      <c r="I195" s="432" t="s">
        <v>763</v>
      </c>
      <c r="J195" s="397"/>
      <c r="K195" s="397"/>
      <c r="N195" s="2"/>
      <c r="O195" s="2"/>
      <c r="P195" s="2"/>
      <c r="Q195" s="2"/>
      <c r="R195" s="2"/>
      <c r="S195" s="2"/>
      <c r="T195" s="2"/>
      <c r="U195" s="2"/>
    </row>
    <row r="196" spans="2:21" x14ac:dyDescent="0.3">
      <c r="B196" s="150"/>
      <c r="C196" s="407" t="s">
        <v>743</v>
      </c>
      <c r="D196" s="406"/>
      <c r="E196" s="408">
        <v>0.09</v>
      </c>
      <c r="F196" s="408">
        <v>0.09</v>
      </c>
      <c r="G196" s="408">
        <v>0.09</v>
      </c>
      <c r="H196" s="408">
        <v>0.09</v>
      </c>
      <c r="I196" s="432"/>
      <c r="J196" s="397"/>
      <c r="K196" s="397"/>
      <c r="N196" s="321" t="s">
        <v>985</v>
      </c>
      <c r="O196" s="521" t="s">
        <v>80</v>
      </c>
      <c r="P196" s="2"/>
      <c r="Q196" s="2"/>
      <c r="R196" s="2"/>
      <c r="S196" s="2"/>
      <c r="T196" s="2"/>
      <c r="U196" s="2"/>
    </row>
    <row r="197" spans="2:21" x14ac:dyDescent="0.3">
      <c r="B197" s="150"/>
      <c r="C197" s="407" t="s">
        <v>704</v>
      </c>
      <c r="D197" s="406" t="s">
        <v>721</v>
      </c>
      <c r="E197" s="422">
        <v>5719425.8948940849</v>
      </c>
      <c r="F197" s="422">
        <v>6434512.533071165</v>
      </c>
      <c r="G197" s="422">
        <v>6434512.533071165</v>
      </c>
      <c r="H197" s="422">
        <v>6434512.533071165</v>
      </c>
      <c r="I197" s="432" t="s">
        <v>766</v>
      </c>
      <c r="J197" s="397">
        <f>H197</f>
        <v>6434512.533071165</v>
      </c>
      <c r="K197" s="397" t="s">
        <v>703</v>
      </c>
      <c r="N197" s="522" t="s">
        <v>36</v>
      </c>
      <c r="O197" s="2"/>
      <c r="P197" s="2"/>
      <c r="Q197" s="2"/>
      <c r="R197" s="2"/>
      <c r="S197" s="2"/>
      <c r="T197" s="2"/>
      <c r="U197" s="2"/>
    </row>
    <row r="198" spans="2:21" x14ac:dyDescent="0.3">
      <c r="B198" s="150"/>
      <c r="C198" s="403" t="s">
        <v>697</v>
      </c>
      <c r="D198" s="402" t="s">
        <v>721</v>
      </c>
      <c r="E198" s="421">
        <v>3903508.1732652127</v>
      </c>
      <c r="F198" s="421">
        <v>4391554.8038210701</v>
      </c>
      <c r="G198" s="421">
        <v>4391554.8038210701</v>
      </c>
      <c r="H198" s="421">
        <v>4391554.8038210701</v>
      </c>
      <c r="I198" s="432"/>
      <c r="J198" s="397">
        <f>H198</f>
        <v>4391554.8038210701</v>
      </c>
      <c r="K198" s="397" t="s">
        <v>702</v>
      </c>
      <c r="N198" s="2" t="s">
        <v>982</v>
      </c>
      <c r="O198" s="2" t="s">
        <v>316</v>
      </c>
      <c r="P198" s="2">
        <v>100.2</v>
      </c>
      <c r="Q198" s="2">
        <v>102.1</v>
      </c>
      <c r="R198" s="2">
        <v>83.7</v>
      </c>
      <c r="S198" s="2">
        <v>78.099999999999994</v>
      </c>
      <c r="T198" s="2">
        <v>80.599999999999994</v>
      </c>
      <c r="U198" s="2"/>
    </row>
    <row r="199" spans="2:21" x14ac:dyDescent="0.3">
      <c r="B199" s="150"/>
      <c r="C199" s="150"/>
      <c r="D199" s="150"/>
      <c r="E199" s="150"/>
      <c r="F199" s="150"/>
      <c r="G199" s="150"/>
      <c r="H199" s="150"/>
      <c r="I199" s="432"/>
      <c r="J199" s="397"/>
      <c r="K199" s="397"/>
      <c r="N199" s="2" t="s">
        <v>983</v>
      </c>
      <c r="O199" s="2" t="s">
        <v>316</v>
      </c>
      <c r="P199" s="2">
        <v>17.5</v>
      </c>
      <c r="Q199" s="2">
        <v>14.9</v>
      </c>
      <c r="R199" s="2">
        <v>20.100000000000001</v>
      </c>
      <c r="S199" s="2">
        <v>25.2</v>
      </c>
      <c r="T199" s="2">
        <v>2.9</v>
      </c>
      <c r="U199" s="2"/>
    </row>
    <row r="200" spans="2:21" x14ac:dyDescent="0.3">
      <c r="B200" s="150"/>
      <c r="C200" s="150"/>
      <c r="D200" s="150"/>
      <c r="E200" s="150"/>
      <c r="F200" s="416" t="s">
        <v>729</v>
      </c>
      <c r="G200" s="414">
        <v>0.96</v>
      </c>
      <c r="H200" s="414"/>
      <c r="I200" s="432"/>
      <c r="J200" s="397"/>
      <c r="K200" s="397"/>
      <c r="N200" s="2" t="s">
        <v>984</v>
      </c>
      <c r="O200" s="2" t="s">
        <v>316</v>
      </c>
      <c r="P200" s="2">
        <v>17.7</v>
      </c>
      <c r="Q200" s="2">
        <v>17</v>
      </c>
      <c r="R200" s="2">
        <v>3.7</v>
      </c>
      <c r="S200" s="2">
        <v>3.3</v>
      </c>
      <c r="T200" s="2">
        <v>3.5</v>
      </c>
      <c r="U200" s="2"/>
    </row>
    <row r="201" spans="2:21" x14ac:dyDescent="0.3">
      <c r="B201" s="150"/>
      <c r="C201" s="150"/>
      <c r="D201" s="150"/>
      <c r="E201" s="150"/>
      <c r="F201" s="416" t="s">
        <v>728</v>
      </c>
      <c r="G201" s="413">
        <v>100</v>
      </c>
      <c r="H201" s="413"/>
      <c r="I201" s="432"/>
      <c r="J201" s="397"/>
      <c r="K201" s="397"/>
      <c r="N201" s="2"/>
      <c r="O201" s="2"/>
      <c r="P201" s="2"/>
      <c r="Q201" s="2"/>
      <c r="R201" s="2"/>
      <c r="S201" s="2"/>
      <c r="T201" s="2"/>
      <c r="U201" s="2"/>
    </row>
    <row r="202" spans="2:21" x14ac:dyDescent="0.3">
      <c r="B202" s="150"/>
      <c r="C202" s="412" t="s">
        <v>765</v>
      </c>
      <c r="D202" s="411" t="s">
        <v>725</v>
      </c>
      <c r="E202" s="411">
        <v>2006</v>
      </c>
      <c r="F202" s="411">
        <v>2007</v>
      </c>
      <c r="G202" s="410">
        <v>2010</v>
      </c>
      <c r="H202" s="409">
        <v>2014</v>
      </c>
      <c r="I202" s="432"/>
      <c r="J202" s="397"/>
      <c r="K202" s="397"/>
      <c r="N202" s="522" t="s">
        <v>986</v>
      </c>
      <c r="O202" s="2"/>
      <c r="P202" s="2"/>
      <c r="Q202" s="2"/>
      <c r="R202" s="2"/>
      <c r="S202" s="2"/>
      <c r="T202" s="2"/>
      <c r="U202" s="2"/>
    </row>
    <row r="203" spans="2:21" x14ac:dyDescent="0.3">
      <c r="B203" s="150"/>
      <c r="C203" s="407" t="s">
        <v>700</v>
      </c>
      <c r="D203" s="406" t="s">
        <v>314</v>
      </c>
      <c r="E203" s="408">
        <v>0.76987516979281956</v>
      </c>
      <c r="F203" s="408">
        <v>0.76987516979281956</v>
      </c>
      <c r="G203" s="408">
        <v>0.76987516979281956</v>
      </c>
      <c r="H203" s="408">
        <v>0.76987516979281956</v>
      </c>
      <c r="I203" s="432"/>
      <c r="J203" s="397"/>
      <c r="K203" s="397"/>
      <c r="N203" s="2" t="s">
        <v>987</v>
      </c>
      <c r="O203" s="2" t="s">
        <v>21</v>
      </c>
      <c r="P203" s="2">
        <v>84.3</v>
      </c>
      <c r="Q203" s="2">
        <v>86.4</v>
      </c>
      <c r="R203" s="2">
        <v>70.599999999999994</v>
      </c>
      <c r="S203" s="2">
        <v>62.6</v>
      </c>
      <c r="T203" s="2">
        <v>64.900000000000006</v>
      </c>
      <c r="U203" s="2"/>
    </row>
    <row r="204" spans="2:21" x14ac:dyDescent="0.3">
      <c r="B204" s="150"/>
      <c r="C204" s="407" t="s">
        <v>704</v>
      </c>
      <c r="D204" s="406" t="s">
        <v>721</v>
      </c>
      <c r="E204" s="422">
        <v>2157406.3195876288</v>
      </c>
      <c r="F204" s="422">
        <v>2157406.3195876288</v>
      </c>
      <c r="G204" s="422">
        <v>2157406.3195876288</v>
      </c>
      <c r="H204" s="422">
        <v>2157406.3195876288</v>
      </c>
      <c r="I204" s="432"/>
      <c r="J204" s="397">
        <f>H204</f>
        <v>2157406.3195876288</v>
      </c>
      <c r="K204" s="397" t="s">
        <v>740</v>
      </c>
      <c r="N204" s="2" t="s">
        <v>988</v>
      </c>
      <c r="O204" s="2" t="s">
        <v>21</v>
      </c>
      <c r="P204" s="2">
        <v>70.3</v>
      </c>
      <c r="Q204" s="2">
        <v>71.3</v>
      </c>
      <c r="R204" s="2">
        <v>35.4</v>
      </c>
      <c r="S204" s="2">
        <v>35.200000000000003</v>
      </c>
      <c r="T204" s="2">
        <v>34.799999999999997</v>
      </c>
      <c r="U204" s="2"/>
    </row>
    <row r="205" spans="2:21" x14ac:dyDescent="0.3">
      <c r="B205" s="150"/>
      <c r="C205" s="407" t="s">
        <v>764</v>
      </c>
      <c r="D205" s="406"/>
      <c r="E205" s="422">
        <v>1677900</v>
      </c>
      <c r="F205" s="422">
        <v>1677900</v>
      </c>
      <c r="G205" s="422">
        <v>1677900</v>
      </c>
      <c r="H205" s="422">
        <v>1677900</v>
      </c>
      <c r="I205" s="432"/>
      <c r="J205" s="397">
        <f>H205</f>
        <v>1677900</v>
      </c>
      <c r="K205" s="397" t="s">
        <v>737</v>
      </c>
      <c r="N205" s="2"/>
      <c r="O205" s="2"/>
      <c r="P205" s="2"/>
      <c r="Q205" s="2"/>
      <c r="R205" s="2"/>
      <c r="S205" s="2"/>
      <c r="T205" s="2"/>
      <c r="U205" s="2"/>
    </row>
    <row r="206" spans="2:21" x14ac:dyDescent="0.3">
      <c r="B206" s="150"/>
      <c r="C206" s="403" t="s">
        <v>697</v>
      </c>
      <c r="D206" s="402" t="s">
        <v>721</v>
      </c>
      <c r="E206" s="421">
        <v>2952707.1039999998</v>
      </c>
      <c r="F206" s="421">
        <v>2952707.1039999998</v>
      </c>
      <c r="G206" s="421">
        <v>2952707.1039999998</v>
      </c>
      <c r="H206" s="421">
        <v>2952707.1039999998</v>
      </c>
      <c r="I206" s="432"/>
      <c r="J206" s="397">
        <f>H206</f>
        <v>2952707.1039999998</v>
      </c>
      <c r="K206" s="397" t="s">
        <v>735</v>
      </c>
      <c r="N206" s="522" t="s">
        <v>989</v>
      </c>
      <c r="O206" s="2"/>
      <c r="P206" s="2"/>
      <c r="Q206" s="2"/>
      <c r="R206" s="2"/>
      <c r="S206" s="2"/>
      <c r="T206" s="2"/>
      <c r="U206" s="2"/>
    </row>
    <row r="207" spans="2:21" x14ac:dyDescent="0.3">
      <c r="B207" s="150"/>
      <c r="C207" s="150"/>
      <c r="D207" s="150"/>
      <c r="E207" s="150"/>
      <c r="F207" s="150"/>
      <c r="G207" s="150"/>
      <c r="H207" s="150"/>
      <c r="I207" s="432"/>
      <c r="J207" s="397"/>
      <c r="K207" s="397"/>
      <c r="N207" s="2" t="s">
        <v>990</v>
      </c>
      <c r="O207" s="2" t="s">
        <v>21</v>
      </c>
      <c r="P207" s="523">
        <v>7.0449270000000004</v>
      </c>
      <c r="Q207" s="523">
        <v>6.92394</v>
      </c>
      <c r="R207" s="523">
        <v>5.1689090000000002</v>
      </c>
      <c r="S207" s="523">
        <v>5.5497860000000001</v>
      </c>
      <c r="T207" s="523">
        <v>5.7710460000000001</v>
      </c>
      <c r="U207" s="2"/>
    </row>
    <row r="208" spans="2:21" x14ac:dyDescent="0.3">
      <c r="B208" s="150"/>
      <c r="C208" s="150"/>
      <c r="D208" s="150"/>
      <c r="E208" s="150"/>
      <c r="F208" s="416" t="s">
        <v>729</v>
      </c>
      <c r="G208" s="414">
        <v>0.7</v>
      </c>
      <c r="H208" s="414"/>
      <c r="I208" s="432" t="s">
        <v>763</v>
      </c>
      <c r="J208" s="397"/>
      <c r="K208" s="397"/>
      <c r="N208" s="2" t="s">
        <v>991</v>
      </c>
      <c r="O208" s="2" t="s">
        <v>21</v>
      </c>
      <c r="P208" s="523">
        <v>2.8362750000000001</v>
      </c>
      <c r="Q208" s="523">
        <v>3.2546979999999999</v>
      </c>
      <c r="R208" s="523">
        <v>3.1434120000000001</v>
      </c>
      <c r="S208" s="523">
        <v>3.1507670000000001</v>
      </c>
      <c r="T208" s="523">
        <v>2.85318</v>
      </c>
      <c r="U208" s="2"/>
    </row>
    <row r="209" spans="2:21" x14ac:dyDescent="0.3">
      <c r="B209" s="150"/>
      <c r="C209" s="150"/>
      <c r="D209" s="150"/>
      <c r="E209" s="150"/>
      <c r="F209" s="416" t="s">
        <v>728</v>
      </c>
      <c r="G209" s="413">
        <v>350</v>
      </c>
      <c r="H209" s="413"/>
      <c r="I209" s="432"/>
      <c r="J209" s="397"/>
      <c r="K209" s="397"/>
      <c r="N209" s="2" t="s">
        <v>992</v>
      </c>
      <c r="O209" s="2" t="s">
        <v>21</v>
      </c>
      <c r="P209" s="523">
        <v>0.86376399999999998</v>
      </c>
      <c r="Q209" s="523">
        <v>1.209792</v>
      </c>
      <c r="R209" s="523">
        <v>0.487566</v>
      </c>
      <c r="S209" s="523">
        <v>0.59330000000000005</v>
      </c>
      <c r="T209" s="523">
        <v>0.74548099999999995</v>
      </c>
      <c r="U209" s="2"/>
    </row>
    <row r="210" spans="2:21" x14ac:dyDescent="0.3">
      <c r="B210" s="150"/>
      <c r="C210" s="412" t="s">
        <v>762</v>
      </c>
      <c r="D210" s="411" t="s">
        <v>725</v>
      </c>
      <c r="E210" s="411">
        <v>2006</v>
      </c>
      <c r="F210" s="411">
        <v>2007</v>
      </c>
      <c r="G210" s="410">
        <v>2010</v>
      </c>
      <c r="H210" s="409">
        <v>2014</v>
      </c>
      <c r="I210" s="432"/>
      <c r="J210" s="397"/>
      <c r="K210" s="397"/>
      <c r="N210" s="2" t="s">
        <v>555</v>
      </c>
      <c r="O210" s="2" t="s">
        <v>21</v>
      </c>
      <c r="P210" s="523">
        <v>46.785316999999999</v>
      </c>
      <c r="Q210" s="523">
        <v>46.035921999999999</v>
      </c>
      <c r="R210" s="523">
        <v>12.204065999999999</v>
      </c>
      <c r="S210" s="523">
        <v>11.86947</v>
      </c>
      <c r="T210" s="523">
        <v>10.97556</v>
      </c>
      <c r="U210" s="2"/>
    </row>
    <row r="211" spans="2:21" x14ac:dyDescent="0.3">
      <c r="B211" s="150"/>
      <c r="C211" s="407" t="s">
        <v>761</v>
      </c>
      <c r="D211" s="406" t="s">
        <v>314</v>
      </c>
      <c r="E211" s="406">
        <v>0.64</v>
      </c>
      <c r="F211" s="406">
        <v>0.64</v>
      </c>
      <c r="G211" s="406">
        <v>0.64</v>
      </c>
      <c r="H211" s="406">
        <v>0.64</v>
      </c>
      <c r="I211" s="432" t="s">
        <v>760</v>
      </c>
      <c r="J211" s="397"/>
      <c r="K211" s="397"/>
      <c r="N211" s="2" t="s">
        <v>974</v>
      </c>
      <c r="O211" s="2" t="s">
        <v>21</v>
      </c>
      <c r="P211" s="523">
        <v>0.74852700000000005</v>
      </c>
      <c r="Q211" s="523">
        <v>1.6870750000000001</v>
      </c>
      <c r="R211" s="523">
        <v>1.5898000000000001</v>
      </c>
      <c r="S211" s="523">
        <v>1.5795809999999999</v>
      </c>
      <c r="T211" s="523">
        <v>1.929252</v>
      </c>
      <c r="U211" s="2"/>
    </row>
    <row r="212" spans="2:21" x14ac:dyDescent="0.3">
      <c r="B212" s="150"/>
      <c r="C212" s="407" t="s">
        <v>743</v>
      </c>
      <c r="D212" s="406"/>
      <c r="E212" s="406">
        <v>0.12</v>
      </c>
      <c r="F212" s="406">
        <v>0.12</v>
      </c>
      <c r="G212" s="406">
        <v>0.12</v>
      </c>
      <c r="H212" s="406">
        <v>0.12</v>
      </c>
      <c r="I212" s="432"/>
      <c r="J212" s="397"/>
      <c r="K212" s="397"/>
      <c r="N212" s="2"/>
      <c r="O212" s="2"/>
      <c r="P212" s="2"/>
      <c r="Q212" s="2"/>
      <c r="R212" s="2"/>
      <c r="S212" s="2"/>
      <c r="T212" s="2"/>
      <c r="U212" s="2"/>
    </row>
    <row r="213" spans="2:21" x14ac:dyDescent="0.3">
      <c r="B213" s="150"/>
      <c r="C213" s="407" t="s">
        <v>759</v>
      </c>
      <c r="D213" s="406" t="s">
        <v>721</v>
      </c>
      <c r="E213" s="422">
        <v>13718607.954545453</v>
      </c>
      <c r="F213" s="422">
        <v>13718607.954545453</v>
      </c>
      <c r="G213" s="422">
        <v>13718607.954545453</v>
      </c>
      <c r="H213" s="422">
        <v>13718607.954545453</v>
      </c>
      <c r="I213" s="432" t="s">
        <v>758</v>
      </c>
      <c r="J213" s="397">
        <f>H213</f>
        <v>13718607.954545453</v>
      </c>
      <c r="K213" s="397" t="s">
        <v>757</v>
      </c>
      <c r="N213" s="522" t="s">
        <v>993</v>
      </c>
      <c r="O213" s="2"/>
      <c r="P213" s="2"/>
      <c r="Q213" s="2"/>
      <c r="R213" s="2"/>
      <c r="S213" s="2"/>
      <c r="T213" s="2"/>
      <c r="U213" s="2"/>
    </row>
    <row r="214" spans="2:21" x14ac:dyDescent="0.3">
      <c r="B214" s="150"/>
      <c r="C214" s="403" t="s">
        <v>697</v>
      </c>
      <c r="D214" s="402" t="s">
        <v>721</v>
      </c>
      <c r="E214" s="421">
        <v>7726319.9999999991</v>
      </c>
      <c r="F214" s="421">
        <v>7726319.9999999991</v>
      </c>
      <c r="G214" s="421">
        <v>7726319.9999999991</v>
      </c>
      <c r="H214" s="421">
        <v>7726319.9999999991</v>
      </c>
      <c r="I214" s="432" t="s">
        <v>756</v>
      </c>
      <c r="J214" s="397">
        <f>H214</f>
        <v>7726319.9999999991</v>
      </c>
      <c r="K214" s="397" t="s">
        <v>755</v>
      </c>
      <c r="N214" s="2" t="s">
        <v>994</v>
      </c>
      <c r="O214" s="2" t="s">
        <v>21</v>
      </c>
      <c r="P214" s="523">
        <v>13.939473</v>
      </c>
      <c r="Q214" s="523">
        <v>14.087187</v>
      </c>
      <c r="R214" s="523">
        <v>14.532957</v>
      </c>
      <c r="S214" s="523">
        <v>14.224401</v>
      </c>
      <c r="T214" s="523">
        <v>14.182872</v>
      </c>
      <c r="U214" s="2"/>
    </row>
    <row r="215" spans="2:21" x14ac:dyDescent="0.3">
      <c r="B215" s="150"/>
      <c r="C215" s="150"/>
      <c r="D215" s="150"/>
      <c r="E215" s="150"/>
      <c r="F215" s="150"/>
      <c r="G215" s="150"/>
      <c r="H215" s="150"/>
      <c r="I215" s="432"/>
      <c r="J215" s="397"/>
      <c r="K215" s="397"/>
      <c r="N215" s="2" t="s">
        <v>995</v>
      </c>
      <c r="O215" s="2" t="s">
        <v>21</v>
      </c>
      <c r="P215" s="523">
        <v>71.468423000000001</v>
      </c>
      <c r="Q215" s="523">
        <v>72.833264999999997</v>
      </c>
      <c r="R215" s="523">
        <v>60.311248999999997</v>
      </c>
      <c r="S215" s="523">
        <v>52.531374</v>
      </c>
      <c r="T215" s="523">
        <v>54.969430000000003</v>
      </c>
      <c r="U215" s="2"/>
    </row>
    <row r="216" spans="2:21" x14ac:dyDescent="0.3">
      <c r="B216" s="150"/>
      <c r="C216" s="420" t="s">
        <v>754</v>
      </c>
      <c r="D216" s="420" t="s">
        <v>753</v>
      </c>
      <c r="E216" s="150"/>
      <c r="F216" s="150"/>
      <c r="G216" s="433">
        <v>19.16006697562214</v>
      </c>
      <c r="H216" s="150"/>
      <c r="I216" s="432"/>
      <c r="J216" s="397"/>
      <c r="K216" s="397"/>
      <c r="N216" s="2" t="s">
        <v>996</v>
      </c>
      <c r="O216" s="2" t="s">
        <v>21</v>
      </c>
      <c r="P216" s="523">
        <v>9.8723039999999997</v>
      </c>
      <c r="Q216" s="523">
        <v>10.029633</v>
      </c>
      <c r="R216" s="523">
        <v>7.5589120000000003</v>
      </c>
      <c r="S216" s="523">
        <v>7.4652960000000004</v>
      </c>
      <c r="T216" s="523">
        <v>8.2836049999999997</v>
      </c>
      <c r="U216" s="2"/>
    </row>
    <row r="217" spans="2:21" x14ac:dyDescent="0.3">
      <c r="B217" s="150"/>
      <c r="C217" s="150"/>
      <c r="D217" s="150"/>
      <c r="E217" s="150"/>
      <c r="F217" s="150"/>
      <c r="G217" s="150"/>
      <c r="H217" s="150"/>
      <c r="J217" s="429"/>
      <c r="K217" s="397"/>
      <c r="N217" s="2" t="s">
        <v>997</v>
      </c>
      <c r="O217" s="2" t="s">
        <v>21</v>
      </c>
      <c r="P217" s="523">
        <v>3.312916</v>
      </c>
      <c r="Q217" s="523">
        <v>3.8585919999999998</v>
      </c>
      <c r="R217" s="523">
        <v>2.9926889999999999</v>
      </c>
      <c r="S217" s="523">
        <v>2.8991739999999999</v>
      </c>
      <c r="T217" s="523">
        <v>1.935789</v>
      </c>
      <c r="U217" s="2"/>
    </row>
    <row r="218" spans="2:21" x14ac:dyDescent="0.3">
      <c r="B218" s="150"/>
      <c r="C218" s="431" t="s">
        <v>752</v>
      </c>
      <c r="D218" s="431" t="s">
        <v>721</v>
      </c>
      <c r="E218" s="430">
        <v>14582535.277265212</v>
      </c>
      <c r="F218" s="430">
        <v>15070581.907821069</v>
      </c>
      <c r="G218" s="430">
        <v>15070581.907821069</v>
      </c>
      <c r="H218" s="430">
        <v>15070581.907821069</v>
      </c>
      <c r="J218" s="429"/>
      <c r="K218" s="397"/>
      <c r="N218" s="2"/>
      <c r="O218" s="2"/>
      <c r="P218" s="2"/>
      <c r="Q218" s="2"/>
      <c r="R218" s="2"/>
      <c r="S218" s="2"/>
      <c r="T218" s="2"/>
      <c r="U218" s="2"/>
    </row>
    <row r="219" spans="2:21" x14ac:dyDescent="0.3">
      <c r="J219" s="397"/>
      <c r="K219" s="397"/>
      <c r="N219" s="321" t="s">
        <v>998</v>
      </c>
      <c r="O219" s="2"/>
      <c r="P219" s="2"/>
      <c r="Q219" s="2"/>
      <c r="R219" s="2"/>
      <c r="S219" s="2"/>
      <c r="T219" s="2"/>
      <c r="U219" s="2"/>
    </row>
    <row r="220" spans="2:21" x14ac:dyDescent="0.3">
      <c r="J220" s="397"/>
      <c r="K220" s="397"/>
      <c r="N220" s="522" t="s">
        <v>999</v>
      </c>
      <c r="O220" s="2"/>
      <c r="P220" s="321"/>
      <c r="Q220" s="321"/>
      <c r="R220" s="321"/>
      <c r="S220" s="321"/>
      <c r="T220" s="321"/>
      <c r="U220" s="2"/>
    </row>
    <row r="221" spans="2:21" x14ac:dyDescent="0.3">
      <c r="B221" s="418" t="s">
        <v>730</v>
      </c>
      <c r="C221" s="150"/>
      <c r="D221" s="150"/>
      <c r="E221" s="150"/>
      <c r="F221" s="150"/>
      <c r="G221" s="150"/>
      <c r="H221" s="150"/>
      <c r="J221" s="397"/>
      <c r="K221" s="397"/>
      <c r="N221" s="2" t="s">
        <v>962</v>
      </c>
      <c r="O221" s="2" t="s">
        <v>316</v>
      </c>
      <c r="P221" s="2">
        <v>46.2</v>
      </c>
      <c r="Q221" s="2">
        <v>46.2</v>
      </c>
      <c r="R221" s="2">
        <v>56.9</v>
      </c>
      <c r="S221" s="2">
        <v>53.7</v>
      </c>
      <c r="T221" s="2">
        <v>55.1</v>
      </c>
      <c r="U221" s="2"/>
    </row>
    <row r="222" spans="2:21" x14ac:dyDescent="0.3">
      <c r="B222" s="418"/>
      <c r="C222" s="150"/>
      <c r="D222" s="150"/>
      <c r="E222" s="150"/>
      <c r="F222" s="150"/>
      <c r="G222" s="416" t="s">
        <v>729</v>
      </c>
      <c r="H222" s="414">
        <v>0.8</v>
      </c>
      <c r="J222" s="397"/>
      <c r="K222" s="397"/>
      <c r="N222" s="2" t="s">
        <v>1000</v>
      </c>
      <c r="O222" s="2" t="s">
        <v>316</v>
      </c>
      <c r="P222" s="2">
        <v>9.1999999999999993</v>
      </c>
      <c r="Q222" s="2">
        <v>9.1</v>
      </c>
      <c r="R222" s="2">
        <v>14</v>
      </c>
      <c r="S222" s="2">
        <v>14.9</v>
      </c>
      <c r="T222" s="2">
        <v>14.5</v>
      </c>
      <c r="U222" s="2"/>
    </row>
    <row r="223" spans="2:21" x14ac:dyDescent="0.3">
      <c r="B223" s="150"/>
      <c r="C223" s="150"/>
      <c r="D223" s="150"/>
      <c r="E223" s="150"/>
      <c r="F223" s="150"/>
      <c r="G223" s="416" t="s">
        <v>728</v>
      </c>
      <c r="H223" s="413">
        <v>27</v>
      </c>
      <c r="J223" s="397"/>
      <c r="K223" s="397"/>
      <c r="N223" s="2" t="s">
        <v>996</v>
      </c>
      <c r="O223" s="2" t="s">
        <v>316</v>
      </c>
      <c r="P223" s="2">
        <v>6.4</v>
      </c>
      <c r="Q223" s="2">
        <v>6.4</v>
      </c>
      <c r="R223" s="2">
        <v>7.1</v>
      </c>
      <c r="S223" s="2">
        <v>7.6</v>
      </c>
      <c r="T223" s="2">
        <v>8.3000000000000007</v>
      </c>
      <c r="U223" s="2"/>
    </row>
    <row r="224" spans="2:21" x14ac:dyDescent="0.3">
      <c r="B224" s="150"/>
      <c r="C224" s="412" t="s">
        <v>751</v>
      </c>
      <c r="D224" s="411" t="s">
        <v>725</v>
      </c>
      <c r="E224" s="411">
        <v>2006</v>
      </c>
      <c r="F224" s="411">
        <v>2007</v>
      </c>
      <c r="G224" s="410">
        <v>2010</v>
      </c>
      <c r="H224" s="409">
        <v>2014</v>
      </c>
      <c r="J224" s="397"/>
      <c r="K224" s="397"/>
      <c r="N224" s="2" t="s">
        <v>1001</v>
      </c>
      <c r="O224" s="2" t="s">
        <v>316</v>
      </c>
      <c r="P224" s="2">
        <v>1.9</v>
      </c>
      <c r="Q224" s="2">
        <v>2.2999999999999998</v>
      </c>
      <c r="R224" s="2">
        <v>2.5</v>
      </c>
      <c r="S224" s="2">
        <v>2.6</v>
      </c>
      <c r="T224" s="2">
        <v>1.6</v>
      </c>
      <c r="U224" s="2"/>
    </row>
    <row r="225" spans="2:21" x14ac:dyDescent="0.3">
      <c r="B225" s="150"/>
      <c r="C225" s="407" t="s">
        <v>700</v>
      </c>
      <c r="D225" s="406" t="s">
        <v>721</v>
      </c>
      <c r="E225" s="406">
        <v>0.54</v>
      </c>
      <c r="F225" s="406">
        <v>0.54</v>
      </c>
      <c r="G225" s="406">
        <v>0.54</v>
      </c>
      <c r="H225" s="406">
        <v>0.54</v>
      </c>
      <c r="J225" s="397"/>
      <c r="K225" s="397"/>
      <c r="N225" s="524" t="s">
        <v>1003</v>
      </c>
      <c r="O225" s="525"/>
      <c r="P225" s="526">
        <f>SUM(P221:P224)</f>
        <v>63.7</v>
      </c>
      <c r="Q225" s="526">
        <f t="shared" ref="Q225:T225" si="3">SUM(Q221:Q224)</f>
        <v>64</v>
      </c>
      <c r="R225" s="526">
        <f>SUM(R221:R224)</f>
        <v>80.5</v>
      </c>
      <c r="S225" s="526">
        <f t="shared" si="3"/>
        <v>78.8</v>
      </c>
      <c r="T225" s="526">
        <f t="shared" si="3"/>
        <v>79.499999999999986</v>
      </c>
      <c r="U225" s="2"/>
    </row>
    <row r="226" spans="2:21" x14ac:dyDescent="0.3">
      <c r="B226" s="150"/>
      <c r="C226" s="407" t="s">
        <v>750</v>
      </c>
      <c r="D226" s="406" t="s">
        <v>721</v>
      </c>
      <c r="E226" s="415">
        <v>1261440</v>
      </c>
      <c r="F226" s="415">
        <v>1261440</v>
      </c>
      <c r="G226" s="415">
        <v>1261440</v>
      </c>
      <c r="H226" s="428">
        <v>1261440</v>
      </c>
      <c r="J226" s="397">
        <f>H226</f>
        <v>1261440</v>
      </c>
      <c r="K226" s="397" t="s">
        <v>698</v>
      </c>
      <c r="N226" s="2"/>
      <c r="O226" s="2"/>
      <c r="P226" s="2"/>
      <c r="Q226" s="2"/>
      <c r="R226" s="2"/>
      <c r="S226" s="2"/>
      <c r="T226" s="2"/>
      <c r="U226" s="2"/>
    </row>
    <row r="227" spans="2:21" x14ac:dyDescent="0.3">
      <c r="B227" s="150"/>
      <c r="C227" s="403" t="s">
        <v>722</v>
      </c>
      <c r="D227" s="402" t="s">
        <v>721</v>
      </c>
      <c r="E227" s="401">
        <v>681177.60000000009</v>
      </c>
      <c r="F227" s="401">
        <v>681177.60000000009</v>
      </c>
      <c r="G227" s="401">
        <v>681177.60000000009</v>
      </c>
      <c r="H227" s="401">
        <v>681177.60000000009</v>
      </c>
      <c r="J227" s="397">
        <f>H227</f>
        <v>681177.60000000009</v>
      </c>
      <c r="K227" s="397" t="s">
        <v>749</v>
      </c>
      <c r="N227" s="2"/>
      <c r="O227" s="2"/>
      <c r="P227" s="2"/>
      <c r="Q227" s="2"/>
      <c r="R227" s="2"/>
      <c r="S227" s="2"/>
      <c r="T227" s="2"/>
      <c r="U227" s="2"/>
    </row>
    <row r="228" spans="2:21" x14ac:dyDescent="0.3">
      <c r="B228" s="150"/>
      <c r="C228" s="150"/>
      <c r="D228" s="150"/>
      <c r="E228" s="150"/>
      <c r="F228" s="150"/>
      <c r="G228" s="150"/>
      <c r="H228" s="150"/>
      <c r="J228" s="397"/>
      <c r="K228" s="397"/>
      <c r="N228" s="522" t="s">
        <v>1002</v>
      </c>
      <c r="O228" s="2"/>
      <c r="P228" s="2"/>
      <c r="Q228" s="2"/>
      <c r="R228" s="2"/>
      <c r="S228" s="2"/>
      <c r="T228" s="2"/>
      <c r="U228" s="2"/>
    </row>
    <row r="229" spans="2:21" x14ac:dyDescent="0.3">
      <c r="B229" s="150"/>
      <c r="C229" s="150"/>
      <c r="D229" s="150"/>
      <c r="E229" s="150"/>
      <c r="F229" s="150"/>
      <c r="G229" s="416" t="s">
        <v>729</v>
      </c>
      <c r="H229" s="414">
        <v>0.8</v>
      </c>
      <c r="J229" s="397"/>
      <c r="K229" s="397"/>
      <c r="N229" s="2" t="s">
        <v>555</v>
      </c>
      <c r="O229" s="2" t="s">
        <v>316</v>
      </c>
      <c r="P229" s="2">
        <v>29.2</v>
      </c>
      <c r="Q229" s="2">
        <v>28.2</v>
      </c>
      <c r="R229" s="2">
        <v>10.199999999999999</v>
      </c>
      <c r="S229" s="2">
        <v>10.7</v>
      </c>
      <c r="T229" s="2">
        <v>9.6999999999999993</v>
      </c>
      <c r="U229" s="2"/>
    </row>
    <row r="230" spans="2:21" x14ac:dyDescent="0.3">
      <c r="B230" s="150"/>
      <c r="C230" s="150"/>
      <c r="D230" s="150"/>
      <c r="E230" s="150"/>
      <c r="F230" s="150"/>
      <c r="G230" s="416" t="s">
        <v>728</v>
      </c>
      <c r="H230" s="413">
        <v>38</v>
      </c>
      <c r="J230" s="397"/>
      <c r="K230" s="397"/>
      <c r="N230" s="2" t="s">
        <v>990</v>
      </c>
      <c r="O230" s="2" t="s">
        <v>316</v>
      </c>
      <c r="P230" s="2">
        <v>4.5999999999999996</v>
      </c>
      <c r="Q230" s="2">
        <v>4.4000000000000004</v>
      </c>
      <c r="R230" s="2">
        <v>4.9000000000000004</v>
      </c>
      <c r="S230" s="2">
        <v>5.7</v>
      </c>
      <c r="T230" s="2">
        <v>5.8</v>
      </c>
      <c r="U230" s="2"/>
    </row>
    <row r="231" spans="2:21" x14ac:dyDescent="0.3">
      <c r="B231" s="150"/>
      <c r="C231" s="412" t="s">
        <v>748</v>
      </c>
      <c r="D231" s="411" t="s">
        <v>725</v>
      </c>
      <c r="E231" s="411">
        <v>2006</v>
      </c>
      <c r="F231" s="411">
        <v>2007</v>
      </c>
      <c r="G231" s="410">
        <v>2010</v>
      </c>
      <c r="H231" s="409">
        <v>2014</v>
      </c>
      <c r="J231" s="397"/>
      <c r="K231" s="397"/>
      <c r="N231" s="2" t="s">
        <v>991</v>
      </c>
      <c r="O231" s="2" t="s">
        <v>316</v>
      </c>
      <c r="P231" s="2">
        <v>1.8</v>
      </c>
      <c r="Q231" s="2">
        <v>2.1</v>
      </c>
      <c r="R231" s="2">
        <v>3</v>
      </c>
      <c r="S231" s="2">
        <v>3.2</v>
      </c>
      <c r="T231" s="2">
        <v>2.9</v>
      </c>
      <c r="U231" s="2"/>
    </row>
    <row r="232" spans="2:21" x14ac:dyDescent="0.3">
      <c r="B232" s="150"/>
      <c r="C232" s="407" t="s">
        <v>700</v>
      </c>
      <c r="D232" s="406" t="s">
        <v>721</v>
      </c>
      <c r="E232" s="406">
        <v>0.9</v>
      </c>
      <c r="F232" s="406">
        <v>0.9</v>
      </c>
      <c r="G232" s="406">
        <v>0.9</v>
      </c>
      <c r="H232" s="406">
        <v>0.9</v>
      </c>
      <c r="J232" s="397"/>
      <c r="K232" s="397"/>
      <c r="N232" s="2" t="s">
        <v>974</v>
      </c>
      <c r="O232" s="2" t="s">
        <v>316</v>
      </c>
      <c r="P232" s="2">
        <v>0.6</v>
      </c>
      <c r="Q232" s="2">
        <v>1.4</v>
      </c>
      <c r="R232" s="2">
        <v>1.4</v>
      </c>
      <c r="S232" s="2">
        <v>1.6</v>
      </c>
      <c r="T232" s="2">
        <v>2</v>
      </c>
      <c r="U232" s="2"/>
    </row>
    <row r="233" spans="2:21" x14ac:dyDescent="0.3">
      <c r="B233" s="150"/>
      <c r="C233" s="407" t="s">
        <v>724</v>
      </c>
      <c r="D233" s="406" t="s">
        <v>721</v>
      </c>
      <c r="E233" s="415">
        <v>1065216</v>
      </c>
      <c r="F233" s="415">
        <v>1065216</v>
      </c>
      <c r="G233" s="415">
        <v>1065216</v>
      </c>
      <c r="H233" s="415">
        <v>1065216</v>
      </c>
      <c r="J233" s="397">
        <f>H233</f>
        <v>1065216</v>
      </c>
      <c r="K233" s="397" t="s">
        <v>723</v>
      </c>
      <c r="N233" s="524" t="s">
        <v>1004</v>
      </c>
      <c r="O233" s="319"/>
      <c r="P233" s="527">
        <f>SUM(P229:P232)</f>
        <v>36.199999999999996</v>
      </c>
      <c r="Q233" s="527">
        <f t="shared" ref="Q233:T233" si="4">SUM(Q229:Q232)</f>
        <v>36.1</v>
      </c>
      <c r="R233" s="527">
        <f t="shared" si="4"/>
        <v>19.5</v>
      </c>
      <c r="S233" s="527">
        <f t="shared" si="4"/>
        <v>21.2</v>
      </c>
      <c r="T233" s="527">
        <f t="shared" si="4"/>
        <v>20.399999999999999</v>
      </c>
      <c r="U233" s="2"/>
    </row>
    <row r="234" spans="2:21" x14ac:dyDescent="0.3">
      <c r="B234" s="150"/>
      <c r="C234" s="403" t="s">
        <v>722</v>
      </c>
      <c r="D234" s="402" t="s">
        <v>721</v>
      </c>
      <c r="E234" s="401">
        <v>958694.40000000002</v>
      </c>
      <c r="F234" s="401">
        <v>958694.40000000002</v>
      </c>
      <c r="G234" s="401">
        <v>958694.40000000002</v>
      </c>
      <c r="H234" s="401">
        <v>958694.40000000002</v>
      </c>
      <c r="J234" s="397">
        <f>H234</f>
        <v>958694.40000000002</v>
      </c>
      <c r="K234" s="397" t="s">
        <v>720</v>
      </c>
      <c r="N234" s="2"/>
      <c r="O234" s="2"/>
      <c r="P234" s="2"/>
      <c r="Q234" s="2"/>
      <c r="R234" s="2"/>
      <c r="S234" s="2"/>
      <c r="T234" s="2"/>
      <c r="U234" s="2"/>
    </row>
    <row r="235" spans="2:21" x14ac:dyDescent="0.3">
      <c r="B235" s="150"/>
      <c r="C235" s="150"/>
      <c r="D235" s="150"/>
      <c r="E235" s="150"/>
      <c r="F235" s="150"/>
      <c r="G235" s="150"/>
      <c r="H235" s="150"/>
      <c r="J235" s="397"/>
      <c r="K235" s="397"/>
      <c r="N235" s="522" t="s">
        <v>1005</v>
      </c>
      <c r="O235" s="2"/>
      <c r="P235" s="2"/>
      <c r="Q235" s="2"/>
      <c r="R235" s="2"/>
      <c r="S235" s="2"/>
      <c r="T235" s="2"/>
      <c r="U235" s="2"/>
    </row>
    <row r="236" spans="2:21" x14ac:dyDescent="0.3">
      <c r="B236" s="150"/>
      <c r="C236" s="150"/>
      <c r="D236" s="150"/>
      <c r="E236" s="150"/>
      <c r="F236" s="150"/>
      <c r="G236" s="416" t="s">
        <v>729</v>
      </c>
      <c r="H236" s="414">
        <v>0.8</v>
      </c>
      <c r="J236" s="397"/>
      <c r="K236" s="397"/>
      <c r="N236" s="2" t="s">
        <v>1006</v>
      </c>
      <c r="O236" s="2" t="s">
        <v>609</v>
      </c>
      <c r="P236" s="2">
        <v>3.97</v>
      </c>
      <c r="Q236" s="2">
        <v>3.97</v>
      </c>
      <c r="R236" s="2">
        <v>3.68</v>
      </c>
      <c r="S236" s="2">
        <v>3.32</v>
      </c>
      <c r="T236" s="2">
        <v>3.38</v>
      </c>
      <c r="U236" s="2"/>
    </row>
    <row r="237" spans="2:21" x14ac:dyDescent="0.3">
      <c r="B237" s="150"/>
      <c r="C237" s="150"/>
      <c r="D237" s="150"/>
      <c r="E237" s="150"/>
      <c r="F237" s="150"/>
      <c r="G237" s="416" t="s">
        <v>728</v>
      </c>
      <c r="H237" s="413">
        <v>34.299999999999997</v>
      </c>
      <c r="J237" s="397"/>
      <c r="K237" s="397"/>
      <c r="N237" s="2" t="s">
        <v>1007</v>
      </c>
      <c r="O237" s="2" t="s">
        <v>609</v>
      </c>
      <c r="P237" s="2">
        <v>12.67</v>
      </c>
      <c r="Q237" s="2">
        <v>12.28</v>
      </c>
      <c r="R237" s="2">
        <v>11.4</v>
      </c>
      <c r="S237" s="2">
        <v>11.09</v>
      </c>
      <c r="T237" s="2">
        <v>11.33</v>
      </c>
      <c r="U237" s="2"/>
    </row>
    <row r="238" spans="2:21" x14ac:dyDescent="0.3">
      <c r="B238" s="150"/>
      <c r="C238" s="412" t="s">
        <v>747</v>
      </c>
      <c r="D238" s="411" t="s">
        <v>725</v>
      </c>
      <c r="E238" s="411">
        <v>2006</v>
      </c>
      <c r="F238" s="411">
        <v>2007</v>
      </c>
      <c r="G238" s="410">
        <v>2010</v>
      </c>
      <c r="H238" s="409">
        <v>2014</v>
      </c>
      <c r="J238" s="397"/>
      <c r="K238" s="397"/>
      <c r="N238" s="528" t="s">
        <v>1008</v>
      </c>
      <c r="O238" s="528"/>
      <c r="P238" s="528">
        <f>SUM(P236:P237)</f>
        <v>16.64</v>
      </c>
      <c r="Q238" s="528">
        <f t="shared" ref="Q238:T238" si="5">SUM(Q236:Q237)</f>
        <v>16.25</v>
      </c>
      <c r="R238" s="528">
        <f t="shared" si="5"/>
        <v>15.08</v>
      </c>
      <c r="S238" s="528">
        <f t="shared" si="5"/>
        <v>14.41</v>
      </c>
      <c r="T238" s="528">
        <f t="shared" si="5"/>
        <v>14.71</v>
      </c>
      <c r="U238" s="2"/>
    </row>
    <row r="239" spans="2:21" x14ac:dyDescent="0.3">
      <c r="B239" s="150"/>
      <c r="C239" s="407" t="s">
        <v>700</v>
      </c>
      <c r="D239" s="406" t="s">
        <v>721</v>
      </c>
      <c r="E239" s="406">
        <v>0.9</v>
      </c>
      <c r="F239" s="406">
        <v>0.9</v>
      </c>
      <c r="G239" s="406">
        <v>0.9</v>
      </c>
      <c r="H239" s="406">
        <v>0.9</v>
      </c>
      <c r="J239" s="397"/>
      <c r="K239" s="397"/>
      <c r="N239" s="2"/>
      <c r="O239" s="2"/>
      <c r="P239" s="2"/>
      <c r="Q239" s="2"/>
      <c r="R239" s="2"/>
      <c r="S239" s="2"/>
      <c r="T239" s="2"/>
      <c r="U239" s="2"/>
    </row>
    <row r="240" spans="2:21" x14ac:dyDescent="0.3">
      <c r="B240" s="150"/>
      <c r="C240" s="407" t="s">
        <v>724</v>
      </c>
      <c r="D240" s="406" t="s">
        <v>721</v>
      </c>
      <c r="E240" s="415">
        <v>961497.59999999986</v>
      </c>
      <c r="F240" s="415">
        <v>961497.59999999986</v>
      </c>
      <c r="G240" s="415">
        <v>961497.59999999986</v>
      </c>
      <c r="H240" s="415">
        <v>961497.59999999986</v>
      </c>
      <c r="J240" s="397">
        <f>H240</f>
        <v>961497.59999999986</v>
      </c>
      <c r="K240" s="397" t="s">
        <v>723</v>
      </c>
      <c r="N240" s="522" t="s">
        <v>1015</v>
      </c>
      <c r="O240" s="2"/>
      <c r="P240" s="2"/>
      <c r="Q240" s="2"/>
      <c r="R240" s="2"/>
      <c r="S240" s="2"/>
      <c r="T240" s="2"/>
      <c r="U240" s="2"/>
    </row>
    <row r="241" spans="1:21" x14ac:dyDescent="0.3">
      <c r="B241" s="150"/>
      <c r="C241" s="403" t="s">
        <v>722</v>
      </c>
      <c r="D241" s="402" t="s">
        <v>721</v>
      </c>
      <c r="E241" s="401">
        <v>865347.83999999985</v>
      </c>
      <c r="F241" s="401">
        <v>865347.83999999985</v>
      </c>
      <c r="G241" s="401">
        <v>865347.83999999985</v>
      </c>
      <c r="H241" s="401">
        <v>865347.83999999985</v>
      </c>
      <c r="J241" s="397">
        <f>H241</f>
        <v>865347.83999999985</v>
      </c>
      <c r="K241" s="397" t="s">
        <v>720</v>
      </c>
      <c r="N241" s="2" t="s">
        <v>1009</v>
      </c>
      <c r="O241" s="2" t="s">
        <v>21</v>
      </c>
      <c r="P241" s="523">
        <v>4.2508499999999998</v>
      </c>
      <c r="Q241" s="523">
        <v>3.6238600000000001</v>
      </c>
      <c r="R241" s="523">
        <v>3.468404</v>
      </c>
      <c r="S241" s="523">
        <v>4.4922610000000001</v>
      </c>
      <c r="T241" s="523">
        <v>4.1433499999999999</v>
      </c>
      <c r="U241" s="2"/>
    </row>
    <row r="242" spans="1:21" x14ac:dyDescent="0.3">
      <c r="B242" s="150"/>
      <c r="C242" s="150"/>
      <c r="D242" s="150"/>
      <c r="E242" s="150"/>
      <c r="F242" s="150"/>
      <c r="G242" s="150"/>
      <c r="H242" s="150"/>
      <c r="J242" s="397"/>
      <c r="K242" s="397"/>
      <c r="N242" s="2" t="s">
        <v>996</v>
      </c>
      <c r="O242" s="2" t="s">
        <v>21</v>
      </c>
      <c r="P242" s="523">
        <v>84.334768999999994</v>
      </c>
      <c r="Q242" s="523">
        <v>86.413614999999993</v>
      </c>
      <c r="R242" s="523">
        <v>70.563074999999998</v>
      </c>
      <c r="S242" s="523">
        <v>62.588574999999999</v>
      </c>
      <c r="T242" s="523">
        <v>64.881724000000006</v>
      </c>
      <c r="U242" s="2"/>
    </row>
    <row r="243" spans="1:21" x14ac:dyDescent="0.3">
      <c r="B243" s="150"/>
      <c r="C243" s="150"/>
      <c r="D243" s="150"/>
      <c r="E243" s="150"/>
      <c r="F243" s="150"/>
      <c r="G243" s="416" t="s">
        <v>729</v>
      </c>
      <c r="H243" s="414">
        <v>0.8</v>
      </c>
      <c r="J243" s="397"/>
      <c r="K243" s="397"/>
      <c r="N243" s="2" t="s">
        <v>1010</v>
      </c>
      <c r="O243" s="2" t="s">
        <v>21</v>
      </c>
      <c r="P243" s="523">
        <v>14.258347000000001</v>
      </c>
      <c r="Q243" s="523">
        <v>14.393349000000001</v>
      </c>
      <c r="R243" s="523">
        <v>14.828654999999999</v>
      </c>
      <c r="S243" s="523">
        <v>14.531364</v>
      </c>
      <c r="T243" s="523">
        <v>14.489712000000001</v>
      </c>
      <c r="U243" s="2"/>
    </row>
    <row r="244" spans="1:21" x14ac:dyDescent="0.3">
      <c r="B244" s="150"/>
      <c r="C244" s="150"/>
      <c r="D244" s="150"/>
      <c r="E244" s="150"/>
      <c r="F244" s="150"/>
      <c r="G244" s="416" t="s">
        <v>728</v>
      </c>
      <c r="H244" s="413">
        <v>47</v>
      </c>
      <c r="J244" s="397"/>
      <c r="K244" s="397"/>
      <c r="N244" s="2" t="s">
        <v>1011</v>
      </c>
      <c r="O244" s="2" t="s">
        <v>21</v>
      </c>
      <c r="P244" s="523">
        <v>55.999985000000002</v>
      </c>
      <c r="Q244" s="523">
        <v>56.902394000000001</v>
      </c>
      <c r="R244" s="523">
        <v>20.594612999999999</v>
      </c>
      <c r="S244" s="523">
        <v>20.704626000000001</v>
      </c>
      <c r="T244" s="523">
        <v>20.316738000000001</v>
      </c>
      <c r="U244" s="2"/>
    </row>
    <row r="245" spans="1:21" x14ac:dyDescent="0.3">
      <c r="B245" s="150"/>
      <c r="C245" s="412" t="s">
        <v>746</v>
      </c>
      <c r="D245" s="411" t="s">
        <v>725</v>
      </c>
      <c r="E245" s="411"/>
      <c r="F245" s="411"/>
      <c r="G245" s="410">
        <v>2010</v>
      </c>
      <c r="H245" s="409">
        <v>2014</v>
      </c>
      <c r="J245" s="397"/>
      <c r="K245" s="397"/>
      <c r="N245" s="2" t="s">
        <v>1012</v>
      </c>
      <c r="O245" s="2" t="s">
        <v>21</v>
      </c>
      <c r="P245" s="523">
        <v>8.3544999999999994E-2</v>
      </c>
      <c r="Q245" s="523">
        <v>7.3088E-2</v>
      </c>
      <c r="R245" s="523">
        <v>0</v>
      </c>
      <c r="S245" s="523">
        <v>0</v>
      </c>
      <c r="T245" s="523">
        <v>0</v>
      </c>
      <c r="U245" s="2"/>
    </row>
    <row r="246" spans="1:21" x14ac:dyDescent="0.3">
      <c r="B246" s="150"/>
      <c r="C246" s="407" t="s">
        <v>700</v>
      </c>
      <c r="D246" s="406" t="s">
        <v>721</v>
      </c>
      <c r="E246" s="406"/>
      <c r="F246" s="406"/>
      <c r="G246" s="406"/>
      <c r="H246" s="406">
        <v>0.3</v>
      </c>
      <c r="J246" s="397"/>
      <c r="K246" s="397"/>
      <c r="N246" s="2" t="s">
        <v>1013</v>
      </c>
      <c r="O246" s="2" t="s">
        <v>21</v>
      </c>
      <c r="P246" s="523">
        <v>-10.198309</v>
      </c>
      <c r="Q246" s="523">
        <v>-9.8355149999999991</v>
      </c>
      <c r="R246" s="523">
        <v>-2.9725670000000002</v>
      </c>
      <c r="S246" s="523">
        <v>-2.8461310000000002</v>
      </c>
      <c r="T246" s="523">
        <v>-3.0220880000000001</v>
      </c>
      <c r="U246" s="2"/>
    </row>
    <row r="247" spans="1:21" x14ac:dyDescent="0.3">
      <c r="B247" s="150"/>
      <c r="C247" s="407" t="s">
        <v>724</v>
      </c>
      <c r="D247" s="406" t="s">
        <v>721</v>
      </c>
      <c r="E247" s="405"/>
      <c r="F247" s="405"/>
      <c r="G247" s="405"/>
      <c r="H247" s="415">
        <v>3952512.0000000005</v>
      </c>
      <c r="J247" s="397">
        <f>H247</f>
        <v>3952512.0000000005</v>
      </c>
      <c r="K247" s="397" t="s">
        <v>723</v>
      </c>
      <c r="N247" s="528" t="s">
        <v>1019</v>
      </c>
      <c r="O247" s="528" t="s">
        <v>21</v>
      </c>
      <c r="P247" s="529">
        <f>SUM(P241:P246)</f>
        <v>148.729187</v>
      </c>
      <c r="Q247" s="529">
        <f t="shared" ref="Q247:T247" si="6">SUM(Q241:Q246)</f>
        <v>151.57079100000001</v>
      </c>
      <c r="R247" s="529">
        <f t="shared" si="6"/>
        <v>106.48218</v>
      </c>
      <c r="S247" s="529">
        <f t="shared" si="6"/>
        <v>99.470695000000006</v>
      </c>
      <c r="T247" s="529">
        <f t="shared" si="6"/>
        <v>100.80943600000001</v>
      </c>
      <c r="U247" s="2"/>
    </row>
    <row r="248" spans="1:21" x14ac:dyDescent="0.3">
      <c r="B248" s="150"/>
      <c r="C248" s="403" t="s">
        <v>722</v>
      </c>
      <c r="D248" s="402" t="s">
        <v>721</v>
      </c>
      <c r="E248" s="401"/>
      <c r="F248" s="401"/>
      <c r="G248" s="401"/>
      <c r="H248" s="401">
        <v>1185753.6000000001</v>
      </c>
      <c r="J248" s="397">
        <f>H248</f>
        <v>1185753.6000000001</v>
      </c>
      <c r="K248" s="397" t="s">
        <v>720</v>
      </c>
      <c r="N248" s="2"/>
      <c r="O248" s="2"/>
      <c r="P248" s="523"/>
      <c r="Q248" s="523"/>
      <c r="R248" s="523"/>
      <c r="S248" s="523"/>
      <c r="T248" s="523"/>
      <c r="U248" s="2"/>
    </row>
    <row r="249" spans="1:21" x14ac:dyDescent="0.3">
      <c r="J249" s="397"/>
      <c r="K249" s="397"/>
      <c r="N249" s="522" t="s">
        <v>1014</v>
      </c>
      <c r="O249" s="2"/>
      <c r="P249" s="523"/>
      <c r="Q249" s="523"/>
      <c r="R249" s="523"/>
      <c r="S249" s="523"/>
      <c r="T249" s="523"/>
      <c r="U249" s="2"/>
    </row>
    <row r="250" spans="1:21" x14ac:dyDescent="0.3">
      <c r="J250" s="397"/>
      <c r="K250" s="397"/>
      <c r="N250" s="2" t="s">
        <v>1016</v>
      </c>
      <c r="O250" s="2" t="s">
        <v>21</v>
      </c>
      <c r="P250" s="523">
        <v>1.9483790000000001</v>
      </c>
      <c r="Q250" s="523">
        <v>1.886083</v>
      </c>
      <c r="R250" s="523">
        <v>1.7271000000000001</v>
      </c>
      <c r="S250" s="523">
        <v>1.76444</v>
      </c>
      <c r="T250" s="523">
        <v>1.6075349999999999</v>
      </c>
      <c r="U250" s="2"/>
    </row>
    <row r="251" spans="1:21" ht="18" x14ac:dyDescent="0.35">
      <c r="A251" s="400" t="s">
        <v>745</v>
      </c>
      <c r="B251" s="65"/>
      <c r="C251" s="65"/>
      <c r="D251" s="65"/>
      <c r="E251" s="65"/>
      <c r="F251" s="65"/>
      <c r="G251" s="65"/>
      <c r="H251" s="65"/>
      <c r="I251" s="65"/>
      <c r="J251" s="399"/>
      <c r="K251" s="397"/>
      <c r="N251" s="2" t="s">
        <v>1011</v>
      </c>
      <c r="O251" s="2" t="s">
        <v>21</v>
      </c>
      <c r="P251" s="523">
        <v>2.2788249999999999</v>
      </c>
      <c r="Q251" s="523">
        <v>2.2090329999999998</v>
      </c>
      <c r="R251" s="523">
        <v>1.9991399999999999</v>
      </c>
      <c r="S251" s="523">
        <v>2.0382790000000002</v>
      </c>
      <c r="T251" s="523">
        <v>1.957781</v>
      </c>
      <c r="U251" s="2"/>
    </row>
    <row r="252" spans="1:21" ht="14.25" customHeight="1" x14ac:dyDescent="0.3">
      <c r="J252" s="397"/>
      <c r="K252" s="397"/>
      <c r="N252" s="2" t="s">
        <v>1000</v>
      </c>
      <c r="O252" s="2" t="s">
        <v>21</v>
      </c>
      <c r="P252" s="523"/>
      <c r="Q252" s="523"/>
      <c r="R252" s="523"/>
      <c r="S252" s="523">
        <v>5.0500000000000002E-4</v>
      </c>
      <c r="T252" s="523">
        <v>260</v>
      </c>
      <c r="U252" s="2"/>
    </row>
    <row r="253" spans="1:21" x14ac:dyDescent="0.3">
      <c r="B253" s="418" t="s">
        <v>744</v>
      </c>
      <c r="D253" s="150"/>
      <c r="E253" s="150"/>
      <c r="F253" s="150"/>
      <c r="G253" s="150"/>
      <c r="H253" s="150"/>
      <c r="I253" s="150"/>
      <c r="J253" s="417"/>
      <c r="K253" s="397"/>
      <c r="N253" s="2" t="s">
        <v>1017</v>
      </c>
      <c r="O253" s="2" t="s">
        <v>21</v>
      </c>
      <c r="P253" s="523">
        <v>0.182561</v>
      </c>
      <c r="Q253" s="523">
        <v>0.19547200000000001</v>
      </c>
      <c r="R253" s="523">
        <v>0.20389099999999999</v>
      </c>
      <c r="S253" s="523">
        <v>0.231658</v>
      </c>
      <c r="T253" s="523">
        <v>0.20106399999999999</v>
      </c>
      <c r="U253" s="2"/>
    </row>
    <row r="254" spans="1:21" x14ac:dyDescent="0.3">
      <c r="B254" s="150"/>
      <c r="C254" s="150"/>
      <c r="D254" s="150"/>
      <c r="E254" s="150"/>
      <c r="F254" s="150"/>
      <c r="G254" s="416" t="s">
        <v>729</v>
      </c>
      <c r="H254" s="414">
        <v>0.96</v>
      </c>
      <c r="I254" s="414"/>
      <c r="J254" s="397"/>
      <c r="K254" s="397"/>
      <c r="N254" s="528" t="s">
        <v>1020</v>
      </c>
      <c r="O254" s="528" t="s">
        <v>21</v>
      </c>
      <c r="P254" s="529">
        <f>SUM(P250:P253)</f>
        <v>4.4097650000000002</v>
      </c>
      <c r="Q254" s="529">
        <f t="shared" ref="Q254:T254" si="7">SUM(Q250:Q253)</f>
        <v>4.2905879999999996</v>
      </c>
      <c r="R254" s="529">
        <f t="shared" si="7"/>
        <v>3.9301309999999998</v>
      </c>
      <c r="S254" s="529">
        <f t="shared" si="7"/>
        <v>4.0348820000000005</v>
      </c>
      <c r="T254" s="529">
        <f t="shared" si="7"/>
        <v>263.76637999999997</v>
      </c>
      <c r="U254" s="2"/>
    </row>
    <row r="255" spans="1:21" x14ac:dyDescent="0.3">
      <c r="B255" s="150"/>
      <c r="C255" s="150"/>
      <c r="D255" s="150"/>
      <c r="E255" s="150"/>
      <c r="F255" s="150"/>
      <c r="G255" s="416" t="s">
        <v>728</v>
      </c>
      <c r="H255" s="413">
        <v>158.45038888888891</v>
      </c>
      <c r="I255" s="413"/>
      <c r="J255" s="397"/>
      <c r="K255" s="397"/>
      <c r="N255" s="2"/>
      <c r="O255" s="2"/>
      <c r="P255" s="2"/>
      <c r="Q255" s="2"/>
      <c r="R255" s="2"/>
      <c r="S255" s="2"/>
      <c r="T255" s="2"/>
      <c r="U255" s="2"/>
    </row>
    <row r="256" spans="1:21" x14ac:dyDescent="0.3">
      <c r="B256" s="150"/>
      <c r="C256" s="412" t="s">
        <v>705</v>
      </c>
      <c r="D256" s="411" t="s">
        <v>725</v>
      </c>
      <c r="E256" s="411"/>
      <c r="F256" s="411">
        <v>2006</v>
      </c>
      <c r="G256" s="411">
        <v>2007</v>
      </c>
      <c r="H256" s="410">
        <v>2010</v>
      </c>
      <c r="I256" s="409">
        <v>2014</v>
      </c>
      <c r="J256" s="397"/>
      <c r="K256" s="397"/>
      <c r="N256" s="321" t="s">
        <v>1018</v>
      </c>
      <c r="O256" s="2"/>
      <c r="P256" s="2">
        <v>2</v>
      </c>
      <c r="Q256" s="2">
        <v>9</v>
      </c>
      <c r="R256" s="2">
        <v>5</v>
      </c>
      <c r="S256" s="2">
        <v>43</v>
      </c>
      <c r="T256" s="2">
        <v>60</v>
      </c>
      <c r="U256" s="2"/>
    </row>
    <row r="257" spans="2:21" x14ac:dyDescent="0.3">
      <c r="B257" s="150"/>
      <c r="C257" s="407" t="s">
        <v>700</v>
      </c>
      <c r="D257" s="406" t="s">
        <v>314</v>
      </c>
      <c r="E257" s="408"/>
      <c r="F257" s="408">
        <v>0.75</v>
      </c>
      <c r="G257" s="408">
        <v>0.75</v>
      </c>
      <c r="H257" s="408">
        <v>0.75</v>
      </c>
      <c r="I257" s="408">
        <v>0.75</v>
      </c>
      <c r="J257" s="397"/>
      <c r="K257" s="397"/>
      <c r="N257" s="2"/>
      <c r="O257" s="2"/>
      <c r="P257" s="2"/>
      <c r="Q257" s="2"/>
      <c r="R257" s="2"/>
      <c r="S257" s="2"/>
      <c r="T257" s="2"/>
      <c r="U257" s="2"/>
    </row>
    <row r="258" spans="2:21" x14ac:dyDescent="0.3">
      <c r="B258" s="150"/>
      <c r="C258" s="407" t="s">
        <v>743</v>
      </c>
      <c r="D258" s="406"/>
      <c r="E258" s="408"/>
      <c r="F258" s="408">
        <v>0.09</v>
      </c>
      <c r="G258" s="408">
        <v>0.09</v>
      </c>
      <c r="H258" s="408">
        <v>0.09</v>
      </c>
      <c r="I258" s="408">
        <v>0.09</v>
      </c>
      <c r="J258" s="397"/>
      <c r="K258" s="397"/>
      <c r="N258" s="2"/>
      <c r="O258" s="2"/>
      <c r="P258" s="2"/>
      <c r="Q258" s="2"/>
      <c r="R258" s="2"/>
      <c r="S258" s="2"/>
      <c r="T258" s="2"/>
      <c r="U258" s="2"/>
    </row>
    <row r="259" spans="2:21" x14ac:dyDescent="0.3">
      <c r="B259" s="150"/>
      <c r="C259" s="407" t="s">
        <v>704</v>
      </c>
      <c r="D259" s="406" t="s">
        <v>721</v>
      </c>
      <c r="E259" s="422"/>
      <c r="F259" s="422">
        <v>7028594.586725275</v>
      </c>
      <c r="G259" s="422">
        <v>7028594.586725275</v>
      </c>
      <c r="H259" s="422">
        <v>7028594.586725275</v>
      </c>
      <c r="I259" s="422">
        <v>7028594.586725275</v>
      </c>
      <c r="J259" s="397">
        <f>H259</f>
        <v>7028594.586725275</v>
      </c>
      <c r="K259" s="397" t="s">
        <v>703</v>
      </c>
      <c r="N259" s="522" t="s">
        <v>1031</v>
      </c>
      <c r="O259" s="2"/>
      <c r="P259" s="2"/>
      <c r="Q259" s="2"/>
      <c r="R259" s="2"/>
      <c r="S259" s="2"/>
      <c r="T259" s="2"/>
      <c r="U259" s="2"/>
    </row>
    <row r="260" spans="2:21" x14ac:dyDescent="0.3">
      <c r="B260" s="150"/>
      <c r="C260" s="403" t="s">
        <v>697</v>
      </c>
      <c r="D260" s="402" t="s">
        <v>721</v>
      </c>
      <c r="E260" s="421"/>
      <c r="F260" s="421">
        <v>4797015.8054400003</v>
      </c>
      <c r="G260" s="421">
        <v>4797015.8054400003</v>
      </c>
      <c r="H260" s="421">
        <v>4797015.8054400003</v>
      </c>
      <c r="I260" s="421">
        <v>4797015.8054400003</v>
      </c>
      <c r="J260" s="397">
        <f>H260</f>
        <v>4797015.8054400003</v>
      </c>
      <c r="K260" s="397" t="s">
        <v>702</v>
      </c>
      <c r="N260" s="321" t="s">
        <v>1030</v>
      </c>
      <c r="O260" s="2"/>
      <c r="P260" s="2"/>
      <c r="Q260" s="2"/>
      <c r="R260" s="2"/>
      <c r="S260" s="2"/>
      <c r="T260" s="2"/>
      <c r="U260" s="2"/>
    </row>
    <row r="261" spans="2:21" x14ac:dyDescent="0.3">
      <c r="B261" s="150"/>
      <c r="C261" s="150"/>
      <c r="D261" s="150"/>
      <c r="E261" s="150"/>
      <c r="F261" s="150"/>
      <c r="G261" s="150"/>
      <c r="H261" s="150"/>
      <c r="I261" s="150"/>
      <c r="J261" s="397"/>
      <c r="K261" s="397"/>
      <c r="N261" s="2" t="s">
        <v>1021</v>
      </c>
      <c r="O261" s="2" t="s">
        <v>1029</v>
      </c>
      <c r="P261" s="2"/>
      <c r="Q261" s="2"/>
      <c r="R261" s="2"/>
      <c r="S261" s="2"/>
      <c r="T261" s="2"/>
      <c r="U261" s="2"/>
    </row>
    <row r="262" spans="2:21" x14ac:dyDescent="0.3">
      <c r="B262" s="150"/>
      <c r="C262" s="427"/>
      <c r="D262" s="427"/>
      <c r="E262" s="426"/>
      <c r="F262" s="150"/>
      <c r="G262" s="425"/>
      <c r="H262" s="420"/>
      <c r="I262" s="150"/>
      <c r="J262" s="397"/>
      <c r="K262" s="397"/>
      <c r="N262" s="2" t="s">
        <v>1022</v>
      </c>
      <c r="O262" s="2" t="s">
        <v>1029</v>
      </c>
      <c r="P262" s="2"/>
      <c r="Q262" s="2"/>
      <c r="R262" s="2"/>
      <c r="S262" s="2"/>
      <c r="T262" s="2"/>
      <c r="U262" s="2"/>
    </row>
    <row r="263" spans="2:21" x14ac:dyDescent="0.3">
      <c r="B263" s="150"/>
      <c r="C263" s="150"/>
      <c r="D263" s="150"/>
      <c r="E263" s="150"/>
      <c r="F263" s="150"/>
      <c r="G263" s="416" t="s">
        <v>729</v>
      </c>
      <c r="H263" s="414">
        <v>0.96</v>
      </c>
      <c r="I263" s="414"/>
      <c r="J263" s="397"/>
      <c r="K263" s="397"/>
      <c r="N263" s="2" t="s">
        <v>1023</v>
      </c>
      <c r="O263" s="2" t="s">
        <v>1029</v>
      </c>
      <c r="P263" s="2"/>
      <c r="Q263" s="2"/>
      <c r="R263" s="2"/>
      <c r="S263" s="2"/>
      <c r="T263" s="2"/>
      <c r="U263" s="2"/>
    </row>
    <row r="264" spans="2:21" x14ac:dyDescent="0.3">
      <c r="B264" s="150"/>
      <c r="C264" s="150"/>
      <c r="D264" s="150"/>
      <c r="E264" s="150"/>
      <c r="F264" s="150"/>
      <c r="G264" s="416" t="s">
        <v>728</v>
      </c>
      <c r="H264" s="413">
        <v>83.885499999999993</v>
      </c>
      <c r="I264" s="413"/>
      <c r="J264" s="397"/>
      <c r="K264" s="397"/>
      <c r="N264" s="2" t="s">
        <v>1024</v>
      </c>
      <c r="O264" s="2" t="s">
        <v>1029</v>
      </c>
      <c r="P264" s="2"/>
      <c r="Q264" s="2"/>
      <c r="R264" s="2"/>
      <c r="S264" s="2"/>
      <c r="T264" s="2"/>
      <c r="U264" s="2"/>
    </row>
    <row r="265" spans="2:21" x14ac:dyDescent="0.3">
      <c r="C265" s="412" t="s">
        <v>742</v>
      </c>
      <c r="D265" s="411" t="s">
        <v>725</v>
      </c>
      <c r="E265" s="411" t="s">
        <v>741</v>
      </c>
      <c r="F265" s="411">
        <v>2006</v>
      </c>
      <c r="G265" s="411">
        <v>2007</v>
      </c>
      <c r="H265" s="410">
        <v>2010</v>
      </c>
      <c r="I265" s="409">
        <v>2014</v>
      </c>
      <c r="J265" s="397"/>
      <c r="K265" s="397"/>
      <c r="N265" s="2"/>
      <c r="O265" s="2"/>
      <c r="P265" s="2"/>
      <c r="Q265" s="2"/>
      <c r="R265" s="2"/>
      <c r="S265" s="2"/>
      <c r="T265" s="2"/>
      <c r="U265" s="2"/>
    </row>
    <row r="266" spans="2:21" x14ac:dyDescent="0.3">
      <c r="C266" s="407" t="s">
        <v>700</v>
      </c>
      <c r="D266" s="406" t="s">
        <v>314</v>
      </c>
      <c r="E266" s="408"/>
      <c r="F266" s="408"/>
      <c r="G266" s="408"/>
      <c r="H266" s="408">
        <v>0.65</v>
      </c>
      <c r="I266" s="408">
        <v>0.65</v>
      </c>
      <c r="J266" s="397"/>
      <c r="K266" s="397"/>
      <c r="N266" s="321" t="s">
        <v>1028</v>
      </c>
      <c r="O266" s="2"/>
      <c r="P266" s="2"/>
      <c r="Q266" s="2"/>
      <c r="R266" s="2"/>
      <c r="S266" s="2"/>
      <c r="T266" s="2"/>
      <c r="U266" s="2"/>
    </row>
    <row r="267" spans="2:21" x14ac:dyDescent="0.3">
      <c r="C267" s="407" t="s">
        <v>704</v>
      </c>
      <c r="D267" s="406" t="s">
        <v>721</v>
      </c>
      <c r="E267" s="423">
        <v>0.54</v>
      </c>
      <c r="F267" s="422"/>
      <c r="G267" s="422"/>
      <c r="H267" s="422">
        <v>2109818.7162387692</v>
      </c>
      <c r="I267" s="422">
        <v>2109818.7162387692</v>
      </c>
      <c r="J267" s="398">
        <f>I267</f>
        <v>2109818.7162387692</v>
      </c>
      <c r="K267" s="397" t="s">
        <v>740</v>
      </c>
      <c r="N267" s="2" t="s">
        <v>1025</v>
      </c>
      <c r="O267" s="2" t="s">
        <v>1029</v>
      </c>
      <c r="P267" s="2"/>
      <c r="Q267" s="2"/>
      <c r="R267" s="2"/>
      <c r="S267" s="2"/>
      <c r="T267" s="2"/>
      <c r="U267" s="2"/>
    </row>
    <row r="268" spans="2:21" x14ac:dyDescent="0.3">
      <c r="C268" s="407" t="s">
        <v>739</v>
      </c>
      <c r="D268" s="406"/>
      <c r="E268" s="423">
        <v>0.13</v>
      </c>
      <c r="F268" s="422"/>
      <c r="G268" s="422"/>
      <c r="H268" s="422">
        <v>507919.32057599997</v>
      </c>
      <c r="I268" s="422">
        <v>507919.32057599997</v>
      </c>
      <c r="J268" s="398">
        <f>I268</f>
        <v>507919.32057599997</v>
      </c>
      <c r="K268" s="397" t="s">
        <v>737</v>
      </c>
      <c r="N268" s="2" t="s">
        <v>1026</v>
      </c>
      <c r="O268" s="2" t="s">
        <v>1029</v>
      </c>
      <c r="P268" s="2"/>
      <c r="Q268" s="2"/>
      <c r="R268" s="2"/>
      <c r="S268" s="2"/>
      <c r="T268" s="2"/>
      <c r="U268" s="2"/>
    </row>
    <row r="269" spans="2:21" x14ac:dyDescent="0.3">
      <c r="C269" s="407" t="s">
        <v>738</v>
      </c>
      <c r="D269" s="406"/>
      <c r="E269" s="424">
        <v>0.30000000000000004</v>
      </c>
      <c r="F269" s="422"/>
      <c r="G269" s="422"/>
      <c r="H269" s="422">
        <v>1172121.5090215385</v>
      </c>
      <c r="I269" s="422">
        <v>1172121.5090215385</v>
      </c>
      <c r="J269" s="398">
        <f>I269</f>
        <v>1172121.5090215385</v>
      </c>
      <c r="K269" s="397" t="s">
        <v>737</v>
      </c>
      <c r="N269" s="2" t="s">
        <v>1027</v>
      </c>
      <c r="O269" s="2" t="s">
        <v>1029</v>
      </c>
      <c r="P269" s="2"/>
      <c r="Q269" s="2"/>
      <c r="R269" s="2"/>
      <c r="S269" s="2"/>
      <c r="T269" s="2"/>
      <c r="U269" s="2"/>
    </row>
    <row r="270" spans="2:21" x14ac:dyDescent="0.3">
      <c r="C270" s="407" t="s">
        <v>736</v>
      </c>
      <c r="D270" s="406"/>
      <c r="E270" s="423">
        <v>0.03</v>
      </c>
      <c r="F270" s="422"/>
      <c r="G270" s="422"/>
      <c r="H270" s="422">
        <v>117212.15090215382</v>
      </c>
      <c r="I270" s="422">
        <v>117212.15090215382</v>
      </c>
      <c r="J270" s="398">
        <f>I270</f>
        <v>117212.15090215382</v>
      </c>
      <c r="K270" s="397" t="s">
        <v>698</v>
      </c>
      <c r="N270" s="2"/>
      <c r="O270" s="2"/>
      <c r="P270" s="2"/>
      <c r="Q270" s="2"/>
      <c r="R270" s="2"/>
      <c r="S270" s="2"/>
      <c r="T270" s="2"/>
      <c r="U270" s="2"/>
    </row>
    <row r="271" spans="2:21" x14ac:dyDescent="0.3">
      <c r="C271" s="403" t="s">
        <v>697</v>
      </c>
      <c r="D271" s="402" t="s">
        <v>721</v>
      </c>
      <c r="E271" s="421"/>
      <c r="F271" s="421"/>
      <c r="G271" s="421"/>
      <c r="H271" s="421">
        <v>2539596.6028799997</v>
      </c>
      <c r="I271" s="421">
        <v>2539596.6028799997</v>
      </c>
      <c r="J271" s="398">
        <f>I271</f>
        <v>2539596.6028799997</v>
      </c>
      <c r="K271" s="397" t="s">
        <v>735</v>
      </c>
      <c r="N271" s="522" t="s">
        <v>1032</v>
      </c>
      <c r="O271" s="2"/>
      <c r="P271" s="2"/>
      <c r="Q271" s="2"/>
      <c r="R271" s="2"/>
      <c r="S271" s="2"/>
      <c r="T271" s="2"/>
      <c r="U271" s="2"/>
    </row>
    <row r="272" spans="2:21" x14ac:dyDescent="0.3">
      <c r="C272" s="420"/>
      <c r="D272" s="420"/>
      <c r="E272" s="419"/>
      <c r="F272" s="419"/>
      <c r="G272" s="419"/>
      <c r="H272" s="419"/>
      <c r="I272" s="419"/>
      <c r="J272" s="397"/>
      <c r="K272" s="397"/>
      <c r="N272" s="321" t="s">
        <v>1033</v>
      </c>
      <c r="O272" s="2"/>
      <c r="P272" s="2"/>
      <c r="Q272" s="2"/>
      <c r="R272" s="2"/>
      <c r="S272" s="2"/>
      <c r="T272" s="2"/>
      <c r="U272" s="2"/>
    </row>
    <row r="273" spans="2:21" x14ac:dyDescent="0.3">
      <c r="B273" s="418" t="s">
        <v>734</v>
      </c>
      <c r="C273" s="420"/>
      <c r="D273" s="420"/>
      <c r="E273" s="419"/>
      <c r="F273" s="419"/>
      <c r="G273" s="419"/>
      <c r="H273" s="419"/>
      <c r="I273" s="419"/>
      <c r="J273" s="397"/>
      <c r="K273" s="397"/>
      <c r="N273" s="2" t="s">
        <v>1034</v>
      </c>
      <c r="O273" s="2" t="s">
        <v>1029</v>
      </c>
      <c r="P273" s="2"/>
      <c r="Q273" s="2"/>
      <c r="R273" s="2"/>
      <c r="S273" s="2"/>
      <c r="T273" s="2"/>
      <c r="U273" s="2"/>
    </row>
    <row r="274" spans="2:21" x14ac:dyDescent="0.3">
      <c r="C274" s="420"/>
      <c r="D274" s="420"/>
      <c r="E274" s="419"/>
      <c r="F274" s="419"/>
      <c r="G274" s="419"/>
      <c r="H274" s="410">
        <v>2010</v>
      </c>
      <c r="I274" s="409">
        <v>2014</v>
      </c>
      <c r="J274" s="397"/>
      <c r="K274" s="397"/>
      <c r="N274" s="2" t="s">
        <v>1035</v>
      </c>
      <c r="O274" s="2" t="s">
        <v>1029</v>
      </c>
      <c r="P274" s="2"/>
      <c r="Q274" s="2"/>
      <c r="R274" s="2"/>
      <c r="S274" s="2"/>
      <c r="T274" s="2"/>
      <c r="U274" s="2"/>
    </row>
    <row r="275" spans="2:21" x14ac:dyDescent="0.3">
      <c r="C275" s="420" t="s">
        <v>733</v>
      </c>
      <c r="D275" s="420"/>
      <c r="E275" s="419"/>
      <c r="F275" s="419"/>
      <c r="G275" s="419"/>
      <c r="H275" s="419">
        <f>H271+H260</f>
        <v>7336612.4083200004</v>
      </c>
      <c r="I275" s="419">
        <f>I271+I260</f>
        <v>7336612.4083200004</v>
      </c>
      <c r="J275" s="397"/>
      <c r="K275" s="397"/>
      <c r="N275" s="2" t="s">
        <v>1036</v>
      </c>
      <c r="O275" s="2" t="s">
        <v>1029</v>
      </c>
      <c r="P275" s="2"/>
      <c r="Q275" s="2"/>
      <c r="R275" s="2"/>
      <c r="S275" s="2"/>
      <c r="T275" s="2"/>
      <c r="U275" s="2"/>
    </row>
    <row r="276" spans="2:21" x14ac:dyDescent="0.3">
      <c r="C276" s="420" t="s">
        <v>732</v>
      </c>
      <c r="D276" s="420"/>
      <c r="E276" s="419"/>
      <c r="F276" s="419"/>
      <c r="G276" s="419"/>
      <c r="H276" s="419">
        <f>H284+H291</f>
        <v>4778883.7968000006</v>
      </c>
      <c r="I276" s="419">
        <f>I284+I291</f>
        <v>4778883.7968000006</v>
      </c>
      <c r="J276" s="397"/>
      <c r="K276" s="397"/>
      <c r="N276" s="2" t="s">
        <v>1037</v>
      </c>
      <c r="O276" s="2" t="s">
        <v>1029</v>
      </c>
      <c r="P276" s="2"/>
      <c r="Q276" s="2"/>
      <c r="R276" s="2"/>
      <c r="S276" s="2"/>
      <c r="T276" s="2"/>
      <c r="U276" s="2"/>
    </row>
    <row r="277" spans="2:21" x14ac:dyDescent="0.3">
      <c r="C277" t="s">
        <v>731</v>
      </c>
      <c r="H277" s="419">
        <f>H275-H276</f>
        <v>2557728.6115199998</v>
      </c>
      <c r="I277" s="419">
        <f>I275-I276</f>
        <v>2557728.6115199998</v>
      </c>
      <c r="J277" s="397"/>
      <c r="K277" s="397"/>
      <c r="N277" s="2" t="s">
        <v>1038</v>
      </c>
      <c r="O277" s="2" t="s">
        <v>1029</v>
      </c>
      <c r="P277" s="2"/>
      <c r="Q277" s="2"/>
      <c r="R277" s="2"/>
      <c r="S277" s="2"/>
      <c r="T277" s="2"/>
      <c r="U277" s="2"/>
    </row>
    <row r="278" spans="2:21" x14ac:dyDescent="0.3">
      <c r="J278" s="397"/>
      <c r="K278" s="397"/>
      <c r="N278" s="2" t="s">
        <v>1039</v>
      </c>
      <c r="O278" s="2" t="s">
        <v>1029</v>
      </c>
      <c r="P278" s="2"/>
      <c r="Q278" s="2"/>
      <c r="R278" s="2"/>
      <c r="S278" s="2"/>
      <c r="T278" s="2"/>
      <c r="U278" s="2"/>
    </row>
    <row r="279" spans="2:21" x14ac:dyDescent="0.3">
      <c r="B279" s="418" t="s">
        <v>730</v>
      </c>
      <c r="D279" s="150"/>
      <c r="E279" s="150"/>
      <c r="F279" s="150"/>
      <c r="G279" s="150"/>
      <c r="H279" s="150"/>
      <c r="I279" s="150"/>
      <c r="J279" s="417"/>
      <c r="K279" s="397"/>
      <c r="N279" s="2" t="s">
        <v>553</v>
      </c>
      <c r="O279" s="2" t="s">
        <v>1029</v>
      </c>
      <c r="P279" s="2"/>
      <c r="Q279" s="2"/>
      <c r="R279" s="2"/>
      <c r="S279" s="2"/>
      <c r="T279" s="2"/>
      <c r="U279" s="2"/>
    </row>
    <row r="280" spans="2:21" x14ac:dyDescent="0.3">
      <c r="C280" s="150"/>
      <c r="D280" s="150"/>
      <c r="E280" s="150"/>
      <c r="F280" s="150"/>
      <c r="G280" s="150"/>
      <c r="H280" s="416" t="s">
        <v>729</v>
      </c>
      <c r="I280" s="414">
        <v>0.8</v>
      </c>
      <c r="J280" s="397"/>
      <c r="K280" s="397"/>
      <c r="N280" s="321" t="s">
        <v>625</v>
      </c>
      <c r="O280" s="2"/>
      <c r="P280" s="2"/>
      <c r="Q280" s="2"/>
      <c r="R280" s="2"/>
      <c r="S280" s="2"/>
      <c r="T280" s="2"/>
      <c r="U280" s="2"/>
    </row>
    <row r="281" spans="2:21" x14ac:dyDescent="0.3">
      <c r="C281" s="150"/>
      <c r="D281" s="150"/>
      <c r="E281" s="150"/>
      <c r="F281" s="150"/>
      <c r="G281" s="150"/>
      <c r="H281" s="416" t="s">
        <v>728</v>
      </c>
      <c r="I281" s="413">
        <v>9</v>
      </c>
      <c r="J281" s="397"/>
      <c r="K281" s="397"/>
      <c r="N281" s="2"/>
      <c r="O281" s="2"/>
      <c r="P281" s="2"/>
      <c r="Q281" s="2"/>
      <c r="R281" s="2"/>
      <c r="S281" s="2"/>
      <c r="T281" s="2"/>
      <c r="U281" s="2"/>
    </row>
    <row r="282" spans="2:21" x14ac:dyDescent="0.3">
      <c r="C282" s="412" t="s">
        <v>727</v>
      </c>
      <c r="D282" s="411" t="s">
        <v>725</v>
      </c>
      <c r="E282" s="411"/>
      <c r="F282" s="411">
        <v>2006</v>
      </c>
      <c r="G282" s="411">
        <v>2007</v>
      </c>
      <c r="H282" s="410">
        <v>2010</v>
      </c>
      <c r="I282" s="409">
        <v>2014</v>
      </c>
      <c r="J282" s="397"/>
      <c r="K282" s="397"/>
      <c r="N282" s="2"/>
      <c r="O282" s="2"/>
      <c r="P282" s="2"/>
      <c r="Q282" s="2"/>
      <c r="R282" s="2"/>
      <c r="S282" s="2"/>
      <c r="T282" s="2"/>
      <c r="U282" s="2"/>
    </row>
    <row r="283" spans="2:21" x14ac:dyDescent="0.3">
      <c r="C283" s="407" t="s">
        <v>700</v>
      </c>
      <c r="D283" s="406" t="s">
        <v>721</v>
      </c>
      <c r="E283" s="406"/>
      <c r="F283" s="406">
        <v>0.9</v>
      </c>
      <c r="G283" s="406">
        <v>0.9</v>
      </c>
      <c r="H283" s="406">
        <v>0.9</v>
      </c>
      <c r="I283" s="406">
        <v>0.9</v>
      </c>
      <c r="J283" s="397"/>
      <c r="K283" s="397"/>
      <c r="N283" s="2"/>
      <c r="O283" s="2"/>
      <c r="P283" s="2"/>
      <c r="Q283" s="2"/>
      <c r="R283" s="2"/>
      <c r="S283" s="2"/>
      <c r="T283" s="2"/>
      <c r="U283" s="2"/>
    </row>
    <row r="284" spans="2:21" x14ac:dyDescent="0.3">
      <c r="C284" s="407" t="s">
        <v>724</v>
      </c>
      <c r="D284" s="406" t="s">
        <v>721</v>
      </c>
      <c r="E284" s="405"/>
      <c r="F284" s="415">
        <v>252288</v>
      </c>
      <c r="G284" s="415">
        <v>252288</v>
      </c>
      <c r="H284" s="415">
        <v>252288</v>
      </c>
      <c r="I284" s="415">
        <v>252288</v>
      </c>
      <c r="J284" s="397">
        <f>H284</f>
        <v>252288</v>
      </c>
      <c r="K284" s="397" t="s">
        <v>723</v>
      </c>
      <c r="N284" s="2"/>
      <c r="O284" s="2"/>
      <c r="P284" s="2"/>
      <c r="Q284" s="2"/>
      <c r="R284" s="2"/>
      <c r="S284" s="2"/>
      <c r="T284" s="2"/>
      <c r="U284" s="2"/>
    </row>
    <row r="285" spans="2:21" x14ac:dyDescent="0.3">
      <c r="C285" s="403" t="s">
        <v>722</v>
      </c>
      <c r="D285" s="402" t="s">
        <v>721</v>
      </c>
      <c r="E285" s="401"/>
      <c r="F285" s="401">
        <v>227059.20000000001</v>
      </c>
      <c r="G285" s="401">
        <v>227059.20000000001</v>
      </c>
      <c r="H285" s="401">
        <v>227059.20000000001</v>
      </c>
      <c r="I285" s="401">
        <v>227059.20000000001</v>
      </c>
      <c r="J285" s="397">
        <f>H285</f>
        <v>227059.20000000001</v>
      </c>
      <c r="K285" s="397" t="s">
        <v>720</v>
      </c>
    </row>
    <row r="286" spans="2:21" x14ac:dyDescent="0.3">
      <c r="C286" s="150"/>
      <c r="D286" s="150"/>
      <c r="E286" s="150"/>
      <c r="F286" s="150"/>
      <c r="G286" s="150"/>
      <c r="H286" s="150"/>
      <c r="I286" s="150"/>
      <c r="J286" s="397"/>
      <c r="K286" s="397"/>
    </row>
    <row r="287" spans="2:21" x14ac:dyDescent="0.3">
      <c r="C287" s="150"/>
      <c r="D287" s="150"/>
      <c r="E287" s="150"/>
      <c r="F287" s="150"/>
      <c r="G287" s="150"/>
      <c r="H287" s="150"/>
      <c r="I287" s="414">
        <v>0.96</v>
      </c>
      <c r="J287" s="397"/>
      <c r="K287" s="397"/>
    </row>
    <row r="288" spans="2:21" x14ac:dyDescent="0.3">
      <c r="C288" s="150"/>
      <c r="D288" s="150"/>
      <c r="E288" s="150"/>
      <c r="F288" s="150"/>
      <c r="G288" s="150"/>
      <c r="H288" s="150"/>
      <c r="I288" s="413">
        <v>21.7</v>
      </c>
      <c r="J288" s="397"/>
      <c r="K288" s="397"/>
    </row>
    <row r="289" spans="1:14" x14ac:dyDescent="0.3">
      <c r="C289" s="412" t="s">
        <v>726</v>
      </c>
      <c r="D289" s="411" t="s">
        <v>725</v>
      </c>
      <c r="E289" s="411"/>
      <c r="F289" s="411">
        <v>2006</v>
      </c>
      <c r="G289" s="411">
        <v>2007</v>
      </c>
      <c r="H289" s="410">
        <v>2010</v>
      </c>
      <c r="I289" s="409">
        <v>2014</v>
      </c>
      <c r="J289" s="397"/>
      <c r="K289" s="397"/>
    </row>
    <row r="290" spans="1:14" x14ac:dyDescent="0.3">
      <c r="C290" s="407" t="s">
        <v>700</v>
      </c>
      <c r="D290" s="406" t="s">
        <v>721</v>
      </c>
      <c r="E290" s="406"/>
      <c r="F290" s="408">
        <v>0.14513289489298453</v>
      </c>
      <c r="G290" s="408">
        <v>0.14513289489298453</v>
      </c>
      <c r="H290" s="408">
        <v>0.14513289489298453</v>
      </c>
      <c r="I290" s="408">
        <v>0.14513289489298453</v>
      </c>
      <c r="J290" s="397"/>
      <c r="K290" s="397"/>
    </row>
    <row r="291" spans="1:14" x14ac:dyDescent="0.3">
      <c r="C291" s="407" t="s">
        <v>724</v>
      </c>
      <c r="D291" s="406" t="s">
        <v>721</v>
      </c>
      <c r="E291" s="405"/>
      <c r="F291" s="404">
        <v>4526595.7968000006</v>
      </c>
      <c r="G291" s="404">
        <v>4526595.7968000006</v>
      </c>
      <c r="H291" s="404">
        <v>4526595.7968000006</v>
      </c>
      <c r="I291" s="404">
        <v>4526595.7968000006</v>
      </c>
      <c r="J291" s="397">
        <f>H291</f>
        <v>4526595.7968000006</v>
      </c>
      <c r="K291" s="397" t="s">
        <v>723</v>
      </c>
    </row>
    <row r="292" spans="1:14" x14ac:dyDescent="0.3">
      <c r="C292" s="403" t="s">
        <v>722</v>
      </c>
      <c r="D292" s="402" t="s">
        <v>721</v>
      </c>
      <c r="E292" s="401"/>
      <c r="F292" s="401">
        <v>656957.95200000005</v>
      </c>
      <c r="G292" s="401">
        <v>656957.95200000005</v>
      </c>
      <c r="H292" s="401">
        <v>656957.95200000005</v>
      </c>
      <c r="I292" s="401">
        <v>656957.95200000005</v>
      </c>
      <c r="J292" s="397">
        <f>H292</f>
        <v>656957.95200000005</v>
      </c>
      <c r="K292" s="397" t="s">
        <v>720</v>
      </c>
    </row>
    <row r="293" spans="1:14" x14ac:dyDescent="0.3">
      <c r="J293" s="397"/>
      <c r="K293" s="397"/>
    </row>
    <row r="294" spans="1:14" x14ac:dyDescent="0.3">
      <c r="J294" s="397"/>
      <c r="K294" s="397"/>
    </row>
    <row r="295" spans="1:14" ht="18" x14ac:dyDescent="0.35">
      <c r="A295" s="400" t="s">
        <v>719</v>
      </c>
      <c r="B295" s="65"/>
      <c r="C295" s="65"/>
      <c r="D295" s="65"/>
      <c r="E295" s="65"/>
      <c r="F295" s="65"/>
      <c r="G295" s="65"/>
      <c r="H295" s="65"/>
      <c r="I295" s="65"/>
      <c r="J295" s="399"/>
      <c r="K295" s="397"/>
    </row>
    <row r="296" spans="1:14" x14ac:dyDescent="0.3">
      <c r="J296" s="397"/>
      <c r="K296" s="397"/>
    </row>
    <row r="297" spans="1:14" ht="28.8" x14ac:dyDescent="0.3">
      <c r="D297" s="279" t="s">
        <v>718</v>
      </c>
      <c r="E297" s="279" t="s">
        <v>717</v>
      </c>
      <c r="F297" s="279" t="s">
        <v>716</v>
      </c>
      <c r="G297" s="279" t="s">
        <v>715</v>
      </c>
      <c r="H297" s="279" t="s">
        <v>714</v>
      </c>
      <c r="I297" s="279" t="s">
        <v>713</v>
      </c>
      <c r="J297" s="397"/>
      <c r="K297" s="397"/>
    </row>
    <row r="298" spans="1:14" x14ac:dyDescent="0.3">
      <c r="B298" s="73" t="s">
        <v>705</v>
      </c>
      <c r="C298" t="s">
        <v>700</v>
      </c>
      <c r="F298">
        <v>0.76</v>
      </c>
      <c r="G298">
        <v>0.76</v>
      </c>
      <c r="H298">
        <v>0.76</v>
      </c>
      <c r="J298" s="397"/>
      <c r="K298" s="397"/>
      <c r="N298" s="272" t="s">
        <v>1040</v>
      </c>
    </row>
    <row r="299" spans="1:14" x14ac:dyDescent="0.3">
      <c r="C299" t="s">
        <v>704</v>
      </c>
      <c r="F299" s="292">
        <v>293663.92999470653</v>
      </c>
      <c r="G299" s="292">
        <v>127679.9695629159</v>
      </c>
      <c r="H299" s="292">
        <v>319199.92390728969</v>
      </c>
      <c r="I299" s="292">
        <f>SUM(F299:H299)</f>
        <v>740543.82346491213</v>
      </c>
      <c r="J299" s="397">
        <f>H299</f>
        <v>319199.92390728969</v>
      </c>
      <c r="K299" s="397" t="s">
        <v>703</v>
      </c>
    </row>
    <row r="300" spans="1:14" x14ac:dyDescent="0.3">
      <c r="C300" t="s">
        <v>697</v>
      </c>
      <c r="F300" s="292">
        <v>223184.58679597697</v>
      </c>
      <c r="G300" s="292">
        <v>97036.776867816079</v>
      </c>
      <c r="H300" s="292">
        <v>242591.94216954018</v>
      </c>
      <c r="I300" s="292">
        <f>SUM(F300:H300)</f>
        <v>562813.30583333329</v>
      </c>
      <c r="J300" s="397">
        <f>H300</f>
        <v>242591.94216954018</v>
      </c>
      <c r="K300" s="397" t="s">
        <v>702</v>
      </c>
    </row>
    <row r="301" spans="1:14" x14ac:dyDescent="0.3">
      <c r="J301" s="397"/>
      <c r="K301" s="397"/>
    </row>
    <row r="302" spans="1:14" x14ac:dyDescent="0.3">
      <c r="B302" s="73" t="s">
        <v>701</v>
      </c>
      <c r="C302" t="s">
        <v>700</v>
      </c>
      <c r="D302">
        <v>0.8</v>
      </c>
      <c r="E302">
        <v>0.8</v>
      </c>
      <c r="J302" s="397"/>
      <c r="K302" s="397"/>
    </row>
    <row r="303" spans="1:14" x14ac:dyDescent="0.3">
      <c r="C303" t="s">
        <v>699</v>
      </c>
      <c r="D303" s="292">
        <v>461849.71052631579</v>
      </c>
      <c r="E303" s="292">
        <v>1293179.1894736844</v>
      </c>
      <c r="I303" s="292">
        <f>SUM(D303:F303)</f>
        <v>1755028.9000000001</v>
      </c>
      <c r="J303" s="398">
        <f>I303</f>
        <v>1755028.9000000001</v>
      </c>
      <c r="K303" s="397" t="s">
        <v>698</v>
      </c>
    </row>
    <row r="304" spans="1:14" x14ac:dyDescent="0.3">
      <c r="C304" t="s">
        <v>697</v>
      </c>
      <c r="D304" s="292">
        <v>369479.76842105266</v>
      </c>
      <c r="E304" s="292">
        <v>1034543.3515789475</v>
      </c>
      <c r="I304" s="292">
        <f>SUM(D304:F304)</f>
        <v>1404023.12</v>
      </c>
      <c r="J304" s="398">
        <f>I304</f>
        <v>1404023.12</v>
      </c>
      <c r="K304" s="397" t="s">
        <v>696</v>
      </c>
    </row>
    <row r="305" spans="1:17" x14ac:dyDescent="0.3">
      <c r="J305" s="397"/>
      <c r="K305" s="397"/>
    </row>
    <row r="306" spans="1:17" x14ac:dyDescent="0.3">
      <c r="J306" s="397"/>
      <c r="K306" s="397"/>
    </row>
    <row r="307" spans="1:17" ht="18" x14ac:dyDescent="0.35">
      <c r="A307" s="400" t="s">
        <v>712</v>
      </c>
      <c r="B307" s="65"/>
      <c r="C307" s="65"/>
      <c r="D307" s="65"/>
      <c r="E307" s="65"/>
      <c r="F307" s="65"/>
      <c r="G307" s="65"/>
      <c r="H307" s="65"/>
      <c r="I307" s="65"/>
      <c r="J307" s="399"/>
      <c r="K307" s="397"/>
    </row>
    <row r="308" spans="1:17" x14ac:dyDescent="0.3">
      <c r="J308" s="397"/>
      <c r="K308" s="397"/>
    </row>
    <row r="309" spans="1:17" x14ac:dyDescent="0.3">
      <c r="J309" s="397"/>
      <c r="K309" s="397"/>
      <c r="N309" s="272" t="s">
        <v>952</v>
      </c>
    </row>
    <row r="310" spans="1:17" x14ac:dyDescent="0.3">
      <c r="B310" t="s">
        <v>711</v>
      </c>
      <c r="D310" s="73" t="s">
        <v>710</v>
      </c>
      <c r="E310" s="73" t="s">
        <v>709</v>
      </c>
      <c r="F310" s="73" t="s">
        <v>708</v>
      </c>
      <c r="G310" s="73" t="s">
        <v>707</v>
      </c>
      <c r="J310" s="397"/>
      <c r="K310" s="397"/>
      <c r="N310" s="272" t="s">
        <v>951</v>
      </c>
    </row>
    <row r="311" spans="1:17" x14ac:dyDescent="0.3">
      <c r="B311" t="s">
        <v>490</v>
      </c>
      <c r="D311" s="73" t="s">
        <v>454</v>
      </c>
      <c r="E311" s="73" t="s">
        <v>454</v>
      </c>
      <c r="F311" s="73" t="s">
        <v>454</v>
      </c>
      <c r="G311" s="73" t="s">
        <v>706</v>
      </c>
      <c r="J311" s="397"/>
      <c r="K311" s="397"/>
    </row>
    <row r="312" spans="1:17" x14ac:dyDescent="0.3">
      <c r="J312" s="397"/>
      <c r="K312" s="397"/>
    </row>
    <row r="313" spans="1:17" x14ac:dyDescent="0.3">
      <c r="B313" s="73" t="s">
        <v>705</v>
      </c>
      <c r="J313" s="397"/>
      <c r="K313" s="397"/>
      <c r="N313" t="s">
        <v>935</v>
      </c>
      <c r="O313" t="s">
        <v>936</v>
      </c>
      <c r="P313" t="s">
        <v>939</v>
      </c>
      <c r="Q313" t="s">
        <v>940</v>
      </c>
    </row>
    <row r="314" spans="1:17" x14ac:dyDescent="0.3">
      <c r="C314" t="s">
        <v>700</v>
      </c>
      <c r="D314">
        <v>0.76</v>
      </c>
      <c r="E314">
        <v>0.76</v>
      </c>
      <c r="F314">
        <v>0.76</v>
      </c>
      <c r="J314" s="397"/>
      <c r="K314" s="397"/>
      <c r="O314" t="s">
        <v>937</v>
      </c>
      <c r="P314" t="s">
        <v>938</v>
      </c>
      <c r="Q314" t="s">
        <v>941</v>
      </c>
    </row>
    <row r="315" spans="1:17" x14ac:dyDescent="0.3">
      <c r="C315" t="s">
        <v>704</v>
      </c>
      <c r="D315" s="292">
        <v>1315789.4736842106</v>
      </c>
      <c r="E315" s="292">
        <v>4763157.8947368423</v>
      </c>
      <c r="F315" s="292">
        <v>2065789.4736842106</v>
      </c>
      <c r="G315" s="292"/>
      <c r="I315" s="292">
        <f>SUM(D315:G315)</f>
        <v>8144736.8421052629</v>
      </c>
      <c r="J315" s="398">
        <f>I315</f>
        <v>8144736.8421052629</v>
      </c>
      <c r="K315" s="397" t="s">
        <v>703</v>
      </c>
      <c r="N315">
        <v>2020</v>
      </c>
      <c r="O315">
        <v>6.38</v>
      </c>
      <c r="P315">
        <v>0.90600000000000003</v>
      </c>
      <c r="Q315">
        <v>4.5999999999999996</v>
      </c>
    </row>
    <row r="316" spans="1:17" x14ac:dyDescent="0.3">
      <c r="C316" t="s">
        <v>697</v>
      </c>
      <c r="D316" s="292">
        <v>1000000</v>
      </c>
      <c r="E316" s="292">
        <v>3620000</v>
      </c>
      <c r="F316" s="292">
        <v>1570000</v>
      </c>
      <c r="G316" s="292"/>
      <c r="I316" s="292">
        <f>SUM(D316:G316)</f>
        <v>6190000</v>
      </c>
      <c r="J316" s="398">
        <f>I316</f>
        <v>6190000</v>
      </c>
      <c r="K316" s="397" t="s">
        <v>702</v>
      </c>
      <c r="N316">
        <v>2021</v>
      </c>
      <c r="O316">
        <v>6.1</v>
      </c>
      <c r="P316">
        <v>0.86699999999999999</v>
      </c>
    </row>
    <row r="317" spans="1:17" x14ac:dyDescent="0.3">
      <c r="J317" s="397"/>
      <c r="K317" s="397"/>
    </row>
    <row r="318" spans="1:17" x14ac:dyDescent="0.3">
      <c r="B318" s="73" t="s">
        <v>701</v>
      </c>
      <c r="J318" s="397"/>
      <c r="K318" s="397"/>
    </row>
    <row r="319" spans="1:17" x14ac:dyDescent="0.3">
      <c r="C319" t="s">
        <v>700</v>
      </c>
      <c r="G319">
        <v>0.8</v>
      </c>
      <c r="J319" s="397"/>
      <c r="K319" s="397"/>
      <c r="N319" t="s">
        <v>942</v>
      </c>
    </row>
    <row r="320" spans="1:17" x14ac:dyDescent="0.3">
      <c r="C320" t="s">
        <v>699</v>
      </c>
      <c r="F320" s="292"/>
      <c r="G320" s="292">
        <v>455000</v>
      </c>
      <c r="I320" s="292">
        <f>SUM(D320:G320)</f>
        <v>455000</v>
      </c>
      <c r="J320" s="398">
        <f>I320</f>
        <v>455000</v>
      </c>
      <c r="K320" s="397" t="s">
        <v>698</v>
      </c>
      <c r="N320" t="s">
        <v>943</v>
      </c>
    </row>
    <row r="321" spans="3:14" x14ac:dyDescent="0.3">
      <c r="C321" t="s">
        <v>697</v>
      </c>
      <c r="F321" s="92"/>
      <c r="G321" s="292">
        <v>364000</v>
      </c>
      <c r="I321" s="292">
        <f>SUM(D321:G321)</f>
        <v>364000</v>
      </c>
      <c r="J321" s="398">
        <f>I321</f>
        <v>364000</v>
      </c>
      <c r="K321" s="397" t="s">
        <v>696</v>
      </c>
      <c r="N321" t="s">
        <v>944</v>
      </c>
    </row>
    <row r="322" spans="3:14" x14ac:dyDescent="0.3">
      <c r="N322" t="s">
        <v>945</v>
      </c>
    </row>
    <row r="323" spans="3:14" x14ac:dyDescent="0.3">
      <c r="N323" t="s">
        <v>946</v>
      </c>
    </row>
    <row r="324" spans="3:14" x14ac:dyDescent="0.3">
      <c r="N324" t="s">
        <v>947</v>
      </c>
    </row>
    <row r="325" spans="3:14" x14ac:dyDescent="0.3">
      <c r="N325" t="s">
        <v>948</v>
      </c>
    </row>
    <row r="326" spans="3:14" x14ac:dyDescent="0.3">
      <c r="G326" s="284"/>
      <c r="N326" t="s">
        <v>949</v>
      </c>
    </row>
  </sheetData>
  <mergeCells count="3">
    <mergeCell ref="O3:U3"/>
    <mergeCell ref="V3:Z3"/>
    <mergeCell ref="AA3:AB3"/>
  </mergeCells>
  <phoneticPr fontId="90" type="noConversion"/>
  <hyperlinks>
    <hyperlink ref="I160" r:id="rId1" xr:uid="{795CCD60-B484-4C1A-89EB-D14D0F032740}"/>
    <hyperlink ref="N309" r:id="rId2" xr:uid="{649FE1B0-38DA-4F38-AF4B-D29B58C80036}"/>
    <hyperlink ref="N310" r:id="rId3" xr:uid="{6E185D3C-F266-4F25-8101-99059A205C02}"/>
    <hyperlink ref="N191" r:id="rId4" xr:uid="{93297F40-8F34-4972-ABA6-F6C15D71E94B}"/>
    <hyperlink ref="N121" r:id="rId5" location=":~:text=In%20the%20pulp%20and%20paper%20industry%20energy%2Drich%20biomass%20is,important%20in%20a%20pulp%20mill." xr:uid="{E58983DD-D1C8-4C1D-98F8-D41B19816E65}"/>
    <hyperlink ref="N125" r:id="rId6" xr:uid="{950B7A18-630A-40D5-9AC8-AB9859A32F45}"/>
    <hyperlink ref="N128" r:id="rId7" xr:uid="{E7F0397D-0A1C-4EA5-A083-E44C4A1DB3B5}"/>
    <hyperlink ref="N298" r:id="rId8" xr:uid="{C2325CB9-C578-450E-90BA-EDE57B977DBA}"/>
  </hyperlinks>
  <pageMargins left="0.7" right="0.7" top="0.75" bottom="0.75" header="0.3" footer="0.3"/>
  <pageSetup paperSize="9" orientation="portrait" r:id="rId9"/>
  <drawing r:id="rId10"/>
  <legacyDrawing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N2790"/>
  <sheetViews>
    <sheetView tabSelected="1" topLeftCell="Q1" zoomScale="90" zoomScaleNormal="90" workbookViewId="0">
      <selection activeCell="T18" sqref="T18"/>
    </sheetView>
  </sheetViews>
  <sheetFormatPr defaultColWidth="8.88671875" defaultRowHeight="14.4" x14ac:dyDescent="0.3"/>
  <cols>
    <col min="1" max="1" width="18.6640625" customWidth="1"/>
    <col min="2" max="2" width="22" customWidth="1"/>
    <col min="3" max="3" width="13.5546875" customWidth="1"/>
    <col min="4" max="4" width="20.6640625" customWidth="1"/>
    <col min="5" max="5" width="22.6640625" customWidth="1"/>
    <col min="6" max="6" width="13" customWidth="1"/>
    <col min="7" max="7" width="15.33203125" customWidth="1"/>
    <col min="8" max="8" width="22.6640625" style="56" customWidth="1"/>
    <col min="9" max="9" width="23.6640625" customWidth="1"/>
    <col min="10" max="10" width="6.88671875" customWidth="1"/>
    <col min="11" max="15" width="9.109375" customWidth="1"/>
    <col min="17" max="17" width="19.6640625" customWidth="1"/>
    <col min="18" max="18" width="14.5546875" customWidth="1"/>
    <col min="19" max="19" width="14.6640625" customWidth="1"/>
    <col min="21" max="21" width="21.5546875" customWidth="1"/>
    <col min="22" max="22" width="18" customWidth="1"/>
    <col min="23" max="24" width="18.5546875" customWidth="1"/>
    <col min="25" max="25" width="14" customWidth="1"/>
    <col min="26" max="26" width="11.109375" customWidth="1"/>
    <col min="27" max="27" width="12" customWidth="1"/>
    <col min="28" max="28" width="15.44140625" customWidth="1"/>
    <col min="34" max="34" width="17.5546875" customWidth="1"/>
  </cols>
  <sheetData>
    <row r="1" spans="1:40" ht="17.399999999999999" x14ac:dyDescent="0.35">
      <c r="A1" s="55" t="s">
        <v>82</v>
      </c>
      <c r="B1" s="55"/>
      <c r="R1" s="57" t="s">
        <v>83</v>
      </c>
    </row>
    <row r="2" spans="1:40" ht="27" customHeight="1" thickBot="1" x14ac:dyDescent="0.35">
      <c r="A2" s="58"/>
      <c r="B2" s="59"/>
      <c r="C2" s="60" t="s">
        <v>84</v>
      </c>
      <c r="E2" s="59"/>
      <c r="F2" s="59"/>
      <c r="G2" s="61"/>
      <c r="H2" s="60" t="s">
        <v>85</v>
      </c>
      <c r="J2" s="59"/>
      <c r="K2" s="59"/>
      <c r="L2" s="61"/>
      <c r="R2" s="697" t="s">
        <v>86</v>
      </c>
      <c r="S2" s="697"/>
      <c r="T2" s="697"/>
      <c r="U2" s="697"/>
      <c r="V2" s="697"/>
      <c r="W2" s="697"/>
    </row>
    <row r="3" spans="1:40" x14ac:dyDescent="0.3">
      <c r="A3" s="62" t="s">
        <v>87</v>
      </c>
      <c r="B3" s="63" t="s">
        <v>88</v>
      </c>
      <c r="C3" s="62" t="s">
        <v>89</v>
      </c>
      <c r="D3" s="63" t="s">
        <v>90</v>
      </c>
      <c r="E3" s="63" t="s">
        <v>91</v>
      </c>
      <c r="F3" s="63" t="s">
        <v>92</v>
      </c>
      <c r="G3" s="64" t="s">
        <v>93</v>
      </c>
      <c r="H3" s="62" t="s">
        <v>89</v>
      </c>
      <c r="I3" s="63" t="s">
        <v>90</v>
      </c>
      <c r="J3" s="63" t="s">
        <v>91</v>
      </c>
      <c r="K3" s="63" t="s">
        <v>92</v>
      </c>
      <c r="L3" s="64" t="s">
        <v>93</v>
      </c>
      <c r="M3" s="65" t="s">
        <v>94</v>
      </c>
    </row>
    <row r="4" spans="1:40" x14ac:dyDescent="0.3">
      <c r="A4" t="str">
        <f>RES!AE2</f>
        <v>IPPPAP</v>
      </c>
      <c r="B4" t="str">
        <f>RES!AE3</f>
        <v>Paper</v>
      </c>
      <c r="C4" t="str">
        <f>RES!AC32</f>
        <v>IPPPAP-E</v>
      </c>
      <c r="D4" t="str">
        <f>RES!AC28</f>
        <v>Paper - Mill</v>
      </c>
      <c r="E4" s="4" t="s">
        <v>95</v>
      </c>
      <c r="F4" s="66"/>
      <c r="G4" s="67" t="s">
        <v>96</v>
      </c>
      <c r="H4"/>
      <c r="J4" s="4" t="s">
        <v>95</v>
      </c>
      <c r="K4" s="68">
        <f>F4</f>
        <v>0</v>
      </c>
      <c r="R4" s="69" t="s">
        <v>23</v>
      </c>
      <c r="S4" s="69" t="s">
        <v>24</v>
      </c>
      <c r="T4" s="69" t="s">
        <v>25</v>
      </c>
      <c r="U4" s="69" t="s">
        <v>27</v>
      </c>
      <c r="V4" s="69" t="s">
        <v>97</v>
      </c>
      <c r="W4" s="69" t="s">
        <v>29</v>
      </c>
      <c r="X4" s="69" t="s">
        <v>22</v>
      </c>
      <c r="Y4" s="69" t="s">
        <v>30</v>
      </c>
      <c r="Z4" s="69" t="s">
        <v>31</v>
      </c>
      <c r="AA4" s="69" t="s">
        <v>32</v>
      </c>
      <c r="AB4" s="69" t="s">
        <v>28</v>
      </c>
    </row>
    <row r="5" spans="1:40" x14ac:dyDescent="0.3">
      <c r="E5" s="4"/>
      <c r="F5" s="68"/>
      <c r="G5" s="70"/>
      <c r="H5" t="str">
        <f>RES!U2</f>
        <v>IPPPULP</v>
      </c>
      <c r="I5" t="str">
        <f>RES!U3</f>
        <v>Pulp</v>
      </c>
      <c r="J5" s="4" t="s">
        <v>21</v>
      </c>
      <c r="K5" s="68">
        <f>P27</f>
        <v>0</v>
      </c>
      <c r="R5" s="71" t="s">
        <v>98</v>
      </c>
      <c r="X5" s="72"/>
      <c r="Y5" s="73" t="s">
        <v>99</v>
      </c>
      <c r="AC5" s="74" t="s">
        <v>100</v>
      </c>
      <c r="AI5" s="74" t="s">
        <v>100</v>
      </c>
    </row>
    <row r="6" spans="1:40" x14ac:dyDescent="0.3">
      <c r="B6" s="72"/>
      <c r="E6" s="4"/>
      <c r="F6" s="75"/>
      <c r="G6" s="72"/>
      <c r="H6" s="56" t="str">
        <f>RES!O2</f>
        <v>IPPSTM</v>
      </c>
      <c r="I6" s="56" t="str">
        <f>RES!O3</f>
        <v>Steam</v>
      </c>
      <c r="J6" s="4" t="s">
        <v>21</v>
      </c>
      <c r="K6" s="76">
        <f>M30</f>
        <v>0</v>
      </c>
      <c r="M6" s="4"/>
      <c r="R6" s="74" t="s">
        <v>21</v>
      </c>
      <c r="S6" s="77"/>
      <c r="T6" s="77"/>
      <c r="U6" s="77"/>
      <c r="V6" s="77"/>
      <c r="W6" s="77"/>
      <c r="X6" s="78"/>
      <c r="Y6" s="73" t="s">
        <v>101</v>
      </c>
    </row>
    <row r="7" spans="1:40" x14ac:dyDescent="0.3">
      <c r="B7" s="72"/>
      <c r="E7" s="4"/>
      <c r="F7" s="75"/>
      <c r="G7" s="72"/>
      <c r="H7" s="56" t="str">
        <f>RES!D2</f>
        <v>IPPELC</v>
      </c>
      <c r="I7" s="56" t="str">
        <f>RES!D3</f>
        <v>Electricity</v>
      </c>
      <c r="J7" s="4" t="s">
        <v>21</v>
      </c>
      <c r="K7" s="76">
        <f>M29</f>
        <v>0</v>
      </c>
      <c r="L7" s="79"/>
      <c r="R7" s="80" t="s">
        <v>37</v>
      </c>
      <c r="S7" s="80" t="s">
        <v>38</v>
      </c>
      <c r="T7" s="80" t="s">
        <v>39</v>
      </c>
      <c r="U7" s="80" t="s">
        <v>102</v>
      </c>
      <c r="V7" s="80" t="s">
        <v>40</v>
      </c>
      <c r="W7" s="80" t="s">
        <v>43</v>
      </c>
      <c r="X7" s="81" t="s">
        <v>36</v>
      </c>
      <c r="Y7" s="80" t="s">
        <v>44</v>
      </c>
      <c r="Z7" s="80" t="s">
        <v>103</v>
      </c>
      <c r="AA7" s="80" t="s">
        <v>46</v>
      </c>
      <c r="AB7" s="80" t="s">
        <v>104</v>
      </c>
      <c r="AD7" s="73" t="s">
        <v>105</v>
      </c>
      <c r="AE7" s="73" t="s">
        <v>106</v>
      </c>
      <c r="AF7" s="73" t="s">
        <v>107</v>
      </c>
      <c r="AH7" t="s">
        <v>109</v>
      </c>
      <c r="AJ7" s="73" t="s">
        <v>105</v>
      </c>
      <c r="AK7" s="73" t="s">
        <v>106</v>
      </c>
      <c r="AL7" s="73" t="s">
        <v>107</v>
      </c>
      <c r="AN7" s="73" t="s">
        <v>1369</v>
      </c>
    </row>
    <row r="8" spans="1:40" x14ac:dyDescent="0.3">
      <c r="B8" s="72"/>
      <c r="G8" s="72"/>
      <c r="J8" s="4" t="s">
        <v>21</v>
      </c>
      <c r="K8" s="76">
        <f>M28*3.6/1000</f>
        <v>0</v>
      </c>
      <c r="M8" s="4"/>
      <c r="N8" s="69" t="s">
        <v>54</v>
      </c>
      <c r="P8" s="686" t="s">
        <v>108</v>
      </c>
      <c r="Q8" t="s">
        <v>109</v>
      </c>
      <c r="R8" s="461">
        <v>-3.9072860628300039</v>
      </c>
      <c r="S8" s="77">
        <v>0</v>
      </c>
      <c r="T8" s="77">
        <v>0</v>
      </c>
      <c r="U8" s="459">
        <f>U17/-2</f>
        <v>20.694999189441177</v>
      </c>
      <c r="V8" s="77">
        <v>0</v>
      </c>
      <c r="W8" s="77">
        <v>-15.571684162160752</v>
      </c>
      <c r="X8" s="78">
        <v>-4.0962432350873064</v>
      </c>
      <c r="Y8" s="83">
        <f>Y24*(W21/SUM(W21:W22))/1000000</f>
        <v>0.75391051253118502</v>
      </c>
      <c r="Z8" s="83">
        <v>0</v>
      </c>
      <c r="AA8" s="83">
        <v>0</v>
      </c>
      <c r="AB8" s="83">
        <v>0</v>
      </c>
      <c r="AC8" s="84">
        <f>Y8*AE8/AF8</f>
        <v>1.0643442529852023</v>
      </c>
      <c r="AE8" s="83">
        <v>1.2</v>
      </c>
      <c r="AF8" s="85">
        <v>0.85</v>
      </c>
      <c r="AH8" t="s">
        <v>110</v>
      </c>
      <c r="AI8" s="92"/>
      <c r="AJ8">
        <v>1.2</v>
      </c>
      <c r="AK8" s="83">
        <v>0.85</v>
      </c>
      <c r="AL8" s="85">
        <v>0.85</v>
      </c>
    </row>
    <row r="9" spans="1:40" x14ac:dyDescent="0.3">
      <c r="A9" t="str">
        <f>RES!AD2</f>
        <v>IPPPULPD</v>
      </c>
      <c r="B9" t="str">
        <f>RES!AD3</f>
        <v>Disolving pulp</v>
      </c>
      <c r="C9" t="str">
        <f>RES!T22</f>
        <v>IPPDIS-E</v>
      </c>
      <c r="D9" s="72" t="str">
        <f>RES!T18</f>
        <v>Pulping - Dissolving</v>
      </c>
      <c r="G9" s="72"/>
      <c r="H9"/>
      <c r="M9" s="4"/>
      <c r="N9" s="69" t="s">
        <v>50</v>
      </c>
      <c r="P9" s="686"/>
      <c r="Q9" t="s">
        <v>110</v>
      </c>
      <c r="R9" s="461">
        <v>0</v>
      </c>
      <c r="S9" s="77">
        <v>0</v>
      </c>
      <c r="T9" s="77">
        <v>0</v>
      </c>
      <c r="U9" s="77">
        <v>0</v>
      </c>
      <c r="V9" s="77">
        <v>0</v>
      </c>
      <c r="W9" s="77">
        <v>-1.5088494475463996</v>
      </c>
      <c r="X9" s="78">
        <v>-3.3219956263134764</v>
      </c>
      <c r="Y9" s="83">
        <f>Y24/1000000-Y8</f>
        <v>0.20838948746881503</v>
      </c>
      <c r="Z9" s="83">
        <v>0</v>
      </c>
      <c r="AA9" s="83">
        <v>0</v>
      </c>
      <c r="AB9" s="83">
        <v>0</v>
      </c>
      <c r="AC9" s="84">
        <f>Y9*AE9/AF9</f>
        <v>0.2941969234853859</v>
      </c>
      <c r="AE9" s="83">
        <v>1.2</v>
      </c>
      <c r="AF9" s="85">
        <v>0.85</v>
      </c>
      <c r="AH9" t="s">
        <v>111</v>
      </c>
      <c r="AI9" s="92"/>
      <c r="AJ9">
        <v>1.2</v>
      </c>
      <c r="AK9" s="83">
        <v>0.85</v>
      </c>
      <c r="AL9" s="85">
        <v>0.85</v>
      </c>
    </row>
    <row r="10" spans="1:40" x14ac:dyDescent="0.3">
      <c r="B10" s="72"/>
      <c r="G10" s="72"/>
      <c r="H10" t="str">
        <f>RES!D2</f>
        <v>IPPELC</v>
      </c>
      <c r="I10" t="str">
        <f>RES!D3</f>
        <v>Electricity</v>
      </c>
      <c r="M10" s="4"/>
      <c r="N10" s="69" t="s">
        <v>56</v>
      </c>
      <c r="P10" s="686"/>
      <c r="Q10" t="s">
        <v>111</v>
      </c>
      <c r="R10" s="461">
        <v>-2.2739198333299058</v>
      </c>
      <c r="S10" s="77">
        <v>0</v>
      </c>
      <c r="T10" s="77">
        <v>0</v>
      </c>
      <c r="U10" s="459">
        <f>U8</f>
        <v>20.694999189441177</v>
      </c>
      <c r="V10" s="77">
        <v>0</v>
      </c>
      <c r="W10" s="77">
        <v>-8.7661257342863053</v>
      </c>
      <c r="X10" s="78">
        <v>-2.182041855046879</v>
      </c>
      <c r="Y10" s="83">
        <v>0</v>
      </c>
      <c r="Z10" s="83">
        <v>0.65910719806663931</v>
      </c>
      <c r="AA10" s="83">
        <v>0</v>
      </c>
      <c r="AB10" s="83">
        <v>0</v>
      </c>
      <c r="AC10" s="84">
        <f>Z10*AE10/AF10</f>
        <v>0.9305042796234908</v>
      </c>
      <c r="AE10" s="83">
        <v>1.2</v>
      </c>
      <c r="AF10" s="85">
        <v>0.85</v>
      </c>
      <c r="AH10" t="s">
        <v>112</v>
      </c>
      <c r="AI10" s="92"/>
      <c r="AJ10">
        <v>1.2</v>
      </c>
      <c r="AK10" s="83">
        <v>0.85</v>
      </c>
      <c r="AL10" s="85">
        <v>0.85</v>
      </c>
      <c r="AN10" s="677">
        <f>U10/(U10+Z10)</f>
        <v>0.96913440505980541</v>
      </c>
    </row>
    <row r="11" spans="1:40" x14ac:dyDescent="0.3">
      <c r="B11" s="72"/>
      <c r="G11" s="72"/>
      <c r="H11" s="56" t="str">
        <f>RES!O2</f>
        <v>IPPSTM</v>
      </c>
      <c r="I11" s="56" t="str">
        <f>RES!O3</f>
        <v>Steam</v>
      </c>
      <c r="M11" s="4"/>
      <c r="N11" s="69" t="s">
        <v>59</v>
      </c>
      <c r="P11" s="686"/>
      <c r="Q11" t="s">
        <v>112</v>
      </c>
      <c r="R11" s="461">
        <v>0</v>
      </c>
      <c r="S11" s="77">
        <v>0</v>
      </c>
      <c r="T11" s="77">
        <v>0</v>
      </c>
      <c r="U11" s="77">
        <v>0</v>
      </c>
      <c r="V11" s="77">
        <v>0</v>
      </c>
      <c r="W11" s="77">
        <v>-1.2646455556165346</v>
      </c>
      <c r="X11" s="78">
        <v>-0.76882593042915948</v>
      </c>
      <c r="Y11" s="83">
        <f>Y23/1000000</f>
        <v>1.218</v>
      </c>
      <c r="Z11" s="83">
        <v>0</v>
      </c>
      <c r="AA11" s="83">
        <v>0</v>
      </c>
      <c r="AB11" s="83">
        <f>-Y22/1000000</f>
        <v>-1.8140000000000001</v>
      </c>
      <c r="AC11" s="84">
        <f>Y11*AE11/AF11</f>
        <v>1.719529411764706</v>
      </c>
      <c r="AE11" s="83">
        <v>1.2</v>
      </c>
      <c r="AF11" s="85">
        <v>0.85</v>
      </c>
      <c r="AH11" s="86" t="s">
        <v>46</v>
      </c>
      <c r="AI11" s="92"/>
      <c r="AJ11">
        <v>1.2</v>
      </c>
      <c r="AK11" s="83">
        <v>0.85</v>
      </c>
      <c r="AL11" s="85">
        <v>0.85</v>
      </c>
    </row>
    <row r="12" spans="1:40" x14ac:dyDescent="0.3">
      <c r="B12" s="72"/>
      <c r="G12" s="72"/>
      <c r="M12" s="4"/>
      <c r="N12" s="69" t="s">
        <v>60</v>
      </c>
      <c r="P12" s="687"/>
      <c r="Q12" s="86" t="s">
        <v>46</v>
      </c>
      <c r="R12" s="460">
        <v>-1.962054</v>
      </c>
      <c r="S12" s="77">
        <v>0</v>
      </c>
      <c r="T12" s="77">
        <v>0</v>
      </c>
      <c r="U12" s="77">
        <v>0</v>
      </c>
      <c r="V12" s="77">
        <v>0</v>
      </c>
      <c r="W12" s="77">
        <v>-23.108636000000001</v>
      </c>
      <c r="X12" s="78">
        <v>-5.5127933451231801</v>
      </c>
      <c r="Y12" s="83">
        <f>-Y25/1000000</f>
        <v>-2.1802999999999999</v>
      </c>
      <c r="Z12" s="83">
        <v>0</v>
      </c>
      <c r="AA12" s="83">
        <v>2.1800600000000001</v>
      </c>
      <c r="AB12" s="83">
        <v>0</v>
      </c>
      <c r="AC12" s="84">
        <f>AA12*AE12/AF12</f>
        <v>3.0777317647058822</v>
      </c>
      <c r="AE12" s="83">
        <v>1.2</v>
      </c>
      <c r="AF12" s="85">
        <v>0.85</v>
      </c>
      <c r="AH12" s="59" t="s">
        <v>38</v>
      </c>
      <c r="AI12" s="92"/>
      <c r="AJ12">
        <v>1.2</v>
      </c>
      <c r="AK12" s="83">
        <v>0.85</v>
      </c>
      <c r="AL12" s="85">
        <v>0.85</v>
      </c>
    </row>
    <row r="13" spans="1:40" x14ac:dyDescent="0.3">
      <c r="A13" t="str">
        <f>RES!U2</f>
        <v>IPPPULP</v>
      </c>
      <c r="B13" t="str">
        <f>RES!U3</f>
        <v>Pulp</v>
      </c>
      <c r="C13" t="str">
        <f>RES!T29</f>
        <v>IPPREC-E</v>
      </c>
      <c r="D13" t="str">
        <f>RES!T25</f>
        <v>Paper - Recovery Mill</v>
      </c>
      <c r="G13" s="72"/>
      <c r="H13"/>
      <c r="M13" s="4"/>
      <c r="N13" s="69" t="s">
        <v>70</v>
      </c>
      <c r="P13" s="688" t="s">
        <v>113</v>
      </c>
      <c r="Q13" s="59" t="s">
        <v>38</v>
      </c>
      <c r="R13" s="88">
        <v>0</v>
      </c>
      <c r="S13" s="295">
        <f>'CHP &amp; Boiler summary'!Q27/1000000</f>
        <v>3.3579408295975384</v>
      </c>
      <c r="T13" s="88">
        <v>0</v>
      </c>
      <c r="U13" s="88">
        <v>0</v>
      </c>
      <c r="V13" s="88">
        <v>0</v>
      </c>
      <c r="W13" s="89">
        <v>2.2000000000000002</v>
      </c>
      <c r="X13" s="90">
        <v>0</v>
      </c>
      <c r="AC13" s="91">
        <f>(W13/AD13)*AE13</f>
        <v>3.3579408295975384</v>
      </c>
      <c r="AD13" s="92">
        <f>W13/SUM(R13:V13)</f>
        <v>0.65516342057274379</v>
      </c>
      <c r="AE13" s="83">
        <v>1</v>
      </c>
      <c r="AH13" t="s">
        <v>37</v>
      </c>
      <c r="AI13">
        <v>-0.65516342057274379</v>
      </c>
      <c r="AJ13" s="92">
        <v>1</v>
      </c>
      <c r="AK13" s="83"/>
    </row>
    <row r="14" spans="1:40" x14ac:dyDescent="0.3">
      <c r="B14" s="72"/>
      <c r="G14" s="72"/>
      <c r="H14" t="str">
        <f>RES!J2</f>
        <v>IPPREC</v>
      </c>
      <c r="I14" t="str">
        <f>RES!J3</f>
        <v>Recycled paper</v>
      </c>
      <c r="M14" s="4"/>
      <c r="N14" s="69" t="s">
        <v>64</v>
      </c>
      <c r="P14" s="689"/>
      <c r="Q14" t="s">
        <v>37</v>
      </c>
      <c r="R14" s="93">
        <v>-45.42</v>
      </c>
      <c r="S14" s="77">
        <v>0</v>
      </c>
      <c r="T14" s="77">
        <v>0</v>
      </c>
      <c r="U14" s="77">
        <v>0</v>
      </c>
      <c r="V14" s="77">
        <v>0</v>
      </c>
      <c r="W14" s="94">
        <v>15</v>
      </c>
      <c r="X14" s="78">
        <v>0</v>
      </c>
      <c r="AC14" s="91">
        <f>(W14/AD14)*AE14</f>
        <v>45.42</v>
      </c>
      <c r="AD14" s="92">
        <f>-W14/SUM(R14:V14)</f>
        <v>0.33025099075297226</v>
      </c>
      <c r="AE14" s="83">
        <v>1</v>
      </c>
      <c r="AH14" t="s">
        <v>114</v>
      </c>
      <c r="AI14">
        <v>0.33025099075297226</v>
      </c>
      <c r="AJ14" s="92">
        <v>1</v>
      </c>
      <c r="AK14" s="83"/>
    </row>
    <row r="15" spans="1:40" x14ac:dyDescent="0.3">
      <c r="B15" s="72"/>
      <c r="G15" s="72"/>
      <c r="H15" t="str">
        <f>RES!O2</f>
        <v>IPPSTM</v>
      </c>
      <c r="I15" t="str">
        <f>RES!O3</f>
        <v>Steam</v>
      </c>
      <c r="M15" s="4"/>
      <c r="N15" s="69" t="s">
        <v>72</v>
      </c>
      <c r="P15" s="689"/>
      <c r="Q15" t="s">
        <v>114</v>
      </c>
      <c r="R15" s="77">
        <f>-'CHP &amp; Boiler summary'!P29/1000000</f>
        <v>-12.010455367484022</v>
      </c>
      <c r="S15" s="77">
        <v>0</v>
      </c>
      <c r="T15" s="77">
        <v>0</v>
      </c>
      <c r="U15" s="77">
        <v>0</v>
      </c>
      <c r="V15" s="77">
        <f>-'CHP &amp; Boiler summary'!T8/10000000</f>
        <v>-0.43467270540352576</v>
      </c>
      <c r="W15" s="94">
        <v>6</v>
      </c>
      <c r="X15" s="78">
        <v>0</v>
      </c>
      <c r="AC15" s="91">
        <f>(W15/AD15)*AE15</f>
        <v>12.445128072887549</v>
      </c>
      <c r="AD15" s="92">
        <f>W15/SUM(R15:V15)*-1</f>
        <v>0.48211637235548876</v>
      </c>
      <c r="AE15" s="83">
        <v>1</v>
      </c>
      <c r="AH15" t="s">
        <v>39</v>
      </c>
      <c r="AI15">
        <v>-0.48211637235548876</v>
      </c>
      <c r="AJ15" s="92">
        <v>1</v>
      </c>
      <c r="AK15" s="83"/>
    </row>
    <row r="16" spans="1:40" x14ac:dyDescent="0.3">
      <c r="B16" s="72"/>
      <c r="G16" s="72"/>
      <c r="M16" s="4"/>
      <c r="N16" s="69" t="s">
        <v>66</v>
      </c>
      <c r="P16" s="689"/>
      <c r="Q16" t="s">
        <v>39</v>
      </c>
      <c r="R16" s="77">
        <v>0</v>
      </c>
      <c r="S16" s="77">
        <v>0</v>
      </c>
      <c r="T16" s="77">
        <v>-4.3467270540352576</v>
      </c>
      <c r="U16" s="77">
        <v>0</v>
      </c>
      <c r="V16" s="77">
        <v>0</v>
      </c>
      <c r="W16" s="94">
        <v>2.4077381420440265</v>
      </c>
      <c r="X16" s="78">
        <v>0</v>
      </c>
      <c r="AC16" s="678">
        <f>(W16/AD16)*AE16</f>
        <v>4.3467270540352576</v>
      </c>
      <c r="AD16" s="92">
        <f>W16/SUM(R16:V16)*-1</f>
        <v>0.55391979116996026</v>
      </c>
      <c r="AE16" s="83">
        <v>1</v>
      </c>
      <c r="AH16" s="86" t="s">
        <v>102</v>
      </c>
      <c r="AI16">
        <v>-0.5642397862379761</v>
      </c>
      <c r="AJ16" s="92">
        <v>1</v>
      </c>
      <c r="AK16" s="83"/>
    </row>
    <row r="17" spans="2:37" x14ac:dyDescent="0.3">
      <c r="B17" s="72"/>
      <c r="G17" s="72"/>
      <c r="M17" s="4"/>
      <c r="N17" s="69" t="s">
        <v>68</v>
      </c>
      <c r="P17" s="689"/>
      <c r="Q17" s="86" t="s">
        <v>102</v>
      </c>
      <c r="R17" s="87">
        <v>0</v>
      </c>
      <c r="S17" s="87">
        <v>0</v>
      </c>
      <c r="T17" s="87">
        <v>0</v>
      </c>
      <c r="U17" s="460">
        <v>-41.389998378882353</v>
      </c>
      <c r="V17" s="87">
        <v>0</v>
      </c>
      <c r="W17" s="95">
        <v>25</v>
      </c>
      <c r="X17" s="96">
        <v>0</v>
      </c>
      <c r="AC17" s="91">
        <f>(W17/AD17)*AE17</f>
        <v>41.389998378882353</v>
      </c>
      <c r="AD17" s="92">
        <f>-W17/SUM(R17:V17)</f>
        <v>0.60401065424431821</v>
      </c>
      <c r="AE17" s="83">
        <v>1</v>
      </c>
      <c r="AH17" s="97" t="s">
        <v>115</v>
      </c>
      <c r="AI17">
        <v>0.60401065424431821</v>
      </c>
      <c r="AJ17" s="92">
        <v>1</v>
      </c>
      <c r="AK17" s="83"/>
    </row>
    <row r="18" spans="2:37" x14ac:dyDescent="0.3">
      <c r="B18" s="72"/>
      <c r="G18" s="72"/>
      <c r="H18"/>
      <c r="M18" s="4"/>
      <c r="P18" s="690"/>
      <c r="Q18" s="97" t="s">
        <v>115</v>
      </c>
      <c r="R18" s="98">
        <v>-50.479140103840102</v>
      </c>
      <c r="S18" s="98">
        <v>-3.3579408295975384</v>
      </c>
      <c r="T18" s="98">
        <v>-2.0194860031331041</v>
      </c>
      <c r="U18" s="98">
        <v>-41.389998378882353</v>
      </c>
      <c r="V18" s="98">
        <v>-0.43865303346417234</v>
      </c>
      <c r="W18" s="98"/>
      <c r="X18" s="99">
        <v>0</v>
      </c>
      <c r="Y18" s="92">
        <f>SUM(Y8:Y12)</f>
        <v>0</v>
      </c>
      <c r="AH18" s="101"/>
    </row>
    <row r="19" spans="2:37" x14ac:dyDescent="0.3">
      <c r="B19" s="72"/>
      <c r="G19" s="72"/>
      <c r="H19"/>
      <c r="M19" s="4"/>
      <c r="P19" s="100" t="s">
        <v>116</v>
      </c>
      <c r="Q19" s="101"/>
      <c r="R19" s="101">
        <v>0</v>
      </c>
      <c r="S19" s="101">
        <v>0</v>
      </c>
      <c r="T19" s="101">
        <v>0</v>
      </c>
      <c r="U19" s="101">
        <v>0</v>
      </c>
      <c r="V19" s="101">
        <v>0</v>
      </c>
      <c r="W19" s="102">
        <v>-15.487578808564701</v>
      </c>
      <c r="X19" s="103">
        <v>7.9158999920000008</v>
      </c>
      <c r="AC19" s="91">
        <f>(X19/AD19)*AE19</f>
        <v>11.175388224000002</v>
      </c>
      <c r="AD19">
        <v>0.85</v>
      </c>
      <c r="AE19" s="83">
        <v>1.2</v>
      </c>
      <c r="AI19">
        <v>0.85</v>
      </c>
      <c r="AJ19">
        <v>1.2</v>
      </c>
      <c r="AK19" s="83"/>
    </row>
    <row r="20" spans="2:37" x14ac:dyDescent="0.3">
      <c r="B20" s="72"/>
      <c r="G20" s="72"/>
      <c r="H20"/>
      <c r="M20" s="4"/>
      <c r="R20" s="462">
        <f>'CHP &amp; Boiler summary'!P19/1000000</f>
        <v>51.902323307415621</v>
      </c>
      <c r="W20" s="461">
        <f>'CHP &amp; Boiler summary'!AB12/1000000</f>
        <v>15.487578808564706</v>
      </c>
      <c r="X20" s="463">
        <f>'CHP &amp; Boiler summary'!AA12/1000000</f>
        <v>7.9158999920000008</v>
      </c>
    </row>
    <row r="21" spans="2:37" x14ac:dyDescent="0.3">
      <c r="B21" s="72"/>
      <c r="C21" t="str">
        <f>RES!T9</f>
        <v>IPPMCH-E</v>
      </c>
      <c r="G21" s="72"/>
      <c r="H21"/>
      <c r="M21" s="4"/>
      <c r="V21" t="s">
        <v>109</v>
      </c>
      <c r="W21" s="83">
        <v>1.1492017831852952</v>
      </c>
      <c r="X21" s="77"/>
      <c r="Y21" s="92"/>
    </row>
    <row r="22" spans="2:37" x14ac:dyDescent="0.3">
      <c r="B22" s="72"/>
      <c r="G22" s="72"/>
      <c r="H22"/>
      <c r="M22" s="4"/>
      <c r="Q22" t="s">
        <v>1297</v>
      </c>
      <c r="U22" s="77">
        <f>SUM(R8:X12)</f>
        <v>-32.855102408887547</v>
      </c>
      <c r="V22" t="s">
        <v>110</v>
      </c>
      <c r="W22" s="83">
        <v>0.31765251527292626</v>
      </c>
      <c r="Y22" s="104">
        <f>'Students report revision'!K104</f>
        <v>1814000</v>
      </c>
      <c r="Z22" s="105" t="s">
        <v>117</v>
      </c>
      <c r="AA22" s="59"/>
      <c r="AB22" s="106">
        <f>Y22/(Y22+Y23)</f>
        <v>0.59828496042216361</v>
      </c>
    </row>
    <row r="23" spans="2:37" x14ac:dyDescent="0.3">
      <c r="B23" s="72"/>
      <c r="C23" t="str">
        <f>RES!T29</f>
        <v>IPPREC-E</v>
      </c>
      <c r="G23" s="72"/>
      <c r="H23"/>
      <c r="M23" s="4"/>
      <c r="Q23" t="s">
        <v>1298</v>
      </c>
      <c r="U23" s="77">
        <f>SUM(R18:V18)</f>
        <v>-97.685218348917275</v>
      </c>
      <c r="Y23" s="107">
        <f>'Students report revision'!K105</f>
        <v>1218000</v>
      </c>
      <c r="Z23" s="108" t="s">
        <v>118</v>
      </c>
      <c r="AB23" s="109"/>
    </row>
    <row r="24" spans="2:37" x14ac:dyDescent="0.3">
      <c r="B24" s="72"/>
      <c r="G24" s="72"/>
      <c r="H24"/>
      <c r="Y24" s="107">
        <f>'Students report revision'!K103</f>
        <v>962300</v>
      </c>
      <c r="Z24" s="4" t="s">
        <v>119</v>
      </c>
      <c r="AB24" s="110">
        <f>Y24/Y25</f>
        <v>0.44136128055772139</v>
      </c>
    </row>
    <row r="25" spans="2:37" x14ac:dyDescent="0.3">
      <c r="H25"/>
      <c r="M25" s="4"/>
      <c r="R25" s="4"/>
      <c r="S25" s="4"/>
      <c r="T25" s="4"/>
      <c r="U25" s="4"/>
      <c r="V25" s="77">
        <f>SUM(W13:W17)</f>
        <v>50.607738142044028</v>
      </c>
      <c r="W25" s="4" t="s">
        <v>120</v>
      </c>
      <c r="Y25" s="111">
        <f>Y24+Y23</f>
        <v>2180300</v>
      </c>
      <c r="Z25" s="112" t="s">
        <v>121</v>
      </c>
      <c r="AA25" s="65"/>
      <c r="AB25" s="113"/>
    </row>
    <row r="26" spans="2:37" x14ac:dyDescent="0.3">
      <c r="H26"/>
      <c r="K26" s="4"/>
      <c r="Q26" s="4"/>
      <c r="R26" s="677">
        <f>SUM(R8:R17)</f>
        <v>-65.573715263643933</v>
      </c>
      <c r="V26" s="77">
        <f>SUM(W8:W12)</f>
        <v>-50.219940899609995</v>
      </c>
      <c r="W26" s="4" t="s">
        <v>122</v>
      </c>
    </row>
    <row r="27" spans="2:37" x14ac:dyDescent="0.3">
      <c r="H27"/>
      <c r="Q27" s="4"/>
      <c r="V27" s="77">
        <f>SUM(V25:V26)</f>
        <v>0.3877972424340328</v>
      </c>
    </row>
    <row r="28" spans="2:37" x14ac:dyDescent="0.3">
      <c r="H28"/>
      <c r="Q28" s="4"/>
    </row>
    <row r="29" spans="2:37" x14ac:dyDescent="0.3">
      <c r="H29"/>
      <c r="M29" s="4"/>
      <c r="Q29" s="4"/>
    </row>
    <row r="30" spans="2:37" x14ac:dyDescent="0.3">
      <c r="H30"/>
      <c r="W30" s="698" t="s">
        <v>123</v>
      </c>
    </row>
    <row r="31" spans="2:37" x14ac:dyDescent="0.3">
      <c r="H31"/>
      <c r="M31" s="4"/>
      <c r="W31" s="699"/>
    </row>
    <row r="32" spans="2:37" x14ac:dyDescent="0.3">
      <c r="H32"/>
      <c r="W32" s="699"/>
    </row>
    <row r="33" spans="2:23" x14ac:dyDescent="0.3">
      <c r="H33"/>
      <c r="M33" s="4"/>
      <c r="W33" s="699"/>
    </row>
    <row r="34" spans="2:23" ht="15" customHeight="1" x14ac:dyDescent="0.3">
      <c r="H34"/>
      <c r="M34" s="4"/>
      <c r="W34" s="699"/>
    </row>
    <row r="35" spans="2:23" x14ac:dyDescent="0.3">
      <c r="H35"/>
      <c r="M35" s="4"/>
    </row>
    <row r="36" spans="2:23" x14ac:dyDescent="0.3">
      <c r="H36"/>
      <c r="M36" s="4"/>
    </row>
    <row r="37" spans="2:23" x14ac:dyDescent="0.3">
      <c r="H37"/>
      <c r="M37" s="4"/>
    </row>
    <row r="38" spans="2:23" x14ac:dyDescent="0.3">
      <c r="H38"/>
      <c r="M38" s="4"/>
    </row>
    <row r="39" spans="2:23" x14ac:dyDescent="0.3">
      <c r="H39"/>
      <c r="M39" s="4"/>
    </row>
    <row r="40" spans="2:23" ht="20.399999999999999" thickBot="1" x14ac:dyDescent="0.45">
      <c r="B40" s="539" t="s">
        <v>1047</v>
      </c>
      <c r="C40" s="479" t="s">
        <v>1048</v>
      </c>
      <c r="D40" s="479"/>
      <c r="E40" s="479"/>
      <c r="F40" s="479"/>
      <c r="G40" s="479"/>
      <c r="H40" s="540" t="s">
        <v>1049</v>
      </c>
      <c r="I40" s="541"/>
      <c r="J40" s="541"/>
      <c r="K40" s="541"/>
      <c r="L40" s="541"/>
      <c r="M40" s="541"/>
      <c r="N40" s="541"/>
      <c r="O40" s="541"/>
      <c r="P40" s="541"/>
      <c r="Q40" s="541"/>
      <c r="R40" s="541"/>
      <c r="S40" s="541"/>
      <c r="T40" s="541"/>
    </row>
    <row r="41" spans="2:23" ht="61.2" thickTop="1" x14ac:dyDescent="0.3">
      <c r="B41" s="541" t="s">
        <v>1050</v>
      </c>
      <c r="C41" s="542" t="s">
        <v>1051</v>
      </c>
      <c r="D41" s="543" t="s">
        <v>1052</v>
      </c>
      <c r="E41" s="543" t="s">
        <v>1053</v>
      </c>
      <c r="F41" s="543" t="s">
        <v>1054</v>
      </c>
      <c r="G41" s="543" t="s">
        <v>1055</v>
      </c>
      <c r="H41" s="544" t="s">
        <v>1056</v>
      </c>
      <c r="I41" s="543" t="s">
        <v>1057</v>
      </c>
      <c r="J41" s="545" t="s">
        <v>1058</v>
      </c>
      <c r="K41" s="545" t="s">
        <v>1059</v>
      </c>
      <c r="L41" s="545" t="s">
        <v>1060</v>
      </c>
      <c r="M41" s="545" t="s">
        <v>1061</v>
      </c>
      <c r="N41" s="545" t="s">
        <v>1062</v>
      </c>
      <c r="O41" s="545" t="s">
        <v>1063</v>
      </c>
      <c r="P41" s="545" t="s">
        <v>1064</v>
      </c>
      <c r="Q41" s="545" t="s">
        <v>1065</v>
      </c>
      <c r="R41" s="541" t="s">
        <v>1066</v>
      </c>
      <c r="S41" s="541"/>
      <c r="T41" s="541"/>
    </row>
    <row r="42" spans="2:23" ht="35.4" x14ac:dyDescent="0.3">
      <c r="B42" s="541" t="s">
        <v>1067</v>
      </c>
      <c r="C42" s="546" t="s">
        <v>1068</v>
      </c>
      <c r="D42" s="546" t="s">
        <v>1069</v>
      </c>
      <c r="E42" s="547" t="s">
        <v>1070</v>
      </c>
      <c r="F42" s="547" t="s">
        <v>1071</v>
      </c>
      <c r="G42" s="547" t="s">
        <v>1072</v>
      </c>
      <c r="H42" s="548" t="s">
        <v>1073</v>
      </c>
      <c r="I42" s="549">
        <v>2017</v>
      </c>
      <c r="J42" s="550">
        <v>75</v>
      </c>
      <c r="K42" s="550">
        <v>830203.11260369548</v>
      </c>
      <c r="L42" s="550">
        <v>0</v>
      </c>
      <c r="M42" s="550">
        <v>830203.11260369548</v>
      </c>
      <c r="N42" s="550">
        <v>138922.29478763984</v>
      </c>
      <c r="O42" s="550">
        <v>969125.40739133535</v>
      </c>
      <c r="P42" s="550">
        <v>781865.4529336954</v>
      </c>
      <c r="Q42" s="550">
        <v>187731.61095399997</v>
      </c>
      <c r="R42" s="551">
        <v>1.2636272642369795</v>
      </c>
      <c r="S42" s="541"/>
      <c r="T42" s="552">
        <v>48337.659670000081</v>
      </c>
    </row>
    <row r="43" spans="2:23" ht="24" x14ac:dyDescent="0.3">
      <c r="B43" s="541" t="s">
        <v>1067</v>
      </c>
      <c r="C43" s="546" t="s">
        <v>1074</v>
      </c>
      <c r="D43" s="546" t="s">
        <v>1075</v>
      </c>
      <c r="E43" s="547" t="s">
        <v>1070</v>
      </c>
      <c r="F43" s="547" t="s">
        <v>1076</v>
      </c>
      <c r="G43" s="547" t="s">
        <v>1077</v>
      </c>
      <c r="H43" s="548" t="s">
        <v>1073</v>
      </c>
      <c r="I43" s="549">
        <v>2017</v>
      </c>
      <c r="J43" s="550">
        <v>5.0999999999999996</v>
      </c>
      <c r="K43" s="550">
        <v>10391</v>
      </c>
      <c r="L43" s="550">
        <v>0</v>
      </c>
      <c r="M43" s="550">
        <v>10391</v>
      </c>
      <c r="N43" s="550">
        <v>83507</v>
      </c>
      <c r="O43" s="550">
        <v>0</v>
      </c>
      <c r="P43" s="550">
        <v>93898</v>
      </c>
      <c r="Q43" s="550">
        <v>0</v>
      </c>
      <c r="R43" s="551">
        <v>0.23258572835526906</v>
      </c>
      <c r="S43" s="541"/>
      <c r="T43" s="552">
        <v>-83507</v>
      </c>
    </row>
    <row r="44" spans="2:23" ht="31.5" customHeight="1" x14ac:dyDescent="0.3">
      <c r="B44" s="541" t="s">
        <v>1067</v>
      </c>
      <c r="C44" s="546" t="s">
        <v>1078</v>
      </c>
      <c r="D44" s="546" t="s">
        <v>1079</v>
      </c>
      <c r="E44" s="547" t="s">
        <v>1070</v>
      </c>
      <c r="F44" s="547" t="s">
        <v>1080</v>
      </c>
      <c r="G44" s="547" t="s">
        <v>1081</v>
      </c>
      <c r="H44" s="548" t="s">
        <v>1073</v>
      </c>
      <c r="I44" s="549">
        <v>2017</v>
      </c>
      <c r="J44" s="553">
        <v>2</v>
      </c>
      <c r="K44" s="550">
        <v>228123.61000000002</v>
      </c>
      <c r="L44" s="550">
        <v>1331.0726400000001</v>
      </c>
      <c r="M44" s="550">
        <v>226792.53736000002</v>
      </c>
      <c r="N44" s="550">
        <v>317983.06100000005</v>
      </c>
      <c r="O44" s="550">
        <v>0</v>
      </c>
      <c r="P44" s="550">
        <v>546106.67099999997</v>
      </c>
      <c r="Q44" s="550">
        <v>8360.9599999999991</v>
      </c>
      <c r="R44" s="551">
        <v>12.944779529680366</v>
      </c>
      <c r="S44" s="541"/>
      <c r="T44" s="552">
        <v>-317983.06099999999</v>
      </c>
    </row>
    <row r="45" spans="2:23" ht="24" x14ac:dyDescent="0.3">
      <c r="B45" s="541" t="s">
        <v>1067</v>
      </c>
      <c r="C45" s="546" t="s">
        <v>1078</v>
      </c>
      <c r="D45" s="546" t="s">
        <v>1079</v>
      </c>
      <c r="E45" s="547" t="s">
        <v>1070</v>
      </c>
      <c r="F45" s="547" t="s">
        <v>1082</v>
      </c>
      <c r="G45" s="547" t="s">
        <v>1081</v>
      </c>
      <c r="H45" s="548" t="s">
        <v>1073</v>
      </c>
      <c r="I45" s="549">
        <v>2017</v>
      </c>
      <c r="J45" s="553">
        <v>2</v>
      </c>
      <c r="K45" s="550">
        <v>852887.00635199994</v>
      </c>
      <c r="L45" s="550">
        <v>0</v>
      </c>
      <c r="M45" s="550">
        <v>852887.00635199994</v>
      </c>
      <c r="N45" s="550">
        <v>26616.463369999972</v>
      </c>
      <c r="O45" s="550">
        <v>56998.388558999904</v>
      </c>
      <c r="P45" s="550">
        <v>822505.08116300008</v>
      </c>
      <c r="Q45" s="550">
        <v>87478.294413999916</v>
      </c>
      <c r="R45" s="551">
        <v>48.680765202739721</v>
      </c>
      <c r="S45" s="541"/>
      <c r="T45" s="552">
        <v>30381.925188999856</v>
      </c>
    </row>
    <row r="46" spans="2:23" x14ac:dyDescent="0.3">
      <c r="B46" s="541"/>
      <c r="C46" s="541"/>
      <c r="D46" s="541"/>
      <c r="E46" s="541"/>
      <c r="F46" s="541"/>
      <c r="G46" s="541"/>
      <c r="H46" s="541"/>
      <c r="I46" s="541"/>
      <c r="J46" s="541"/>
      <c r="K46" s="541"/>
      <c r="L46" s="541"/>
      <c r="M46" s="541"/>
      <c r="N46" s="541"/>
      <c r="O46" s="541"/>
      <c r="P46" s="541"/>
      <c r="Q46" s="541"/>
      <c r="R46" s="541"/>
      <c r="S46" s="541"/>
      <c r="T46" s="541"/>
    </row>
    <row r="47" spans="2:23" x14ac:dyDescent="0.3">
      <c r="B47" s="541" t="s">
        <v>1050</v>
      </c>
      <c r="C47" s="541"/>
      <c r="D47" s="541"/>
      <c r="E47" s="541"/>
      <c r="F47" s="541"/>
      <c r="G47" s="541"/>
      <c r="H47" s="541"/>
      <c r="I47" s="541"/>
      <c r="J47" s="541"/>
      <c r="K47" s="541"/>
      <c r="L47" s="541"/>
      <c r="M47" s="541"/>
      <c r="N47" s="541"/>
      <c r="O47" s="541"/>
      <c r="P47" s="541"/>
      <c r="Q47" s="541"/>
      <c r="R47" s="541"/>
      <c r="S47" s="541"/>
      <c r="T47" s="541"/>
    </row>
    <row r="48" spans="2:23" x14ac:dyDescent="0.3">
      <c r="B48" s="541" t="s">
        <v>1067</v>
      </c>
      <c r="C48" s="541"/>
      <c r="D48" s="541"/>
      <c r="E48" s="541"/>
      <c r="F48" s="541"/>
      <c r="G48" s="8" t="s">
        <v>38</v>
      </c>
      <c r="H48" s="541"/>
      <c r="I48" s="541"/>
      <c r="J48" s="541">
        <v>0.8</v>
      </c>
      <c r="K48" s="541"/>
      <c r="L48" s="541"/>
      <c r="M48" s="554">
        <v>6714</v>
      </c>
      <c r="N48" s="541"/>
      <c r="O48" s="554"/>
      <c r="P48" s="541"/>
      <c r="Q48" s="541"/>
      <c r="R48" s="551">
        <v>0.95804794520547942</v>
      </c>
      <c r="S48" s="541"/>
      <c r="T48" s="541"/>
    </row>
    <row r="49" spans="1:29" x14ac:dyDescent="0.3">
      <c r="B49" s="541" t="s">
        <v>1067</v>
      </c>
      <c r="C49" s="541"/>
      <c r="D49" s="541"/>
      <c r="E49" s="541"/>
      <c r="F49" s="541"/>
      <c r="G49" s="8" t="s">
        <v>1083</v>
      </c>
      <c r="H49" s="541"/>
      <c r="I49" s="541"/>
      <c r="J49" s="541">
        <v>27.724999999999998</v>
      </c>
      <c r="K49" s="541"/>
      <c r="L49" s="541"/>
      <c r="M49" s="554">
        <v>181970.51810732327</v>
      </c>
      <c r="N49" s="541"/>
      <c r="O49" s="554"/>
      <c r="P49" s="541"/>
      <c r="Q49" s="541"/>
      <c r="R49" s="551">
        <v>0.74924761748962732</v>
      </c>
      <c r="S49" s="541"/>
      <c r="T49" s="541"/>
    </row>
    <row r="50" spans="1:29" x14ac:dyDescent="0.3">
      <c r="B50" s="541" t="s">
        <v>1067</v>
      </c>
      <c r="C50" s="541"/>
      <c r="D50" s="541"/>
      <c r="E50" s="541"/>
      <c r="F50" s="541"/>
      <c r="G50" s="8" t="s">
        <v>963</v>
      </c>
      <c r="H50" s="541"/>
      <c r="I50" s="541"/>
      <c r="J50" s="541">
        <v>4.2</v>
      </c>
      <c r="K50" s="541"/>
      <c r="L50" s="541"/>
      <c r="M50" s="554">
        <v>19094.874970000001</v>
      </c>
      <c r="N50" s="541"/>
      <c r="O50" s="554"/>
      <c r="P50" s="541"/>
      <c r="Q50" s="541"/>
      <c r="R50" s="551">
        <v>0.51899529707545122</v>
      </c>
      <c r="S50" s="541"/>
      <c r="T50" s="541"/>
    </row>
    <row r="51" spans="1:29" x14ac:dyDescent="0.3">
      <c r="B51" s="541" t="s">
        <v>1067</v>
      </c>
      <c r="C51" s="541"/>
      <c r="D51" s="541"/>
      <c r="E51" s="541"/>
      <c r="F51" s="541"/>
      <c r="G51" s="8" t="s">
        <v>1084</v>
      </c>
      <c r="H51" s="541"/>
      <c r="I51" s="541"/>
      <c r="J51" s="541">
        <v>8</v>
      </c>
      <c r="K51" s="541"/>
      <c r="L51" s="541"/>
      <c r="M51" s="554">
        <v>31071.063999999998</v>
      </c>
      <c r="N51" s="541"/>
      <c r="O51" s="554"/>
      <c r="P51" s="541"/>
      <c r="Q51" s="541"/>
      <c r="R51" s="551">
        <v>0.44336563926940636</v>
      </c>
      <c r="S51" s="541"/>
      <c r="T51" s="541"/>
    </row>
    <row r="52" spans="1:29" x14ac:dyDescent="0.3">
      <c r="B52" s="541" t="s">
        <v>1067</v>
      </c>
      <c r="C52" s="541"/>
      <c r="D52" s="541"/>
      <c r="E52" s="541"/>
      <c r="F52" s="541"/>
      <c r="G52" s="8" t="s">
        <v>1085</v>
      </c>
      <c r="H52" s="541"/>
      <c r="I52" s="541"/>
      <c r="J52" s="541">
        <v>7</v>
      </c>
      <c r="K52" s="541"/>
      <c r="L52" s="541"/>
      <c r="M52" s="554">
        <v>71405.347999999998</v>
      </c>
      <c r="N52" s="541"/>
      <c r="O52" s="554"/>
      <c r="P52" s="541"/>
      <c r="Q52" s="541"/>
      <c r="R52" s="551">
        <v>1.1644707762557078</v>
      </c>
      <c r="S52" s="541"/>
      <c r="T52" s="541"/>
    </row>
    <row r="53" spans="1:29" x14ac:dyDescent="0.3">
      <c r="B53" s="541" t="s">
        <v>1067</v>
      </c>
      <c r="C53" s="541"/>
      <c r="D53" s="541"/>
      <c r="E53" s="541"/>
      <c r="F53" s="541"/>
      <c r="G53" s="8" t="s">
        <v>39</v>
      </c>
      <c r="H53" s="541"/>
      <c r="I53" s="541"/>
      <c r="J53" s="541">
        <v>454.94799999999998</v>
      </c>
      <c r="K53" s="541"/>
      <c r="L53" s="541"/>
      <c r="M53" s="554">
        <v>2579318.0191225121</v>
      </c>
      <c r="N53" s="541"/>
      <c r="O53" s="554"/>
      <c r="P53" s="541"/>
      <c r="Q53" s="541"/>
      <c r="R53" s="551">
        <v>0.64720077074052884</v>
      </c>
      <c r="S53" s="541"/>
      <c r="T53" s="541"/>
    </row>
    <row r="54" spans="1:29" x14ac:dyDescent="0.3">
      <c r="B54" s="541" t="s">
        <v>1067</v>
      </c>
      <c r="C54" s="541"/>
      <c r="D54" s="541"/>
      <c r="E54" s="541"/>
      <c r="F54" s="541"/>
      <c r="G54" s="8" t="s">
        <v>1072</v>
      </c>
      <c r="H54" s="541"/>
      <c r="I54" s="541"/>
      <c r="J54" s="541">
        <v>75</v>
      </c>
      <c r="K54" s="541"/>
      <c r="L54" s="541"/>
      <c r="M54" s="554">
        <v>830203.11260369548</v>
      </c>
      <c r="N54" s="541"/>
      <c r="O54" s="554"/>
      <c r="P54" s="541"/>
      <c r="Q54" s="541"/>
      <c r="R54" s="551">
        <v>1.2636272642369795</v>
      </c>
      <c r="S54" s="541"/>
      <c r="T54" s="541"/>
    </row>
    <row r="55" spans="1:29" x14ac:dyDescent="0.3">
      <c r="B55" s="541" t="s">
        <v>1067</v>
      </c>
      <c r="C55" s="541"/>
      <c r="D55" s="541"/>
      <c r="E55" s="541"/>
      <c r="F55" s="541"/>
      <c r="G55" s="8" t="s">
        <v>1077</v>
      </c>
      <c r="H55" s="541"/>
      <c r="I55" s="541"/>
      <c r="J55" s="541">
        <v>5.0999999999999996</v>
      </c>
      <c r="K55" s="541"/>
      <c r="L55" s="541"/>
      <c r="M55" s="554">
        <v>10391</v>
      </c>
      <c r="N55" s="541"/>
      <c r="O55" s="554"/>
      <c r="P55" s="541"/>
      <c r="Q55" s="541"/>
      <c r="R55" s="551">
        <v>0.23258572835526906</v>
      </c>
      <c r="S55" s="541"/>
      <c r="T55" s="541"/>
    </row>
    <row r="56" spans="1:29" x14ac:dyDescent="0.3">
      <c r="B56" s="541" t="s">
        <v>1067</v>
      </c>
      <c r="C56" s="541"/>
      <c r="D56" s="541"/>
      <c r="E56" s="541"/>
      <c r="F56" s="541"/>
      <c r="G56" s="8" t="s">
        <v>1086</v>
      </c>
      <c r="H56" s="541"/>
      <c r="I56" s="541"/>
      <c r="J56" s="541">
        <v>86</v>
      </c>
      <c r="K56" s="541"/>
      <c r="L56" s="541"/>
      <c r="M56" s="554">
        <v>317719.59999999998</v>
      </c>
      <c r="N56" s="541"/>
      <c r="O56" s="554"/>
      <c r="P56" s="541"/>
      <c r="Q56" s="541"/>
      <c r="R56" s="551">
        <v>0.42173675268132099</v>
      </c>
      <c r="S56" s="541"/>
      <c r="T56" s="541"/>
    </row>
    <row r="57" spans="1:29" x14ac:dyDescent="0.3">
      <c r="B57" s="541" t="s">
        <v>1067</v>
      </c>
      <c r="C57" s="541"/>
      <c r="D57" s="541"/>
      <c r="E57" s="541"/>
      <c r="F57" s="541"/>
      <c r="G57" s="8" t="s">
        <v>1081</v>
      </c>
      <c r="H57" s="541"/>
      <c r="I57" s="541"/>
      <c r="J57" s="541">
        <v>4</v>
      </c>
      <c r="K57" s="541"/>
      <c r="L57" s="541"/>
      <c r="M57" s="554">
        <v>1079679.5437119999</v>
      </c>
      <c r="N57" s="541"/>
      <c r="O57" s="554"/>
      <c r="P57" s="541"/>
      <c r="Q57" s="541"/>
      <c r="R57" s="551">
        <v>30.812772366210044</v>
      </c>
      <c r="S57" s="541"/>
      <c r="T57" s="541"/>
    </row>
    <row r="58" spans="1:29" x14ac:dyDescent="0.3">
      <c r="B58" s="541" t="s">
        <v>1067</v>
      </c>
      <c r="C58" s="541"/>
      <c r="D58" s="541"/>
      <c r="E58" s="541"/>
      <c r="F58" s="541"/>
      <c r="G58" s="8" t="s">
        <v>37</v>
      </c>
      <c r="H58" s="541"/>
      <c r="I58" s="541"/>
      <c r="J58" s="541">
        <v>728</v>
      </c>
      <c r="K58" s="541"/>
      <c r="L58" s="541"/>
      <c r="M58" s="554">
        <v>4470879.0155905792</v>
      </c>
      <c r="N58" s="541"/>
      <c r="O58" s="554"/>
      <c r="P58" s="541"/>
      <c r="Q58" s="541"/>
      <c r="R58" s="551">
        <v>0.70106362204428518</v>
      </c>
      <c r="S58" s="541"/>
      <c r="T58" s="541"/>
    </row>
    <row r="59" spans="1:29" x14ac:dyDescent="0.3">
      <c r="B59" s="541"/>
      <c r="C59" s="541"/>
      <c r="D59" s="541"/>
      <c r="E59" s="541"/>
      <c r="F59" s="541"/>
      <c r="G59" s="555" t="s">
        <v>1087</v>
      </c>
      <c r="H59" s="555"/>
      <c r="I59" s="555"/>
      <c r="J59" s="555">
        <v>1400.7730000000001</v>
      </c>
      <c r="K59" s="555"/>
      <c r="L59" s="555"/>
      <c r="M59" s="556">
        <v>9598446.0961061101</v>
      </c>
      <c r="N59" s="555"/>
      <c r="O59" s="556"/>
      <c r="P59" s="555"/>
      <c r="Q59" s="555"/>
      <c r="R59" s="557">
        <v>0.7822202631473103</v>
      </c>
      <c r="S59" s="541"/>
      <c r="T59" s="541"/>
    </row>
    <row r="60" spans="1:29" x14ac:dyDescent="0.3">
      <c r="B60" s="541" t="s">
        <v>1088</v>
      </c>
      <c r="C60" s="541"/>
      <c r="D60" s="541"/>
      <c r="E60" s="541"/>
      <c r="F60" s="541"/>
      <c r="G60" s="541" t="s">
        <v>37</v>
      </c>
      <c r="H60" s="541"/>
      <c r="I60" s="541"/>
      <c r="J60" s="541">
        <v>804</v>
      </c>
      <c r="K60" s="541"/>
      <c r="L60" s="541"/>
      <c r="M60" s="554">
        <v>1518942</v>
      </c>
      <c r="N60" s="541"/>
      <c r="O60" s="554"/>
      <c r="P60" s="541"/>
      <c r="Q60" s="541"/>
      <c r="R60" s="551">
        <v>0.21566567845702991</v>
      </c>
      <c r="S60" s="541"/>
      <c r="T60" s="541"/>
    </row>
    <row r="61" spans="1:29" x14ac:dyDescent="0.3">
      <c r="B61" s="541"/>
      <c r="C61" s="541"/>
      <c r="D61" s="541"/>
      <c r="E61" s="541"/>
      <c r="F61" s="541"/>
      <c r="G61" s="555" t="s">
        <v>1089</v>
      </c>
      <c r="H61" s="541"/>
      <c r="I61" s="541"/>
      <c r="J61" s="555">
        <v>2204.7730000000001</v>
      </c>
      <c r="K61" s="541"/>
      <c r="L61" s="541"/>
      <c r="M61" s="556">
        <v>11117388.09610611</v>
      </c>
      <c r="N61" s="541"/>
      <c r="O61" s="541"/>
      <c r="P61" s="541"/>
      <c r="Q61" s="541"/>
      <c r="R61" s="541"/>
      <c r="S61" s="541"/>
      <c r="T61" s="541"/>
    </row>
    <row r="62" spans="1:29" x14ac:dyDescent="0.3">
      <c r="A62" s="541"/>
      <c r="B62" s="541"/>
      <c r="C62" s="541"/>
      <c r="D62" s="541"/>
      <c r="E62" s="541"/>
      <c r="F62" s="541"/>
      <c r="G62" s="541"/>
      <c r="H62" s="541"/>
      <c r="I62" s="541"/>
      <c r="J62" s="541"/>
      <c r="K62" s="541"/>
      <c r="L62" s="541"/>
      <c r="M62" s="541"/>
      <c r="N62" s="541"/>
      <c r="O62" s="541"/>
      <c r="P62" s="541"/>
      <c r="Q62" s="541"/>
      <c r="R62" s="541"/>
      <c r="S62" s="541"/>
    </row>
    <row r="63" spans="1:29" x14ac:dyDescent="0.3">
      <c r="A63" s="541"/>
      <c r="B63" s="541"/>
      <c r="C63" s="541"/>
      <c r="D63" s="541"/>
      <c r="E63" s="541"/>
      <c r="F63" s="541"/>
      <c r="G63" s="541"/>
      <c r="H63" s="541"/>
      <c r="I63" s="541"/>
      <c r="J63" s="541"/>
      <c r="K63" s="541"/>
      <c r="L63" s="541"/>
      <c r="M63" s="541"/>
      <c r="N63" s="541"/>
      <c r="O63" s="541"/>
      <c r="P63" s="541"/>
      <c r="Q63" s="541"/>
      <c r="R63" s="541"/>
      <c r="S63" s="541"/>
    </row>
    <row r="64" spans="1:29" x14ac:dyDescent="0.3">
      <c r="A64" s="541"/>
      <c r="B64" s="541"/>
      <c r="C64" s="541"/>
      <c r="D64" s="541"/>
      <c r="E64" s="541"/>
      <c r="F64" s="541"/>
      <c r="G64" s="541"/>
      <c r="H64" s="541"/>
      <c r="I64" s="541"/>
      <c r="J64" s="541"/>
      <c r="K64" s="541"/>
      <c r="L64" s="541"/>
      <c r="M64" s="541"/>
      <c r="N64" s="541"/>
      <c r="O64" s="541"/>
      <c r="P64" s="541"/>
      <c r="Q64" s="541"/>
      <c r="R64" s="541"/>
      <c r="S64" s="541"/>
      <c r="T64" s="541"/>
      <c r="U64" s="541"/>
      <c r="V64" s="541"/>
      <c r="W64" s="541"/>
      <c r="X64" s="541"/>
      <c r="Y64" s="541"/>
      <c r="Z64" s="541"/>
      <c r="AA64" s="541"/>
      <c r="AB64" s="541"/>
      <c r="AC64" s="541"/>
    </row>
    <row r="65" spans="6:11" x14ac:dyDescent="0.3">
      <c r="H65"/>
    </row>
    <row r="66" spans="6:11" x14ac:dyDescent="0.3">
      <c r="H66"/>
    </row>
    <row r="67" spans="6:11" x14ac:dyDescent="0.3">
      <c r="H67"/>
    </row>
    <row r="68" spans="6:11" x14ac:dyDescent="0.3">
      <c r="H68"/>
    </row>
    <row r="69" spans="6:11" x14ac:dyDescent="0.3">
      <c r="F69" s="114"/>
      <c r="G69" s="541"/>
      <c r="H69" s="541"/>
      <c r="I69" s="114"/>
      <c r="J69" s="114"/>
      <c r="K69" s="114"/>
    </row>
    <row r="70" spans="6:11" x14ac:dyDescent="0.3">
      <c r="F70" s="114"/>
      <c r="G70" s="541"/>
      <c r="H70" s="541"/>
      <c r="I70" s="114"/>
      <c r="J70" s="114"/>
      <c r="K70" s="114"/>
    </row>
    <row r="71" spans="6:11" x14ac:dyDescent="0.3">
      <c r="F71" s="114"/>
      <c r="G71" s="541"/>
      <c r="H71" s="541"/>
      <c r="I71" s="114"/>
      <c r="J71" s="114"/>
      <c r="K71" s="114"/>
    </row>
    <row r="72" spans="6:11" x14ac:dyDescent="0.3">
      <c r="F72" s="114"/>
      <c r="G72" s="541"/>
      <c r="H72" s="541"/>
      <c r="I72" s="114"/>
      <c r="J72" s="114"/>
      <c r="K72" s="114"/>
    </row>
    <row r="73" spans="6:11" x14ac:dyDescent="0.3">
      <c r="G73" s="541"/>
      <c r="H73" s="541"/>
    </row>
    <row r="74" spans="6:11" x14ac:dyDescent="0.3">
      <c r="G74" s="541"/>
      <c r="H74" s="541"/>
      <c r="I74" s="114"/>
      <c r="J74" s="114"/>
      <c r="K74" s="114"/>
    </row>
    <row r="75" spans="6:11" x14ac:dyDescent="0.3">
      <c r="G75" s="541"/>
      <c r="H75" s="541"/>
    </row>
    <row r="76" spans="6:11" x14ac:dyDescent="0.3">
      <c r="G76" s="541"/>
      <c r="H76" s="541"/>
    </row>
    <row r="77" spans="6:11" x14ac:dyDescent="0.3">
      <c r="G77" s="541"/>
      <c r="H77" s="541"/>
    </row>
    <row r="78" spans="6:11" x14ac:dyDescent="0.3">
      <c r="G78" s="541"/>
      <c r="H78" s="541"/>
    </row>
    <row r="79" spans="6:11" x14ac:dyDescent="0.3">
      <c r="G79" s="541"/>
      <c r="H79" s="541"/>
    </row>
    <row r="80" spans="6:11" x14ac:dyDescent="0.3">
      <c r="G80" s="541"/>
      <c r="H80" s="541"/>
    </row>
    <row r="81" spans="7:8" x14ac:dyDescent="0.3">
      <c r="G81" s="541"/>
      <c r="H81" s="541"/>
    </row>
    <row r="82" spans="7:8" x14ac:dyDescent="0.3">
      <c r="G82" s="541"/>
      <c r="H82" s="541"/>
    </row>
    <row r="83" spans="7:8" x14ac:dyDescent="0.3">
      <c r="G83" s="541"/>
      <c r="H83" s="541"/>
    </row>
    <row r="84" spans="7:8" x14ac:dyDescent="0.3">
      <c r="G84" s="541"/>
      <c r="H84" s="541"/>
    </row>
    <row r="85" spans="7:8" x14ac:dyDescent="0.3">
      <c r="G85" s="541"/>
      <c r="H85" s="541"/>
    </row>
    <row r="86" spans="7:8" x14ac:dyDescent="0.3">
      <c r="G86" s="541"/>
      <c r="H86" s="541"/>
    </row>
    <row r="87" spans="7:8" x14ac:dyDescent="0.3">
      <c r="G87" s="541"/>
      <c r="H87" s="541"/>
    </row>
    <row r="88" spans="7:8" x14ac:dyDescent="0.3">
      <c r="G88" s="541"/>
      <c r="H88" s="541"/>
    </row>
    <row r="89" spans="7:8" x14ac:dyDescent="0.3">
      <c r="G89" s="541"/>
      <c r="H89" s="541"/>
    </row>
    <row r="90" spans="7:8" x14ac:dyDescent="0.3">
      <c r="G90" s="541"/>
      <c r="H90" s="541"/>
    </row>
    <row r="91" spans="7:8" x14ac:dyDescent="0.3">
      <c r="G91" s="541"/>
      <c r="H91" s="541"/>
    </row>
    <row r="92" spans="7:8" x14ac:dyDescent="0.3">
      <c r="G92" s="541"/>
      <c r="H92" s="541"/>
    </row>
    <row r="93" spans="7:8" x14ac:dyDescent="0.3">
      <c r="G93" s="541"/>
      <c r="H93" s="541"/>
    </row>
    <row r="94" spans="7:8" x14ac:dyDescent="0.3">
      <c r="G94" s="541"/>
      <c r="H94" s="541"/>
    </row>
    <row r="95" spans="7:8" x14ac:dyDescent="0.3">
      <c r="G95" s="541"/>
      <c r="H95" s="541"/>
    </row>
    <row r="96" spans="7:8" x14ac:dyDescent="0.3">
      <c r="G96" s="541"/>
      <c r="H96" s="541"/>
    </row>
    <row r="97" spans="7:8" x14ac:dyDescent="0.3">
      <c r="G97" s="541"/>
      <c r="H97" s="541"/>
    </row>
    <row r="98" spans="7:8" x14ac:dyDescent="0.3">
      <c r="G98" s="541"/>
      <c r="H98" s="541"/>
    </row>
    <row r="99" spans="7:8" x14ac:dyDescent="0.3">
      <c r="G99" s="541"/>
      <c r="H99" s="541"/>
    </row>
    <row r="100" spans="7:8" x14ac:dyDescent="0.3">
      <c r="G100" s="541"/>
      <c r="H100" s="541"/>
    </row>
    <row r="101" spans="7:8" x14ac:dyDescent="0.3">
      <c r="G101" s="541"/>
      <c r="H101" s="541"/>
    </row>
    <row r="102" spans="7:8" x14ac:dyDescent="0.3">
      <c r="G102" s="541"/>
      <c r="H102" s="541"/>
    </row>
    <row r="103" spans="7:8" x14ac:dyDescent="0.3">
      <c r="G103" s="541"/>
      <c r="H103" s="541"/>
    </row>
    <row r="104" spans="7:8" x14ac:dyDescent="0.3">
      <c r="G104" s="541"/>
      <c r="H104" s="541"/>
    </row>
    <row r="105" spans="7:8" x14ac:dyDescent="0.3">
      <c r="G105" s="541"/>
      <c r="H105" s="541"/>
    </row>
    <row r="106" spans="7:8" x14ac:dyDescent="0.3">
      <c r="G106" s="541"/>
      <c r="H106" s="541"/>
    </row>
    <row r="107" spans="7:8" x14ac:dyDescent="0.3">
      <c r="G107" s="541"/>
      <c r="H107" s="541"/>
    </row>
    <row r="108" spans="7:8" x14ac:dyDescent="0.3">
      <c r="G108" s="541"/>
      <c r="H108" s="541"/>
    </row>
    <row r="109" spans="7:8" x14ac:dyDescent="0.3">
      <c r="G109" s="541"/>
      <c r="H109" s="541"/>
    </row>
    <row r="110" spans="7:8" x14ac:dyDescent="0.3">
      <c r="G110" s="541"/>
      <c r="H110" s="541"/>
    </row>
    <row r="111" spans="7:8" x14ac:dyDescent="0.3">
      <c r="G111" s="541"/>
      <c r="H111" s="541"/>
    </row>
    <row r="112" spans="7:8" x14ac:dyDescent="0.3">
      <c r="G112" s="541"/>
      <c r="H112" s="541"/>
    </row>
    <row r="113" spans="7:8" x14ac:dyDescent="0.3">
      <c r="G113" s="541"/>
      <c r="H113" s="541"/>
    </row>
    <row r="114" spans="7:8" x14ac:dyDescent="0.3">
      <c r="G114" s="541"/>
      <c r="H114" s="541"/>
    </row>
    <row r="115" spans="7:8" x14ac:dyDescent="0.3">
      <c r="G115" s="541"/>
      <c r="H115" s="541"/>
    </row>
    <row r="116" spans="7:8" x14ac:dyDescent="0.3">
      <c r="G116" s="541"/>
      <c r="H116" s="541"/>
    </row>
    <row r="117" spans="7:8" x14ac:dyDescent="0.3">
      <c r="G117" s="541"/>
      <c r="H117" s="541"/>
    </row>
    <row r="118" spans="7:8" x14ac:dyDescent="0.3">
      <c r="G118" s="541"/>
      <c r="H118" s="541"/>
    </row>
    <row r="119" spans="7:8" x14ac:dyDescent="0.3">
      <c r="G119" s="541"/>
      <c r="H119" s="541"/>
    </row>
    <row r="120" spans="7:8" x14ac:dyDescent="0.3">
      <c r="G120" s="541"/>
      <c r="H120" s="541"/>
    </row>
    <row r="121" spans="7:8" x14ac:dyDescent="0.3">
      <c r="G121" s="541"/>
      <c r="H121" s="541"/>
    </row>
    <row r="122" spans="7:8" x14ac:dyDescent="0.3">
      <c r="G122" s="541"/>
      <c r="H122" s="541"/>
    </row>
    <row r="123" spans="7:8" x14ac:dyDescent="0.3">
      <c r="G123" s="541"/>
      <c r="H123" s="541"/>
    </row>
    <row r="124" spans="7:8" x14ac:dyDescent="0.3">
      <c r="G124" s="541"/>
      <c r="H124" s="541"/>
    </row>
    <row r="125" spans="7:8" x14ac:dyDescent="0.3">
      <c r="G125" s="541"/>
      <c r="H125" s="541"/>
    </row>
    <row r="126" spans="7:8" x14ac:dyDescent="0.3">
      <c r="G126" s="541"/>
      <c r="H126" s="541"/>
    </row>
    <row r="127" spans="7:8" x14ac:dyDescent="0.3">
      <c r="G127" s="541"/>
      <c r="H127" s="541"/>
    </row>
    <row r="128" spans="7:8" x14ac:dyDescent="0.3">
      <c r="G128" s="541"/>
      <c r="H128" s="541"/>
    </row>
    <row r="129" spans="7:8" x14ac:dyDescent="0.3">
      <c r="G129" s="541"/>
      <c r="H129" s="541"/>
    </row>
    <row r="130" spans="7:8" x14ac:dyDescent="0.3">
      <c r="G130" s="541"/>
      <c r="H130" s="541"/>
    </row>
    <row r="131" spans="7:8" x14ac:dyDescent="0.3">
      <c r="G131" s="541"/>
      <c r="H131" s="541"/>
    </row>
    <row r="132" spans="7:8" x14ac:dyDescent="0.3">
      <c r="G132" s="541"/>
      <c r="H132" s="541"/>
    </row>
    <row r="133" spans="7:8" x14ac:dyDescent="0.3">
      <c r="G133" s="541"/>
      <c r="H133" s="541"/>
    </row>
    <row r="134" spans="7:8" x14ac:dyDescent="0.3">
      <c r="G134" s="541"/>
      <c r="H134" s="541"/>
    </row>
    <row r="135" spans="7:8" x14ac:dyDescent="0.3">
      <c r="G135" s="541"/>
      <c r="H135" s="541"/>
    </row>
    <row r="136" spans="7:8" x14ac:dyDescent="0.3">
      <c r="G136" s="541"/>
      <c r="H136" s="541"/>
    </row>
    <row r="137" spans="7:8" x14ac:dyDescent="0.3">
      <c r="G137" s="541"/>
      <c r="H137" s="541"/>
    </row>
    <row r="138" spans="7:8" x14ac:dyDescent="0.3">
      <c r="G138" s="541"/>
      <c r="H138" s="541"/>
    </row>
    <row r="139" spans="7:8" x14ac:dyDescent="0.3">
      <c r="G139" s="541"/>
      <c r="H139" s="541"/>
    </row>
    <row r="140" spans="7:8" x14ac:dyDescent="0.3">
      <c r="G140" s="541"/>
      <c r="H140" s="541"/>
    </row>
    <row r="141" spans="7:8" x14ac:dyDescent="0.3">
      <c r="G141" s="541"/>
      <c r="H141" s="541"/>
    </row>
    <row r="142" spans="7:8" x14ac:dyDescent="0.3">
      <c r="G142" s="541"/>
      <c r="H142" s="541"/>
    </row>
    <row r="143" spans="7:8" x14ac:dyDescent="0.3">
      <c r="G143" s="541"/>
      <c r="H143" s="541"/>
    </row>
    <row r="144" spans="7:8" x14ac:dyDescent="0.3">
      <c r="G144" s="541"/>
      <c r="H144" s="541"/>
    </row>
    <row r="145" spans="7:8" x14ac:dyDescent="0.3">
      <c r="G145" s="541"/>
      <c r="H145" s="541"/>
    </row>
    <row r="146" spans="7:8" x14ac:dyDescent="0.3">
      <c r="G146" s="541"/>
      <c r="H146" s="541"/>
    </row>
    <row r="147" spans="7:8" x14ac:dyDescent="0.3">
      <c r="G147" s="541"/>
      <c r="H147" s="541"/>
    </row>
    <row r="148" spans="7:8" x14ac:dyDescent="0.3">
      <c r="G148" s="541"/>
      <c r="H148" s="541"/>
    </row>
    <row r="149" spans="7:8" x14ac:dyDescent="0.3">
      <c r="G149" s="541"/>
      <c r="H149" s="541"/>
    </row>
    <row r="150" spans="7:8" x14ac:dyDescent="0.3">
      <c r="G150" s="541"/>
      <c r="H150" s="541"/>
    </row>
    <row r="151" spans="7:8" x14ac:dyDescent="0.3">
      <c r="G151" s="541"/>
      <c r="H151" s="541"/>
    </row>
    <row r="152" spans="7:8" x14ac:dyDescent="0.3">
      <c r="G152" s="541"/>
      <c r="H152" s="541"/>
    </row>
    <row r="153" spans="7:8" x14ac:dyDescent="0.3">
      <c r="G153" s="541"/>
      <c r="H153" s="541"/>
    </row>
    <row r="154" spans="7:8" x14ac:dyDescent="0.3">
      <c r="G154" s="541"/>
      <c r="H154" s="541"/>
    </row>
    <row r="155" spans="7:8" x14ac:dyDescent="0.3">
      <c r="G155" s="541"/>
      <c r="H155" s="541"/>
    </row>
    <row r="156" spans="7:8" x14ac:dyDescent="0.3">
      <c r="G156" s="541"/>
      <c r="H156" s="541"/>
    </row>
    <row r="157" spans="7:8" x14ac:dyDescent="0.3">
      <c r="G157" s="541"/>
      <c r="H157" s="541"/>
    </row>
    <row r="158" spans="7:8" x14ac:dyDescent="0.3">
      <c r="G158" s="541"/>
      <c r="H158" s="541"/>
    </row>
    <row r="159" spans="7:8" x14ac:dyDescent="0.3">
      <c r="G159" s="541"/>
      <c r="H159" s="541"/>
    </row>
    <row r="160" spans="7:8" x14ac:dyDescent="0.3">
      <c r="G160" s="541"/>
      <c r="H160" s="541"/>
    </row>
    <row r="161" spans="7:8" x14ac:dyDescent="0.3">
      <c r="G161" s="541"/>
      <c r="H161" s="541"/>
    </row>
    <row r="162" spans="7:8" x14ac:dyDescent="0.3">
      <c r="G162" s="541"/>
      <c r="H162" s="541"/>
    </row>
    <row r="163" spans="7:8" x14ac:dyDescent="0.3">
      <c r="G163" s="541"/>
      <c r="H163" s="541"/>
    </row>
    <row r="164" spans="7:8" x14ac:dyDescent="0.3">
      <c r="G164" s="541"/>
      <c r="H164" s="541"/>
    </row>
    <row r="165" spans="7:8" x14ac:dyDescent="0.3">
      <c r="G165" s="541"/>
      <c r="H165" s="541"/>
    </row>
    <row r="166" spans="7:8" x14ac:dyDescent="0.3">
      <c r="G166" s="541"/>
      <c r="H166" s="541"/>
    </row>
    <row r="167" spans="7:8" x14ac:dyDescent="0.3">
      <c r="G167" s="541"/>
      <c r="H167" s="541"/>
    </row>
    <row r="168" spans="7:8" x14ac:dyDescent="0.3">
      <c r="G168" s="541"/>
      <c r="H168" s="541"/>
    </row>
    <row r="169" spans="7:8" x14ac:dyDescent="0.3">
      <c r="G169" s="541"/>
      <c r="H169" s="541"/>
    </row>
    <row r="170" spans="7:8" x14ac:dyDescent="0.3">
      <c r="G170" s="541"/>
      <c r="H170" s="541"/>
    </row>
    <row r="171" spans="7:8" x14ac:dyDescent="0.3">
      <c r="G171" s="541"/>
      <c r="H171" s="541"/>
    </row>
    <row r="172" spans="7:8" x14ac:dyDescent="0.3">
      <c r="G172" s="541"/>
      <c r="H172" s="541"/>
    </row>
    <row r="173" spans="7:8" x14ac:dyDescent="0.3">
      <c r="G173" s="541"/>
      <c r="H173" s="541"/>
    </row>
    <row r="174" spans="7:8" x14ac:dyDescent="0.3">
      <c r="G174" s="541"/>
      <c r="H174" s="541"/>
    </row>
    <row r="175" spans="7:8" x14ac:dyDescent="0.3">
      <c r="G175" s="541"/>
      <c r="H175" s="541"/>
    </row>
    <row r="176" spans="7:8" x14ac:dyDescent="0.3">
      <c r="G176" s="541"/>
      <c r="H176" s="541"/>
    </row>
    <row r="177" spans="7:8" x14ac:dyDescent="0.3">
      <c r="G177" s="541"/>
      <c r="H177" s="541"/>
    </row>
    <row r="178" spans="7:8" x14ac:dyDescent="0.3">
      <c r="G178" s="541"/>
      <c r="H178" s="541"/>
    </row>
    <row r="179" spans="7:8" x14ac:dyDescent="0.3">
      <c r="G179" s="541"/>
      <c r="H179" s="541"/>
    </row>
    <row r="180" spans="7:8" x14ac:dyDescent="0.3">
      <c r="G180" s="541"/>
      <c r="H180" s="541"/>
    </row>
    <row r="181" spans="7:8" x14ac:dyDescent="0.3">
      <c r="G181" s="541"/>
      <c r="H181" s="541"/>
    </row>
    <row r="182" spans="7:8" x14ac:dyDescent="0.3">
      <c r="G182" s="541"/>
      <c r="H182" s="541"/>
    </row>
    <row r="183" spans="7:8" x14ac:dyDescent="0.3">
      <c r="G183" s="541"/>
      <c r="H183" s="541"/>
    </row>
    <row r="184" spans="7:8" x14ac:dyDescent="0.3">
      <c r="G184" s="541"/>
      <c r="H184" s="541"/>
    </row>
    <row r="185" spans="7:8" x14ac:dyDescent="0.3">
      <c r="G185" s="541"/>
      <c r="H185" s="541"/>
    </row>
    <row r="186" spans="7:8" x14ac:dyDescent="0.3">
      <c r="G186" s="541"/>
      <c r="H186" s="541"/>
    </row>
    <row r="187" spans="7:8" x14ac:dyDescent="0.3">
      <c r="G187" s="541"/>
      <c r="H187" s="541"/>
    </row>
    <row r="188" spans="7:8" x14ac:dyDescent="0.3">
      <c r="G188" s="541"/>
      <c r="H188" s="541"/>
    </row>
    <row r="189" spans="7:8" x14ac:dyDescent="0.3">
      <c r="G189" s="541"/>
      <c r="H189" s="541"/>
    </row>
    <row r="190" spans="7:8" x14ac:dyDescent="0.3">
      <c r="G190" s="541"/>
      <c r="H190" s="541"/>
    </row>
    <row r="191" spans="7:8" x14ac:dyDescent="0.3">
      <c r="G191" s="541"/>
      <c r="H191" s="541"/>
    </row>
    <row r="192" spans="7:8" x14ac:dyDescent="0.3">
      <c r="G192" s="541"/>
      <c r="H192" s="541"/>
    </row>
    <row r="193" spans="7:8" x14ac:dyDescent="0.3">
      <c r="G193" s="541"/>
      <c r="H193" s="541"/>
    </row>
    <row r="194" spans="7:8" x14ac:dyDescent="0.3">
      <c r="G194" s="541"/>
      <c r="H194" s="541"/>
    </row>
    <row r="195" spans="7:8" x14ac:dyDescent="0.3">
      <c r="G195" s="541"/>
      <c r="H195" s="541"/>
    </row>
    <row r="196" spans="7:8" x14ac:dyDescent="0.3">
      <c r="G196" s="541"/>
      <c r="H196" s="541"/>
    </row>
    <row r="197" spans="7:8" x14ac:dyDescent="0.3">
      <c r="G197" s="541"/>
      <c r="H197" s="541"/>
    </row>
    <row r="198" spans="7:8" x14ac:dyDescent="0.3">
      <c r="G198" s="541"/>
      <c r="H198" s="541"/>
    </row>
    <row r="199" spans="7:8" x14ac:dyDescent="0.3">
      <c r="G199" s="541"/>
      <c r="H199" s="541"/>
    </row>
    <row r="200" spans="7:8" x14ac:dyDescent="0.3">
      <c r="G200" s="541"/>
      <c r="H200" s="541"/>
    </row>
    <row r="201" spans="7:8" x14ac:dyDescent="0.3">
      <c r="G201" s="541"/>
      <c r="H201" s="541"/>
    </row>
    <row r="202" spans="7:8" x14ac:dyDescent="0.3">
      <c r="G202" s="541"/>
      <c r="H202" s="541"/>
    </row>
    <row r="203" spans="7:8" x14ac:dyDescent="0.3">
      <c r="G203" s="541"/>
      <c r="H203" s="541"/>
    </row>
    <row r="204" spans="7:8" x14ac:dyDescent="0.3">
      <c r="G204" s="541"/>
      <c r="H204" s="541"/>
    </row>
    <row r="205" spans="7:8" x14ac:dyDescent="0.3">
      <c r="G205" s="541"/>
      <c r="H205" s="541"/>
    </row>
    <row r="206" spans="7:8" x14ac:dyDescent="0.3">
      <c r="G206" s="541"/>
      <c r="H206" s="541"/>
    </row>
    <row r="207" spans="7:8" x14ac:dyDescent="0.3">
      <c r="G207" s="541"/>
      <c r="H207" s="541"/>
    </row>
    <row r="208" spans="7:8" x14ac:dyDescent="0.3">
      <c r="G208" s="541"/>
      <c r="H208" s="541"/>
    </row>
    <row r="209" spans="7:8" x14ac:dyDescent="0.3">
      <c r="G209" s="541"/>
      <c r="H209" s="541"/>
    </row>
    <row r="210" spans="7:8" x14ac:dyDescent="0.3">
      <c r="G210" s="541"/>
      <c r="H210" s="541"/>
    </row>
    <row r="211" spans="7:8" x14ac:dyDescent="0.3">
      <c r="G211" s="541"/>
      <c r="H211" s="541"/>
    </row>
    <row r="212" spans="7:8" x14ac:dyDescent="0.3">
      <c r="G212" s="541"/>
      <c r="H212" s="541"/>
    </row>
    <row r="213" spans="7:8" x14ac:dyDescent="0.3">
      <c r="G213" s="541"/>
      <c r="H213" s="541"/>
    </row>
    <row r="214" spans="7:8" x14ac:dyDescent="0.3">
      <c r="G214" s="541"/>
      <c r="H214" s="541"/>
    </row>
    <row r="215" spans="7:8" x14ac:dyDescent="0.3">
      <c r="G215" s="541"/>
      <c r="H215" s="541"/>
    </row>
    <row r="216" spans="7:8" x14ac:dyDescent="0.3">
      <c r="G216" s="541"/>
      <c r="H216" s="541"/>
    </row>
    <row r="217" spans="7:8" x14ac:dyDescent="0.3">
      <c r="G217" s="541"/>
      <c r="H217" s="541"/>
    </row>
    <row r="218" spans="7:8" x14ac:dyDescent="0.3">
      <c r="G218" s="541"/>
      <c r="H218" s="541"/>
    </row>
    <row r="219" spans="7:8" x14ac:dyDescent="0.3">
      <c r="G219" s="541"/>
      <c r="H219" s="541"/>
    </row>
    <row r="220" spans="7:8" x14ac:dyDescent="0.3">
      <c r="G220" s="541"/>
      <c r="H220" s="541"/>
    </row>
    <row r="221" spans="7:8" x14ac:dyDescent="0.3">
      <c r="G221" s="541"/>
      <c r="H221" s="541"/>
    </row>
    <row r="222" spans="7:8" x14ac:dyDescent="0.3">
      <c r="G222" s="541"/>
      <c r="H222" s="541"/>
    </row>
    <row r="223" spans="7:8" x14ac:dyDescent="0.3">
      <c r="G223" s="541"/>
      <c r="H223" s="541"/>
    </row>
    <row r="224" spans="7:8" x14ac:dyDescent="0.3">
      <c r="G224" s="541"/>
      <c r="H224" s="541"/>
    </row>
    <row r="225" spans="7:8" x14ac:dyDescent="0.3">
      <c r="G225" s="541"/>
      <c r="H225" s="541"/>
    </row>
    <row r="226" spans="7:8" x14ac:dyDescent="0.3">
      <c r="G226" s="541"/>
      <c r="H226" s="541"/>
    </row>
    <row r="227" spans="7:8" x14ac:dyDescent="0.3">
      <c r="G227" s="541"/>
      <c r="H227" s="541"/>
    </row>
    <row r="228" spans="7:8" x14ac:dyDescent="0.3">
      <c r="G228" s="541"/>
      <c r="H228" s="541"/>
    </row>
    <row r="229" spans="7:8" x14ac:dyDescent="0.3">
      <c r="G229" s="541"/>
      <c r="H229" s="541"/>
    </row>
    <row r="230" spans="7:8" x14ac:dyDescent="0.3">
      <c r="G230" s="541"/>
      <c r="H230" s="541"/>
    </row>
    <row r="231" spans="7:8" x14ac:dyDescent="0.3">
      <c r="G231" s="541"/>
      <c r="H231" s="541"/>
    </row>
    <row r="232" spans="7:8" x14ac:dyDescent="0.3">
      <c r="G232" s="541"/>
      <c r="H232" s="541"/>
    </row>
    <row r="233" spans="7:8" x14ac:dyDescent="0.3">
      <c r="G233" s="541"/>
      <c r="H233" s="541"/>
    </row>
    <row r="234" spans="7:8" x14ac:dyDescent="0.3">
      <c r="G234" s="541"/>
      <c r="H234" s="541"/>
    </row>
    <row r="235" spans="7:8" x14ac:dyDescent="0.3">
      <c r="G235" s="541"/>
      <c r="H235" s="541"/>
    </row>
    <row r="236" spans="7:8" x14ac:dyDescent="0.3">
      <c r="G236" s="541"/>
      <c r="H236" s="541"/>
    </row>
    <row r="237" spans="7:8" x14ac:dyDescent="0.3">
      <c r="G237" s="541"/>
      <c r="H237" s="541"/>
    </row>
    <row r="238" spans="7:8" x14ac:dyDescent="0.3">
      <c r="G238" s="541"/>
      <c r="H238" s="541"/>
    </row>
    <row r="239" spans="7:8" x14ac:dyDescent="0.3">
      <c r="G239" s="541"/>
      <c r="H239" s="541"/>
    </row>
    <row r="240" spans="7:8" x14ac:dyDescent="0.3">
      <c r="G240" s="541"/>
      <c r="H240" s="541"/>
    </row>
    <row r="241" spans="7:8" x14ac:dyDescent="0.3">
      <c r="G241" s="541"/>
      <c r="H241" s="541"/>
    </row>
    <row r="242" spans="7:8" x14ac:dyDescent="0.3">
      <c r="G242" s="541"/>
      <c r="H242" s="541"/>
    </row>
    <row r="243" spans="7:8" x14ac:dyDescent="0.3">
      <c r="G243" s="541"/>
      <c r="H243" s="541"/>
    </row>
    <row r="244" spans="7:8" x14ac:dyDescent="0.3">
      <c r="G244" s="541"/>
      <c r="H244" s="541"/>
    </row>
    <row r="245" spans="7:8" x14ac:dyDescent="0.3">
      <c r="G245" s="541"/>
      <c r="H245" s="541"/>
    </row>
    <row r="246" spans="7:8" x14ac:dyDescent="0.3">
      <c r="G246" s="541"/>
      <c r="H246" s="541"/>
    </row>
    <row r="247" spans="7:8" x14ac:dyDescent="0.3">
      <c r="G247" s="541"/>
      <c r="H247" s="541"/>
    </row>
    <row r="248" spans="7:8" x14ac:dyDescent="0.3">
      <c r="G248" s="541"/>
      <c r="H248" s="541"/>
    </row>
    <row r="249" spans="7:8" x14ac:dyDescent="0.3">
      <c r="G249" s="541"/>
      <c r="H249" s="541"/>
    </row>
    <row r="250" spans="7:8" x14ac:dyDescent="0.3">
      <c r="G250" s="541"/>
      <c r="H250" s="541"/>
    </row>
    <row r="251" spans="7:8" x14ac:dyDescent="0.3">
      <c r="G251" s="541"/>
      <c r="H251" s="541"/>
    </row>
    <row r="252" spans="7:8" x14ac:dyDescent="0.3">
      <c r="G252" s="541"/>
      <c r="H252" s="541"/>
    </row>
    <row r="253" spans="7:8" x14ac:dyDescent="0.3">
      <c r="G253" s="541"/>
      <c r="H253" s="541"/>
    </row>
    <row r="254" spans="7:8" x14ac:dyDescent="0.3">
      <c r="G254" s="541"/>
      <c r="H254" s="541"/>
    </row>
    <row r="255" spans="7:8" x14ac:dyDescent="0.3">
      <c r="G255" s="541"/>
      <c r="H255" s="541"/>
    </row>
    <row r="256" spans="7:8" x14ac:dyDescent="0.3">
      <c r="G256" s="541"/>
      <c r="H256" s="541"/>
    </row>
    <row r="257" spans="7:8" x14ac:dyDescent="0.3">
      <c r="G257" s="541"/>
      <c r="H257" s="541"/>
    </row>
    <row r="258" spans="7:8" x14ac:dyDescent="0.3">
      <c r="G258" s="541"/>
      <c r="H258" s="541"/>
    </row>
    <row r="259" spans="7:8" x14ac:dyDescent="0.3">
      <c r="G259" s="541"/>
      <c r="H259" s="541"/>
    </row>
    <row r="260" spans="7:8" x14ac:dyDescent="0.3">
      <c r="G260" s="541"/>
      <c r="H260" s="541"/>
    </row>
    <row r="261" spans="7:8" x14ac:dyDescent="0.3">
      <c r="G261" s="541"/>
      <c r="H261" s="541"/>
    </row>
    <row r="262" spans="7:8" x14ac:dyDescent="0.3">
      <c r="G262" s="541"/>
      <c r="H262" s="541"/>
    </row>
    <row r="263" spans="7:8" x14ac:dyDescent="0.3">
      <c r="G263" s="541"/>
      <c r="H263" s="541"/>
    </row>
    <row r="264" spans="7:8" x14ac:dyDescent="0.3">
      <c r="G264" s="541"/>
      <c r="H264" s="541"/>
    </row>
    <row r="265" spans="7:8" x14ac:dyDescent="0.3">
      <c r="G265" s="541"/>
      <c r="H265" s="541"/>
    </row>
    <row r="266" spans="7:8" x14ac:dyDescent="0.3">
      <c r="G266" s="541"/>
      <c r="H266" s="541"/>
    </row>
    <row r="267" spans="7:8" x14ac:dyDescent="0.3">
      <c r="G267" s="541"/>
      <c r="H267" s="541"/>
    </row>
    <row r="268" spans="7:8" x14ac:dyDescent="0.3">
      <c r="G268" s="541"/>
      <c r="H268" s="541"/>
    </row>
    <row r="269" spans="7:8" x14ac:dyDescent="0.3">
      <c r="G269" s="541"/>
      <c r="H269" s="541"/>
    </row>
    <row r="270" spans="7:8" x14ac:dyDescent="0.3">
      <c r="G270" s="541"/>
      <c r="H270" s="541"/>
    </row>
    <row r="271" spans="7:8" x14ac:dyDescent="0.3">
      <c r="G271" s="541"/>
      <c r="H271" s="541"/>
    </row>
    <row r="272" spans="7:8" x14ac:dyDescent="0.3">
      <c r="G272" s="541"/>
      <c r="H272" s="541"/>
    </row>
    <row r="273" spans="7:8" x14ac:dyDescent="0.3">
      <c r="G273" s="541"/>
      <c r="H273" s="541"/>
    </row>
    <row r="274" spans="7:8" x14ac:dyDescent="0.3">
      <c r="G274" s="541"/>
      <c r="H274" s="541"/>
    </row>
    <row r="275" spans="7:8" x14ac:dyDescent="0.3">
      <c r="G275" s="541"/>
      <c r="H275" s="541"/>
    </row>
    <row r="276" spans="7:8" x14ac:dyDescent="0.3">
      <c r="G276" s="541"/>
      <c r="H276" s="541"/>
    </row>
    <row r="277" spans="7:8" x14ac:dyDescent="0.3">
      <c r="G277" s="541"/>
      <c r="H277" s="541"/>
    </row>
    <row r="278" spans="7:8" x14ac:dyDescent="0.3">
      <c r="G278" s="541"/>
      <c r="H278" s="541"/>
    </row>
    <row r="279" spans="7:8" x14ac:dyDescent="0.3">
      <c r="G279" s="541"/>
      <c r="H279" s="541"/>
    </row>
    <row r="280" spans="7:8" x14ac:dyDescent="0.3">
      <c r="G280" s="541"/>
      <c r="H280" s="541"/>
    </row>
    <row r="281" spans="7:8" x14ac:dyDescent="0.3">
      <c r="G281" s="541"/>
      <c r="H281" s="541"/>
    </row>
    <row r="282" spans="7:8" x14ac:dyDescent="0.3">
      <c r="G282" s="541"/>
      <c r="H282" s="541"/>
    </row>
    <row r="283" spans="7:8" x14ac:dyDescent="0.3">
      <c r="G283" s="541"/>
      <c r="H283" s="541"/>
    </row>
    <row r="284" spans="7:8" x14ac:dyDescent="0.3">
      <c r="G284" s="541"/>
      <c r="H284" s="541"/>
    </row>
    <row r="285" spans="7:8" x14ac:dyDescent="0.3">
      <c r="G285" s="541"/>
      <c r="H285" s="541"/>
    </row>
    <row r="286" spans="7:8" x14ac:dyDescent="0.3">
      <c r="G286" s="541"/>
      <c r="H286" s="541"/>
    </row>
    <row r="287" spans="7:8" x14ac:dyDescent="0.3">
      <c r="G287" s="541"/>
      <c r="H287" s="541"/>
    </row>
    <row r="288" spans="7:8" x14ac:dyDescent="0.3">
      <c r="G288" s="541"/>
      <c r="H288" s="541"/>
    </row>
    <row r="289" spans="7:8" x14ac:dyDescent="0.3">
      <c r="G289" s="541"/>
      <c r="H289" s="541"/>
    </row>
    <row r="290" spans="7:8" x14ac:dyDescent="0.3">
      <c r="G290" s="541"/>
      <c r="H290" s="541"/>
    </row>
    <row r="291" spans="7:8" x14ac:dyDescent="0.3">
      <c r="G291" s="541"/>
      <c r="H291" s="541"/>
    </row>
    <row r="292" spans="7:8" x14ac:dyDescent="0.3">
      <c r="G292" s="541"/>
      <c r="H292" s="541"/>
    </row>
    <row r="293" spans="7:8" x14ac:dyDescent="0.3">
      <c r="G293" s="541"/>
      <c r="H293" s="541"/>
    </row>
    <row r="294" spans="7:8" x14ac:dyDescent="0.3">
      <c r="G294" s="541"/>
      <c r="H294" s="541"/>
    </row>
    <row r="295" spans="7:8" x14ac:dyDescent="0.3">
      <c r="G295" s="541"/>
      <c r="H295" s="541"/>
    </row>
    <row r="296" spans="7:8" x14ac:dyDescent="0.3">
      <c r="G296" s="541"/>
      <c r="H296" s="541"/>
    </row>
    <row r="297" spans="7:8" x14ac:dyDescent="0.3">
      <c r="G297" s="541"/>
      <c r="H297" s="541"/>
    </row>
    <row r="298" spans="7:8" x14ac:dyDescent="0.3">
      <c r="G298" s="541"/>
      <c r="H298" s="541"/>
    </row>
    <row r="299" spans="7:8" x14ac:dyDescent="0.3">
      <c r="G299" s="541"/>
      <c r="H299" s="541"/>
    </row>
    <row r="300" spans="7:8" x14ac:dyDescent="0.3">
      <c r="G300" s="541"/>
      <c r="H300" s="541"/>
    </row>
    <row r="301" spans="7:8" x14ac:dyDescent="0.3">
      <c r="G301" s="541"/>
      <c r="H301" s="541"/>
    </row>
    <row r="302" spans="7:8" x14ac:dyDescent="0.3">
      <c r="G302" s="541"/>
      <c r="H302" s="541"/>
    </row>
    <row r="303" spans="7:8" x14ac:dyDescent="0.3">
      <c r="G303" s="541"/>
      <c r="H303" s="541"/>
    </row>
    <row r="304" spans="7:8" x14ac:dyDescent="0.3">
      <c r="G304" s="541"/>
      <c r="H304" s="541"/>
    </row>
    <row r="305" spans="7:8" x14ac:dyDescent="0.3">
      <c r="G305" s="541"/>
      <c r="H305" s="541"/>
    </row>
    <row r="306" spans="7:8" x14ac:dyDescent="0.3">
      <c r="G306" s="541"/>
      <c r="H306" s="541"/>
    </row>
    <row r="307" spans="7:8" x14ac:dyDescent="0.3">
      <c r="G307" s="541"/>
      <c r="H307" s="541"/>
    </row>
    <row r="308" spans="7:8" x14ac:dyDescent="0.3">
      <c r="G308" s="541"/>
      <c r="H308" s="541"/>
    </row>
    <row r="309" spans="7:8" x14ac:dyDescent="0.3">
      <c r="G309" s="541"/>
      <c r="H309" s="541"/>
    </row>
    <row r="310" spans="7:8" x14ac:dyDescent="0.3">
      <c r="G310" s="541"/>
      <c r="H310" s="541"/>
    </row>
    <row r="311" spans="7:8" x14ac:dyDescent="0.3">
      <c r="G311" s="541"/>
      <c r="H311" s="541"/>
    </row>
    <row r="312" spans="7:8" x14ac:dyDescent="0.3">
      <c r="G312" s="541"/>
      <c r="H312" s="541"/>
    </row>
    <row r="313" spans="7:8" x14ac:dyDescent="0.3">
      <c r="G313" s="541"/>
      <c r="H313" s="541"/>
    </row>
    <row r="314" spans="7:8" x14ac:dyDescent="0.3">
      <c r="G314" s="541"/>
      <c r="H314" s="541"/>
    </row>
    <row r="315" spans="7:8" x14ac:dyDescent="0.3">
      <c r="G315" s="541"/>
      <c r="H315" s="541"/>
    </row>
    <row r="316" spans="7:8" x14ac:dyDescent="0.3">
      <c r="G316" s="541"/>
      <c r="H316" s="541"/>
    </row>
    <row r="317" spans="7:8" x14ac:dyDescent="0.3">
      <c r="G317" s="541"/>
      <c r="H317" s="541"/>
    </row>
    <row r="318" spans="7:8" x14ac:dyDescent="0.3">
      <c r="G318" s="541"/>
      <c r="H318" s="541"/>
    </row>
    <row r="319" spans="7:8" x14ac:dyDescent="0.3">
      <c r="G319" s="541"/>
      <c r="H319" s="541"/>
    </row>
    <row r="320" spans="7:8" x14ac:dyDescent="0.3">
      <c r="G320" s="541"/>
      <c r="H320" s="541"/>
    </row>
    <row r="321" spans="7:8" x14ac:dyDescent="0.3">
      <c r="G321" s="541"/>
      <c r="H321" s="541"/>
    </row>
    <row r="322" spans="7:8" x14ac:dyDescent="0.3">
      <c r="G322" s="541"/>
      <c r="H322" s="541"/>
    </row>
    <row r="323" spans="7:8" x14ac:dyDescent="0.3">
      <c r="G323" s="541"/>
      <c r="H323" s="541"/>
    </row>
    <row r="324" spans="7:8" x14ac:dyDescent="0.3">
      <c r="G324" s="541"/>
      <c r="H324" s="541"/>
    </row>
    <row r="325" spans="7:8" x14ac:dyDescent="0.3">
      <c r="G325" s="541"/>
      <c r="H325" s="541"/>
    </row>
    <row r="326" spans="7:8" x14ac:dyDescent="0.3">
      <c r="G326" s="541"/>
      <c r="H326" s="541"/>
    </row>
    <row r="327" spans="7:8" x14ac:dyDescent="0.3">
      <c r="G327" s="541"/>
      <c r="H327" s="541"/>
    </row>
    <row r="328" spans="7:8" x14ac:dyDescent="0.3">
      <c r="G328" s="541"/>
      <c r="H328" s="541"/>
    </row>
    <row r="329" spans="7:8" x14ac:dyDescent="0.3">
      <c r="G329" s="541"/>
      <c r="H329" s="541"/>
    </row>
    <row r="330" spans="7:8" x14ac:dyDescent="0.3">
      <c r="G330" s="541"/>
      <c r="H330" s="541"/>
    </row>
    <row r="331" spans="7:8" x14ac:dyDescent="0.3">
      <c r="G331" s="541"/>
      <c r="H331" s="541"/>
    </row>
    <row r="332" spans="7:8" x14ac:dyDescent="0.3">
      <c r="G332" s="541"/>
      <c r="H332" s="541"/>
    </row>
    <row r="333" spans="7:8" x14ac:dyDescent="0.3">
      <c r="G333" s="541"/>
      <c r="H333" s="541"/>
    </row>
    <row r="334" spans="7:8" x14ac:dyDescent="0.3">
      <c r="G334" s="541"/>
      <c r="H334" s="541"/>
    </row>
    <row r="335" spans="7:8" x14ac:dyDescent="0.3">
      <c r="G335" s="541"/>
      <c r="H335" s="541"/>
    </row>
    <row r="336" spans="7:8" x14ac:dyDescent="0.3">
      <c r="G336" s="541"/>
      <c r="H336" s="541"/>
    </row>
    <row r="337" spans="7:8" x14ac:dyDescent="0.3">
      <c r="G337" s="541"/>
      <c r="H337" s="541"/>
    </row>
    <row r="338" spans="7:8" x14ac:dyDescent="0.3">
      <c r="G338" s="541"/>
      <c r="H338" s="541"/>
    </row>
    <row r="339" spans="7:8" x14ac:dyDescent="0.3">
      <c r="G339" s="541"/>
      <c r="H339" s="541"/>
    </row>
    <row r="340" spans="7:8" x14ac:dyDescent="0.3">
      <c r="G340" s="541"/>
      <c r="H340" s="541"/>
    </row>
    <row r="341" spans="7:8" x14ac:dyDescent="0.3">
      <c r="G341" s="541"/>
      <c r="H341" s="541"/>
    </row>
    <row r="342" spans="7:8" x14ac:dyDescent="0.3">
      <c r="G342" s="541"/>
      <c r="H342" s="541"/>
    </row>
    <row r="343" spans="7:8" x14ac:dyDescent="0.3">
      <c r="G343" s="541"/>
      <c r="H343" s="541"/>
    </row>
    <row r="344" spans="7:8" x14ac:dyDescent="0.3">
      <c r="G344" s="541"/>
      <c r="H344" s="541"/>
    </row>
    <row r="345" spans="7:8" x14ac:dyDescent="0.3">
      <c r="G345" s="541"/>
      <c r="H345" s="541"/>
    </row>
    <row r="346" spans="7:8" x14ac:dyDescent="0.3">
      <c r="G346" s="541"/>
      <c r="H346" s="541"/>
    </row>
    <row r="347" spans="7:8" x14ac:dyDescent="0.3">
      <c r="G347" s="541"/>
      <c r="H347" s="541"/>
    </row>
    <row r="348" spans="7:8" x14ac:dyDescent="0.3">
      <c r="G348" s="541"/>
      <c r="H348" s="541"/>
    </row>
    <row r="349" spans="7:8" x14ac:dyDescent="0.3">
      <c r="G349" s="541"/>
      <c r="H349" s="541"/>
    </row>
    <row r="350" spans="7:8" x14ac:dyDescent="0.3">
      <c r="G350" s="541"/>
      <c r="H350" s="541"/>
    </row>
    <row r="351" spans="7:8" x14ac:dyDescent="0.3">
      <c r="G351" s="541"/>
      <c r="H351" s="541"/>
    </row>
    <row r="352" spans="7:8" x14ac:dyDescent="0.3">
      <c r="G352" s="541"/>
      <c r="H352" s="541"/>
    </row>
    <row r="353" spans="7:8" x14ac:dyDescent="0.3">
      <c r="G353" s="541"/>
      <c r="H353" s="541"/>
    </row>
    <row r="354" spans="7:8" x14ac:dyDescent="0.3">
      <c r="G354" s="541"/>
      <c r="H354" s="541"/>
    </row>
    <row r="355" spans="7:8" x14ac:dyDescent="0.3">
      <c r="G355" s="541"/>
      <c r="H355" s="541"/>
    </row>
    <row r="356" spans="7:8" x14ac:dyDescent="0.3">
      <c r="G356" s="541"/>
      <c r="H356" s="541"/>
    </row>
    <row r="357" spans="7:8" x14ac:dyDescent="0.3">
      <c r="G357" s="541"/>
      <c r="H357" s="541"/>
    </row>
    <row r="358" spans="7:8" x14ac:dyDescent="0.3">
      <c r="G358" s="541"/>
      <c r="H358" s="541"/>
    </row>
    <row r="359" spans="7:8" x14ac:dyDescent="0.3">
      <c r="G359" s="541"/>
      <c r="H359" s="541"/>
    </row>
    <row r="360" spans="7:8" x14ac:dyDescent="0.3">
      <c r="G360" s="541"/>
      <c r="H360" s="541"/>
    </row>
    <row r="361" spans="7:8" x14ac:dyDescent="0.3">
      <c r="G361" s="541"/>
      <c r="H361" s="541"/>
    </row>
    <row r="362" spans="7:8" x14ac:dyDescent="0.3">
      <c r="G362" s="541"/>
      <c r="H362" s="541"/>
    </row>
    <row r="363" spans="7:8" x14ac:dyDescent="0.3">
      <c r="G363" s="541"/>
      <c r="H363" s="541"/>
    </row>
    <row r="364" spans="7:8" x14ac:dyDescent="0.3">
      <c r="G364" s="541"/>
      <c r="H364" s="541"/>
    </row>
    <row r="365" spans="7:8" x14ac:dyDescent="0.3">
      <c r="G365" s="541"/>
      <c r="H365" s="541"/>
    </row>
    <row r="366" spans="7:8" x14ac:dyDescent="0.3">
      <c r="G366" s="541"/>
      <c r="H366" s="541"/>
    </row>
    <row r="367" spans="7:8" x14ac:dyDescent="0.3">
      <c r="G367" s="541"/>
      <c r="H367" s="541"/>
    </row>
    <row r="368" spans="7:8" x14ac:dyDescent="0.3">
      <c r="G368" s="541"/>
      <c r="H368" s="541"/>
    </row>
    <row r="369" spans="7:8" x14ac:dyDescent="0.3">
      <c r="G369" s="541"/>
      <c r="H369" s="541"/>
    </row>
    <row r="370" spans="7:8" x14ac:dyDescent="0.3">
      <c r="G370" s="541"/>
      <c r="H370" s="541"/>
    </row>
    <row r="371" spans="7:8" x14ac:dyDescent="0.3">
      <c r="G371" s="541"/>
      <c r="H371" s="541"/>
    </row>
    <row r="372" spans="7:8" x14ac:dyDescent="0.3">
      <c r="G372" s="541"/>
      <c r="H372" s="541"/>
    </row>
    <row r="373" spans="7:8" x14ac:dyDescent="0.3">
      <c r="G373" s="541"/>
      <c r="H373" s="541"/>
    </row>
    <row r="374" spans="7:8" x14ac:dyDescent="0.3">
      <c r="G374" s="541"/>
      <c r="H374" s="541"/>
    </row>
    <row r="375" spans="7:8" x14ac:dyDescent="0.3">
      <c r="G375" s="541"/>
      <c r="H375" s="541"/>
    </row>
    <row r="376" spans="7:8" x14ac:dyDescent="0.3">
      <c r="G376" s="541"/>
      <c r="H376" s="541"/>
    </row>
    <row r="377" spans="7:8" x14ac:dyDescent="0.3">
      <c r="G377" s="541"/>
      <c r="H377" s="541"/>
    </row>
    <row r="378" spans="7:8" x14ac:dyDescent="0.3">
      <c r="G378" s="541"/>
      <c r="H378" s="541"/>
    </row>
    <row r="379" spans="7:8" x14ac:dyDescent="0.3">
      <c r="G379" s="541"/>
      <c r="H379" s="541"/>
    </row>
    <row r="380" spans="7:8" x14ac:dyDescent="0.3">
      <c r="G380" s="541"/>
      <c r="H380" s="541"/>
    </row>
    <row r="381" spans="7:8" x14ac:dyDescent="0.3">
      <c r="G381" s="541"/>
      <c r="H381" s="541"/>
    </row>
    <row r="382" spans="7:8" x14ac:dyDescent="0.3">
      <c r="G382" s="541"/>
      <c r="H382" s="541"/>
    </row>
    <row r="383" spans="7:8" x14ac:dyDescent="0.3">
      <c r="G383" s="541"/>
      <c r="H383" s="541"/>
    </row>
    <row r="384" spans="7:8" x14ac:dyDescent="0.3">
      <c r="G384" s="541"/>
      <c r="H384" s="541"/>
    </row>
    <row r="385" spans="7:8" x14ac:dyDescent="0.3">
      <c r="G385" s="541"/>
      <c r="H385" s="541"/>
    </row>
    <row r="386" spans="7:8" x14ac:dyDescent="0.3">
      <c r="G386" s="541"/>
      <c r="H386" s="541"/>
    </row>
    <row r="387" spans="7:8" x14ac:dyDescent="0.3">
      <c r="G387" s="541"/>
      <c r="H387" s="541"/>
    </row>
    <row r="388" spans="7:8" x14ac:dyDescent="0.3">
      <c r="G388" s="541"/>
      <c r="H388" s="541"/>
    </row>
    <row r="389" spans="7:8" x14ac:dyDescent="0.3">
      <c r="G389" s="541"/>
      <c r="H389" s="541"/>
    </row>
    <row r="390" spans="7:8" x14ac:dyDescent="0.3">
      <c r="G390" s="541"/>
      <c r="H390" s="541"/>
    </row>
    <row r="391" spans="7:8" x14ac:dyDescent="0.3">
      <c r="G391" s="541"/>
      <c r="H391" s="541"/>
    </row>
    <row r="392" spans="7:8" x14ac:dyDescent="0.3">
      <c r="G392" s="541"/>
      <c r="H392" s="541"/>
    </row>
    <row r="393" spans="7:8" x14ac:dyDescent="0.3">
      <c r="G393" s="541"/>
      <c r="H393" s="541"/>
    </row>
    <row r="394" spans="7:8" x14ac:dyDescent="0.3">
      <c r="G394" s="541"/>
      <c r="H394" s="541"/>
    </row>
    <row r="395" spans="7:8" x14ac:dyDescent="0.3">
      <c r="G395" s="541"/>
      <c r="H395" s="541"/>
    </row>
    <row r="396" spans="7:8" x14ac:dyDescent="0.3">
      <c r="G396" s="541"/>
      <c r="H396" s="541"/>
    </row>
    <row r="397" spans="7:8" x14ac:dyDescent="0.3">
      <c r="G397" s="541"/>
      <c r="H397" s="541"/>
    </row>
    <row r="398" spans="7:8" x14ac:dyDescent="0.3">
      <c r="G398" s="541"/>
      <c r="H398" s="541"/>
    </row>
    <row r="399" spans="7:8" x14ac:dyDescent="0.3">
      <c r="G399" s="541"/>
      <c r="H399" s="541"/>
    </row>
    <row r="400" spans="7:8" x14ac:dyDescent="0.3">
      <c r="G400" s="541"/>
      <c r="H400" s="541"/>
    </row>
    <row r="401" spans="7:8" x14ac:dyDescent="0.3">
      <c r="G401" s="541"/>
      <c r="H401" s="541"/>
    </row>
    <row r="402" spans="7:8" x14ac:dyDescent="0.3">
      <c r="G402" s="541"/>
      <c r="H402" s="541"/>
    </row>
    <row r="403" spans="7:8" x14ac:dyDescent="0.3">
      <c r="G403" s="541"/>
      <c r="H403" s="541"/>
    </row>
    <row r="404" spans="7:8" x14ac:dyDescent="0.3">
      <c r="G404" s="541"/>
      <c r="H404" s="541"/>
    </row>
    <row r="405" spans="7:8" x14ac:dyDescent="0.3">
      <c r="G405" s="541"/>
      <c r="H405" s="541"/>
    </row>
    <row r="406" spans="7:8" x14ac:dyDescent="0.3">
      <c r="G406" s="541"/>
      <c r="H406" s="541"/>
    </row>
    <row r="407" spans="7:8" x14ac:dyDescent="0.3">
      <c r="G407" s="541"/>
      <c r="H407" s="541"/>
    </row>
    <row r="408" spans="7:8" x14ac:dyDescent="0.3">
      <c r="G408" s="541"/>
      <c r="H408" s="541"/>
    </row>
    <row r="409" spans="7:8" x14ac:dyDescent="0.3">
      <c r="G409" s="541"/>
      <c r="H409" s="541"/>
    </row>
    <row r="410" spans="7:8" x14ac:dyDescent="0.3">
      <c r="G410" s="541"/>
      <c r="H410" s="541"/>
    </row>
    <row r="411" spans="7:8" x14ac:dyDescent="0.3">
      <c r="G411" s="541"/>
      <c r="H411" s="541"/>
    </row>
    <row r="412" spans="7:8" x14ac:dyDescent="0.3">
      <c r="G412" s="541"/>
      <c r="H412" s="541"/>
    </row>
    <row r="413" spans="7:8" x14ac:dyDescent="0.3">
      <c r="G413" s="541"/>
      <c r="H413" s="541"/>
    </row>
    <row r="414" spans="7:8" x14ac:dyDescent="0.3">
      <c r="G414" s="541"/>
      <c r="H414" s="541"/>
    </row>
    <row r="415" spans="7:8" x14ac:dyDescent="0.3">
      <c r="G415" s="541"/>
      <c r="H415" s="541"/>
    </row>
    <row r="416" spans="7:8" x14ac:dyDescent="0.3">
      <c r="G416" s="541"/>
      <c r="H416" s="541"/>
    </row>
    <row r="417" spans="7:8" x14ac:dyDescent="0.3">
      <c r="G417" s="541"/>
      <c r="H417" s="541"/>
    </row>
    <row r="418" spans="7:8" x14ac:dyDescent="0.3">
      <c r="G418" s="541"/>
      <c r="H418" s="541"/>
    </row>
    <row r="419" spans="7:8" x14ac:dyDescent="0.3">
      <c r="G419" s="541"/>
      <c r="H419" s="541"/>
    </row>
    <row r="420" spans="7:8" x14ac:dyDescent="0.3">
      <c r="G420" s="541"/>
      <c r="H420" s="541"/>
    </row>
    <row r="421" spans="7:8" x14ac:dyDescent="0.3">
      <c r="G421" s="541"/>
      <c r="H421" s="541"/>
    </row>
    <row r="422" spans="7:8" x14ac:dyDescent="0.3">
      <c r="G422" s="541"/>
      <c r="H422" s="541"/>
    </row>
    <row r="423" spans="7:8" x14ac:dyDescent="0.3">
      <c r="G423" s="541"/>
      <c r="H423" s="541"/>
    </row>
    <row r="424" spans="7:8" x14ac:dyDescent="0.3">
      <c r="G424" s="541"/>
      <c r="H424" s="541"/>
    </row>
    <row r="425" spans="7:8" x14ac:dyDescent="0.3">
      <c r="G425" s="541"/>
      <c r="H425" s="541"/>
    </row>
    <row r="426" spans="7:8" x14ac:dyDescent="0.3">
      <c r="G426" s="541"/>
      <c r="H426" s="541"/>
    </row>
    <row r="427" spans="7:8" x14ac:dyDescent="0.3">
      <c r="G427" s="541"/>
      <c r="H427" s="541"/>
    </row>
    <row r="428" spans="7:8" x14ac:dyDescent="0.3">
      <c r="G428" s="541"/>
      <c r="H428" s="541"/>
    </row>
    <row r="429" spans="7:8" x14ac:dyDescent="0.3">
      <c r="G429" s="541"/>
      <c r="H429" s="541"/>
    </row>
    <row r="430" spans="7:8" x14ac:dyDescent="0.3">
      <c r="G430" s="541"/>
      <c r="H430" s="541"/>
    </row>
    <row r="431" spans="7:8" x14ac:dyDescent="0.3">
      <c r="G431" s="541"/>
      <c r="H431" s="541"/>
    </row>
    <row r="432" spans="7:8" x14ac:dyDescent="0.3">
      <c r="G432" s="541"/>
      <c r="H432" s="541"/>
    </row>
    <row r="433" spans="7:8" x14ac:dyDescent="0.3">
      <c r="G433" s="541"/>
      <c r="H433" s="541"/>
    </row>
    <row r="434" spans="7:8" x14ac:dyDescent="0.3">
      <c r="G434" s="541"/>
      <c r="H434" s="541"/>
    </row>
    <row r="435" spans="7:8" x14ac:dyDescent="0.3">
      <c r="G435" s="541"/>
      <c r="H435" s="541"/>
    </row>
    <row r="436" spans="7:8" x14ac:dyDescent="0.3">
      <c r="G436" s="541"/>
      <c r="H436" s="541"/>
    </row>
    <row r="437" spans="7:8" x14ac:dyDescent="0.3">
      <c r="G437" s="541"/>
      <c r="H437" s="541"/>
    </row>
    <row r="438" spans="7:8" x14ac:dyDescent="0.3">
      <c r="G438" s="541"/>
      <c r="H438" s="541"/>
    </row>
    <row r="439" spans="7:8" x14ac:dyDescent="0.3">
      <c r="G439" s="541"/>
      <c r="H439" s="541"/>
    </row>
    <row r="440" spans="7:8" x14ac:dyDescent="0.3">
      <c r="G440" s="541"/>
      <c r="H440" s="541"/>
    </row>
    <row r="441" spans="7:8" x14ac:dyDescent="0.3">
      <c r="G441" s="541"/>
      <c r="H441" s="541"/>
    </row>
    <row r="442" spans="7:8" x14ac:dyDescent="0.3">
      <c r="G442" s="541"/>
      <c r="H442" s="541"/>
    </row>
    <row r="443" spans="7:8" x14ac:dyDescent="0.3">
      <c r="G443" s="541"/>
      <c r="H443" s="541"/>
    </row>
    <row r="444" spans="7:8" x14ac:dyDescent="0.3">
      <c r="G444" s="541"/>
      <c r="H444" s="541"/>
    </row>
    <row r="445" spans="7:8" x14ac:dyDescent="0.3">
      <c r="G445" s="541"/>
      <c r="H445" s="541"/>
    </row>
    <row r="446" spans="7:8" x14ac:dyDescent="0.3">
      <c r="G446" s="541"/>
      <c r="H446" s="541"/>
    </row>
    <row r="447" spans="7:8" x14ac:dyDescent="0.3">
      <c r="G447" s="541"/>
      <c r="H447" s="541"/>
    </row>
    <row r="448" spans="7:8" x14ac:dyDescent="0.3">
      <c r="G448" s="541"/>
      <c r="H448" s="541"/>
    </row>
    <row r="449" spans="7:8" x14ac:dyDescent="0.3">
      <c r="G449" s="541"/>
      <c r="H449" s="541"/>
    </row>
    <row r="450" spans="7:8" x14ac:dyDescent="0.3">
      <c r="G450" s="541"/>
      <c r="H450" s="541"/>
    </row>
    <row r="451" spans="7:8" x14ac:dyDescent="0.3">
      <c r="G451" s="541"/>
      <c r="H451" s="541"/>
    </row>
    <row r="452" spans="7:8" x14ac:dyDescent="0.3">
      <c r="G452" s="541"/>
      <c r="H452" s="541"/>
    </row>
    <row r="453" spans="7:8" x14ac:dyDescent="0.3">
      <c r="G453" s="541"/>
      <c r="H453" s="541"/>
    </row>
    <row r="454" spans="7:8" x14ac:dyDescent="0.3">
      <c r="G454" s="541"/>
      <c r="H454" s="541"/>
    </row>
    <row r="455" spans="7:8" x14ac:dyDescent="0.3">
      <c r="G455" s="541"/>
      <c r="H455" s="541"/>
    </row>
    <row r="456" spans="7:8" x14ac:dyDescent="0.3">
      <c r="G456" s="541"/>
      <c r="H456" s="541"/>
    </row>
    <row r="457" spans="7:8" x14ac:dyDescent="0.3">
      <c r="G457" s="541"/>
      <c r="H457" s="541"/>
    </row>
    <row r="458" spans="7:8" x14ac:dyDescent="0.3">
      <c r="G458" s="541"/>
      <c r="H458" s="541"/>
    </row>
    <row r="459" spans="7:8" x14ac:dyDescent="0.3">
      <c r="G459" s="541"/>
      <c r="H459" s="541"/>
    </row>
    <row r="460" spans="7:8" x14ac:dyDescent="0.3">
      <c r="G460" s="541"/>
      <c r="H460" s="541"/>
    </row>
    <row r="461" spans="7:8" x14ac:dyDescent="0.3">
      <c r="G461" s="541"/>
      <c r="H461" s="541"/>
    </row>
    <row r="462" spans="7:8" x14ac:dyDescent="0.3">
      <c r="G462" s="541"/>
      <c r="H462" s="541"/>
    </row>
    <row r="463" spans="7:8" x14ac:dyDescent="0.3">
      <c r="G463" s="541"/>
      <c r="H463" s="541"/>
    </row>
    <row r="464" spans="7:8" x14ac:dyDescent="0.3">
      <c r="G464" s="541"/>
      <c r="H464" s="541"/>
    </row>
    <row r="465" spans="7:8" x14ac:dyDescent="0.3">
      <c r="G465" s="541"/>
      <c r="H465" s="541"/>
    </row>
    <row r="466" spans="7:8" x14ac:dyDescent="0.3">
      <c r="G466" s="541"/>
      <c r="H466" s="541"/>
    </row>
    <row r="467" spans="7:8" x14ac:dyDescent="0.3">
      <c r="G467" s="541"/>
      <c r="H467" s="541"/>
    </row>
    <row r="468" spans="7:8" x14ac:dyDescent="0.3">
      <c r="G468" s="541"/>
      <c r="H468" s="541"/>
    </row>
    <row r="469" spans="7:8" x14ac:dyDescent="0.3">
      <c r="G469" s="541"/>
      <c r="H469" s="541"/>
    </row>
    <row r="470" spans="7:8" x14ac:dyDescent="0.3">
      <c r="G470" s="541"/>
      <c r="H470" s="541"/>
    </row>
    <row r="471" spans="7:8" x14ac:dyDescent="0.3">
      <c r="G471" s="541"/>
      <c r="H471" s="541"/>
    </row>
    <row r="472" spans="7:8" x14ac:dyDescent="0.3">
      <c r="G472" s="541"/>
      <c r="H472" s="541"/>
    </row>
    <row r="473" spans="7:8" x14ac:dyDescent="0.3">
      <c r="G473" s="541"/>
      <c r="H473" s="541"/>
    </row>
    <row r="474" spans="7:8" x14ac:dyDescent="0.3">
      <c r="G474" s="541"/>
      <c r="H474" s="541"/>
    </row>
    <row r="475" spans="7:8" x14ac:dyDescent="0.3">
      <c r="G475" s="541"/>
      <c r="H475" s="541"/>
    </row>
    <row r="476" spans="7:8" x14ac:dyDescent="0.3">
      <c r="G476" s="541"/>
      <c r="H476" s="541"/>
    </row>
    <row r="477" spans="7:8" x14ac:dyDescent="0.3">
      <c r="G477" s="541"/>
      <c r="H477" s="541"/>
    </row>
    <row r="478" spans="7:8" x14ac:dyDescent="0.3">
      <c r="G478" s="541"/>
      <c r="H478" s="541"/>
    </row>
    <row r="479" spans="7:8" x14ac:dyDescent="0.3">
      <c r="G479" s="541"/>
      <c r="H479" s="541"/>
    </row>
    <row r="480" spans="7:8" x14ac:dyDescent="0.3">
      <c r="G480" s="541"/>
      <c r="H480" s="541"/>
    </row>
    <row r="481" spans="7:8" x14ac:dyDescent="0.3">
      <c r="G481" s="541"/>
      <c r="H481" s="541"/>
    </row>
    <row r="482" spans="7:8" x14ac:dyDescent="0.3">
      <c r="G482" s="541"/>
      <c r="H482" s="541"/>
    </row>
    <row r="483" spans="7:8" x14ac:dyDescent="0.3">
      <c r="G483" s="541"/>
      <c r="H483" s="541"/>
    </row>
    <row r="484" spans="7:8" x14ac:dyDescent="0.3">
      <c r="G484" s="541"/>
      <c r="H484" s="541"/>
    </row>
    <row r="485" spans="7:8" x14ac:dyDescent="0.3">
      <c r="G485" s="541"/>
      <c r="H485" s="541"/>
    </row>
    <row r="486" spans="7:8" x14ac:dyDescent="0.3">
      <c r="G486" s="541"/>
      <c r="H486" s="541"/>
    </row>
    <row r="487" spans="7:8" x14ac:dyDescent="0.3">
      <c r="G487" s="541"/>
      <c r="H487" s="541"/>
    </row>
    <row r="488" spans="7:8" x14ac:dyDescent="0.3">
      <c r="G488" s="541"/>
      <c r="H488" s="541"/>
    </row>
    <row r="489" spans="7:8" x14ac:dyDescent="0.3">
      <c r="G489" s="541"/>
      <c r="H489" s="541"/>
    </row>
    <row r="490" spans="7:8" x14ac:dyDescent="0.3">
      <c r="G490" s="541"/>
      <c r="H490" s="541"/>
    </row>
    <row r="491" spans="7:8" x14ac:dyDescent="0.3">
      <c r="G491" s="541"/>
      <c r="H491" s="541"/>
    </row>
    <row r="492" spans="7:8" x14ac:dyDescent="0.3">
      <c r="G492" s="541"/>
      <c r="H492" s="541"/>
    </row>
    <row r="493" spans="7:8" x14ac:dyDescent="0.3">
      <c r="G493" s="541"/>
      <c r="H493" s="541"/>
    </row>
    <row r="494" spans="7:8" x14ac:dyDescent="0.3">
      <c r="G494" s="541"/>
      <c r="H494" s="541"/>
    </row>
    <row r="495" spans="7:8" x14ac:dyDescent="0.3">
      <c r="G495" s="541"/>
      <c r="H495" s="541"/>
    </row>
    <row r="496" spans="7:8" x14ac:dyDescent="0.3">
      <c r="G496" s="541"/>
      <c r="H496" s="541"/>
    </row>
    <row r="497" spans="7:8" x14ac:dyDescent="0.3">
      <c r="G497" s="541"/>
      <c r="H497" s="541"/>
    </row>
    <row r="498" spans="7:8" x14ac:dyDescent="0.3">
      <c r="G498" s="541"/>
      <c r="H498" s="541"/>
    </row>
    <row r="499" spans="7:8" x14ac:dyDescent="0.3">
      <c r="G499" s="541"/>
      <c r="H499" s="541"/>
    </row>
    <row r="500" spans="7:8" x14ac:dyDescent="0.3">
      <c r="G500" s="541"/>
      <c r="H500" s="541"/>
    </row>
    <row r="501" spans="7:8" x14ac:dyDescent="0.3">
      <c r="G501" s="541"/>
      <c r="H501" s="541"/>
    </row>
    <row r="502" spans="7:8" x14ac:dyDescent="0.3">
      <c r="G502" s="541"/>
      <c r="H502" s="541"/>
    </row>
    <row r="503" spans="7:8" x14ac:dyDescent="0.3">
      <c r="G503" s="541"/>
      <c r="H503" s="541"/>
    </row>
    <row r="504" spans="7:8" x14ac:dyDescent="0.3">
      <c r="G504" s="541"/>
      <c r="H504" s="541"/>
    </row>
    <row r="505" spans="7:8" x14ac:dyDescent="0.3">
      <c r="G505" s="541"/>
      <c r="H505" s="541"/>
    </row>
    <row r="506" spans="7:8" x14ac:dyDescent="0.3">
      <c r="G506" s="541"/>
      <c r="H506" s="541"/>
    </row>
    <row r="507" spans="7:8" x14ac:dyDescent="0.3">
      <c r="G507" s="541"/>
      <c r="H507" s="541"/>
    </row>
    <row r="508" spans="7:8" x14ac:dyDescent="0.3">
      <c r="G508" s="541"/>
      <c r="H508" s="541"/>
    </row>
    <row r="509" spans="7:8" x14ac:dyDescent="0.3">
      <c r="G509" s="541"/>
      <c r="H509" s="541"/>
    </row>
    <row r="510" spans="7:8" x14ac:dyDescent="0.3">
      <c r="G510" s="541"/>
      <c r="H510" s="541"/>
    </row>
    <row r="511" spans="7:8" x14ac:dyDescent="0.3">
      <c r="G511" s="541"/>
      <c r="H511" s="541"/>
    </row>
    <row r="512" spans="7:8" x14ac:dyDescent="0.3">
      <c r="G512" s="541"/>
      <c r="H512" s="541"/>
    </row>
    <row r="513" spans="7:8" x14ac:dyDescent="0.3">
      <c r="G513" s="541"/>
      <c r="H513" s="541"/>
    </row>
    <row r="514" spans="7:8" x14ac:dyDescent="0.3">
      <c r="G514" s="541"/>
      <c r="H514" s="541"/>
    </row>
    <row r="515" spans="7:8" x14ac:dyDescent="0.3">
      <c r="G515" s="541"/>
      <c r="H515" s="541"/>
    </row>
    <row r="516" spans="7:8" x14ac:dyDescent="0.3">
      <c r="G516" s="541"/>
      <c r="H516" s="541"/>
    </row>
    <row r="517" spans="7:8" x14ac:dyDescent="0.3">
      <c r="G517" s="541"/>
      <c r="H517" s="541"/>
    </row>
    <row r="518" spans="7:8" x14ac:dyDescent="0.3">
      <c r="G518" s="541"/>
      <c r="H518" s="541"/>
    </row>
    <row r="519" spans="7:8" x14ac:dyDescent="0.3">
      <c r="G519" s="541"/>
      <c r="H519" s="541"/>
    </row>
    <row r="520" spans="7:8" x14ac:dyDescent="0.3">
      <c r="G520" s="541"/>
      <c r="H520" s="541"/>
    </row>
    <row r="521" spans="7:8" x14ac:dyDescent="0.3">
      <c r="G521" s="541"/>
      <c r="H521" s="541"/>
    </row>
    <row r="522" spans="7:8" x14ac:dyDescent="0.3">
      <c r="G522" s="541"/>
      <c r="H522" s="541"/>
    </row>
    <row r="523" spans="7:8" x14ac:dyDescent="0.3">
      <c r="G523" s="541"/>
      <c r="H523" s="541"/>
    </row>
    <row r="524" spans="7:8" x14ac:dyDescent="0.3">
      <c r="G524" s="541"/>
      <c r="H524" s="541"/>
    </row>
    <row r="525" spans="7:8" x14ac:dyDescent="0.3">
      <c r="G525" s="541"/>
      <c r="H525" s="541"/>
    </row>
    <row r="526" spans="7:8" x14ac:dyDescent="0.3">
      <c r="G526" s="541"/>
      <c r="H526" s="541"/>
    </row>
    <row r="527" spans="7:8" x14ac:dyDescent="0.3">
      <c r="G527" s="541"/>
      <c r="H527" s="541"/>
    </row>
    <row r="528" spans="7:8" x14ac:dyDescent="0.3">
      <c r="G528" s="541"/>
      <c r="H528" s="541"/>
    </row>
    <row r="529" spans="7:8" x14ac:dyDescent="0.3">
      <c r="G529" s="541"/>
      <c r="H529" s="541"/>
    </row>
    <row r="530" spans="7:8" x14ac:dyDescent="0.3">
      <c r="G530" s="541"/>
      <c r="H530" s="541"/>
    </row>
    <row r="531" spans="7:8" x14ac:dyDescent="0.3">
      <c r="G531" s="541"/>
      <c r="H531" s="541"/>
    </row>
    <row r="532" spans="7:8" x14ac:dyDescent="0.3">
      <c r="G532" s="541"/>
      <c r="H532" s="541"/>
    </row>
    <row r="533" spans="7:8" x14ac:dyDescent="0.3">
      <c r="G533" s="541"/>
      <c r="H533" s="541"/>
    </row>
    <row r="534" spans="7:8" x14ac:dyDescent="0.3">
      <c r="G534" s="541"/>
      <c r="H534" s="541"/>
    </row>
    <row r="535" spans="7:8" x14ac:dyDescent="0.3">
      <c r="G535" s="541"/>
      <c r="H535" s="541"/>
    </row>
    <row r="536" spans="7:8" x14ac:dyDescent="0.3">
      <c r="G536" s="541"/>
      <c r="H536" s="541"/>
    </row>
    <row r="537" spans="7:8" x14ac:dyDescent="0.3">
      <c r="G537" s="541"/>
      <c r="H537" s="541"/>
    </row>
    <row r="538" spans="7:8" x14ac:dyDescent="0.3">
      <c r="G538" s="541"/>
      <c r="H538" s="541"/>
    </row>
    <row r="539" spans="7:8" x14ac:dyDescent="0.3">
      <c r="G539" s="541"/>
      <c r="H539" s="541"/>
    </row>
    <row r="540" spans="7:8" x14ac:dyDescent="0.3">
      <c r="G540" s="541"/>
      <c r="H540" s="541"/>
    </row>
    <row r="541" spans="7:8" x14ac:dyDescent="0.3">
      <c r="G541" s="541"/>
      <c r="H541" s="541"/>
    </row>
    <row r="542" spans="7:8" x14ac:dyDescent="0.3">
      <c r="G542" s="541"/>
      <c r="H542" s="541"/>
    </row>
    <row r="543" spans="7:8" x14ac:dyDescent="0.3">
      <c r="G543" s="541"/>
      <c r="H543" s="541"/>
    </row>
    <row r="544" spans="7:8" x14ac:dyDescent="0.3">
      <c r="G544" s="541"/>
      <c r="H544" s="541"/>
    </row>
    <row r="545" spans="7:8" x14ac:dyDescent="0.3">
      <c r="G545" s="541"/>
      <c r="H545" s="541"/>
    </row>
    <row r="546" spans="7:8" x14ac:dyDescent="0.3">
      <c r="G546" s="541"/>
      <c r="H546" s="541"/>
    </row>
    <row r="547" spans="7:8" x14ac:dyDescent="0.3">
      <c r="G547" s="541"/>
      <c r="H547" s="541"/>
    </row>
    <row r="548" spans="7:8" x14ac:dyDescent="0.3">
      <c r="G548" s="541"/>
      <c r="H548" s="541"/>
    </row>
    <row r="549" spans="7:8" x14ac:dyDescent="0.3">
      <c r="G549" s="541"/>
      <c r="H549" s="541"/>
    </row>
    <row r="550" spans="7:8" x14ac:dyDescent="0.3">
      <c r="G550" s="541"/>
      <c r="H550" s="541"/>
    </row>
    <row r="551" spans="7:8" x14ac:dyDescent="0.3">
      <c r="G551" s="541"/>
      <c r="H551" s="541"/>
    </row>
    <row r="552" spans="7:8" x14ac:dyDescent="0.3">
      <c r="G552" s="541"/>
      <c r="H552" s="541"/>
    </row>
    <row r="553" spans="7:8" x14ac:dyDescent="0.3">
      <c r="G553" s="541"/>
      <c r="H553" s="541"/>
    </row>
    <row r="554" spans="7:8" x14ac:dyDescent="0.3">
      <c r="G554" s="541"/>
      <c r="H554" s="541"/>
    </row>
    <row r="555" spans="7:8" x14ac:dyDescent="0.3">
      <c r="G555" s="541"/>
      <c r="H555" s="541"/>
    </row>
    <row r="556" spans="7:8" x14ac:dyDescent="0.3">
      <c r="G556" s="541"/>
      <c r="H556" s="541"/>
    </row>
    <row r="557" spans="7:8" x14ac:dyDescent="0.3">
      <c r="G557" s="541"/>
      <c r="H557" s="541"/>
    </row>
    <row r="558" spans="7:8" x14ac:dyDescent="0.3">
      <c r="G558" s="541"/>
      <c r="H558" s="541"/>
    </row>
    <row r="559" spans="7:8" x14ac:dyDescent="0.3">
      <c r="G559" s="541"/>
      <c r="H559" s="541"/>
    </row>
    <row r="560" spans="7:8" x14ac:dyDescent="0.3">
      <c r="G560" s="541"/>
      <c r="H560" s="541"/>
    </row>
    <row r="561" spans="7:8" x14ac:dyDescent="0.3">
      <c r="G561" s="541"/>
      <c r="H561" s="541"/>
    </row>
    <row r="562" spans="7:8" x14ac:dyDescent="0.3">
      <c r="G562" s="541"/>
      <c r="H562" s="541"/>
    </row>
    <row r="563" spans="7:8" x14ac:dyDescent="0.3">
      <c r="G563" s="541"/>
      <c r="H563" s="541"/>
    </row>
    <row r="564" spans="7:8" x14ac:dyDescent="0.3">
      <c r="G564" s="541"/>
      <c r="H564" s="541"/>
    </row>
    <row r="565" spans="7:8" x14ac:dyDescent="0.3">
      <c r="G565" s="541"/>
      <c r="H565" s="541"/>
    </row>
    <row r="566" spans="7:8" x14ac:dyDescent="0.3">
      <c r="G566" s="541"/>
      <c r="H566" s="541"/>
    </row>
    <row r="567" spans="7:8" x14ac:dyDescent="0.3">
      <c r="G567" s="541"/>
      <c r="H567" s="541"/>
    </row>
    <row r="568" spans="7:8" x14ac:dyDescent="0.3">
      <c r="G568" s="541"/>
      <c r="H568" s="541"/>
    </row>
    <row r="569" spans="7:8" x14ac:dyDescent="0.3">
      <c r="G569" s="541"/>
      <c r="H569" s="541"/>
    </row>
    <row r="570" spans="7:8" x14ac:dyDescent="0.3">
      <c r="G570" s="541"/>
      <c r="H570" s="541"/>
    </row>
    <row r="571" spans="7:8" x14ac:dyDescent="0.3">
      <c r="G571" s="541"/>
      <c r="H571" s="541"/>
    </row>
    <row r="572" spans="7:8" x14ac:dyDescent="0.3">
      <c r="G572" s="541"/>
      <c r="H572" s="541"/>
    </row>
    <row r="573" spans="7:8" x14ac:dyDescent="0.3">
      <c r="G573" s="541"/>
      <c r="H573" s="541"/>
    </row>
    <row r="574" spans="7:8" x14ac:dyDescent="0.3">
      <c r="G574" s="541"/>
      <c r="H574" s="541"/>
    </row>
    <row r="575" spans="7:8" x14ac:dyDescent="0.3">
      <c r="G575" s="541"/>
      <c r="H575" s="541"/>
    </row>
    <row r="576" spans="7:8" x14ac:dyDescent="0.3">
      <c r="G576" s="541"/>
      <c r="H576" s="541"/>
    </row>
    <row r="577" spans="7:8" x14ac:dyDescent="0.3">
      <c r="G577" s="541"/>
      <c r="H577" s="541"/>
    </row>
    <row r="578" spans="7:8" x14ac:dyDescent="0.3">
      <c r="G578" s="541"/>
      <c r="H578" s="541"/>
    </row>
    <row r="579" spans="7:8" x14ac:dyDescent="0.3">
      <c r="G579" s="541"/>
      <c r="H579" s="541"/>
    </row>
    <row r="580" spans="7:8" x14ac:dyDescent="0.3">
      <c r="G580" s="541"/>
      <c r="H580" s="541"/>
    </row>
    <row r="581" spans="7:8" x14ac:dyDescent="0.3">
      <c r="G581" s="541"/>
      <c r="H581" s="541"/>
    </row>
    <row r="582" spans="7:8" x14ac:dyDescent="0.3">
      <c r="G582" s="541"/>
      <c r="H582" s="541"/>
    </row>
    <row r="583" spans="7:8" x14ac:dyDescent="0.3">
      <c r="G583" s="541"/>
      <c r="H583" s="541"/>
    </row>
    <row r="584" spans="7:8" x14ac:dyDescent="0.3">
      <c r="G584" s="541"/>
      <c r="H584" s="541"/>
    </row>
    <row r="585" spans="7:8" x14ac:dyDescent="0.3">
      <c r="G585" s="541"/>
      <c r="H585" s="541"/>
    </row>
    <row r="586" spans="7:8" x14ac:dyDescent="0.3">
      <c r="G586" s="541"/>
      <c r="H586" s="541"/>
    </row>
    <row r="587" spans="7:8" x14ac:dyDescent="0.3">
      <c r="G587" s="541"/>
      <c r="H587" s="541"/>
    </row>
    <row r="588" spans="7:8" x14ac:dyDescent="0.3">
      <c r="G588" s="541"/>
      <c r="H588" s="541"/>
    </row>
    <row r="589" spans="7:8" x14ac:dyDescent="0.3">
      <c r="G589" s="541"/>
      <c r="H589" s="541"/>
    </row>
    <row r="590" spans="7:8" x14ac:dyDescent="0.3">
      <c r="G590" s="541"/>
      <c r="H590" s="541"/>
    </row>
    <row r="591" spans="7:8" x14ac:dyDescent="0.3">
      <c r="G591" s="541"/>
      <c r="H591" s="541"/>
    </row>
    <row r="592" spans="7:8" x14ac:dyDescent="0.3">
      <c r="G592" s="541"/>
      <c r="H592" s="541"/>
    </row>
    <row r="593" spans="7:8" x14ac:dyDescent="0.3">
      <c r="G593" s="541"/>
      <c r="H593" s="541"/>
    </row>
    <row r="594" spans="7:8" x14ac:dyDescent="0.3">
      <c r="G594" s="541"/>
      <c r="H594" s="541"/>
    </row>
    <row r="595" spans="7:8" x14ac:dyDescent="0.3">
      <c r="G595" s="541"/>
      <c r="H595" s="541"/>
    </row>
    <row r="596" spans="7:8" x14ac:dyDescent="0.3">
      <c r="G596" s="541"/>
      <c r="H596" s="541"/>
    </row>
    <row r="597" spans="7:8" x14ac:dyDescent="0.3">
      <c r="G597" s="541"/>
      <c r="H597" s="541"/>
    </row>
    <row r="598" spans="7:8" x14ac:dyDescent="0.3">
      <c r="G598" s="541"/>
      <c r="H598" s="541"/>
    </row>
    <row r="599" spans="7:8" x14ac:dyDescent="0.3">
      <c r="G599" s="541"/>
      <c r="H599" s="541"/>
    </row>
    <row r="600" spans="7:8" x14ac:dyDescent="0.3">
      <c r="G600" s="541"/>
      <c r="H600" s="541"/>
    </row>
    <row r="601" spans="7:8" x14ac:dyDescent="0.3">
      <c r="G601" s="541"/>
      <c r="H601" s="541"/>
    </row>
    <row r="602" spans="7:8" x14ac:dyDescent="0.3">
      <c r="G602" s="541"/>
      <c r="H602" s="541"/>
    </row>
    <row r="603" spans="7:8" x14ac:dyDescent="0.3">
      <c r="G603" s="541"/>
      <c r="H603" s="541"/>
    </row>
    <row r="604" spans="7:8" x14ac:dyDescent="0.3">
      <c r="G604" s="541"/>
      <c r="H604" s="541"/>
    </row>
    <row r="605" spans="7:8" x14ac:dyDescent="0.3">
      <c r="G605" s="541"/>
      <c r="H605" s="541"/>
    </row>
    <row r="606" spans="7:8" x14ac:dyDescent="0.3">
      <c r="G606" s="541"/>
      <c r="H606" s="541"/>
    </row>
    <row r="607" spans="7:8" x14ac:dyDescent="0.3">
      <c r="G607" s="541"/>
      <c r="H607" s="541"/>
    </row>
    <row r="608" spans="7:8" x14ac:dyDescent="0.3">
      <c r="G608" s="541"/>
      <c r="H608" s="541"/>
    </row>
    <row r="609" spans="7:8" x14ac:dyDescent="0.3">
      <c r="G609" s="541"/>
      <c r="H609" s="541"/>
    </row>
    <row r="610" spans="7:8" x14ac:dyDescent="0.3">
      <c r="G610" s="541"/>
      <c r="H610" s="541"/>
    </row>
    <row r="611" spans="7:8" x14ac:dyDescent="0.3">
      <c r="G611" s="541"/>
      <c r="H611" s="541"/>
    </row>
    <row r="612" spans="7:8" x14ac:dyDescent="0.3">
      <c r="G612" s="541"/>
      <c r="H612" s="541"/>
    </row>
    <row r="613" spans="7:8" x14ac:dyDescent="0.3">
      <c r="G613" s="541"/>
      <c r="H613" s="541"/>
    </row>
    <row r="614" spans="7:8" x14ac:dyDescent="0.3">
      <c r="G614" s="541"/>
      <c r="H614" s="541"/>
    </row>
    <row r="615" spans="7:8" x14ac:dyDescent="0.3">
      <c r="G615" s="541"/>
      <c r="H615" s="541"/>
    </row>
    <row r="616" spans="7:8" x14ac:dyDescent="0.3">
      <c r="G616" s="541"/>
      <c r="H616" s="541"/>
    </row>
    <row r="617" spans="7:8" x14ac:dyDescent="0.3">
      <c r="G617" s="541"/>
      <c r="H617" s="541"/>
    </row>
    <row r="618" spans="7:8" x14ac:dyDescent="0.3">
      <c r="G618" s="541"/>
      <c r="H618" s="541"/>
    </row>
    <row r="619" spans="7:8" x14ac:dyDescent="0.3">
      <c r="G619" s="541"/>
      <c r="H619" s="541"/>
    </row>
    <row r="620" spans="7:8" x14ac:dyDescent="0.3">
      <c r="G620" s="541"/>
      <c r="H620" s="541"/>
    </row>
    <row r="621" spans="7:8" x14ac:dyDescent="0.3">
      <c r="G621" s="541"/>
      <c r="H621" s="541"/>
    </row>
    <row r="622" spans="7:8" x14ac:dyDescent="0.3">
      <c r="G622" s="541"/>
      <c r="H622" s="541"/>
    </row>
    <row r="623" spans="7:8" x14ac:dyDescent="0.3">
      <c r="G623" s="541"/>
      <c r="H623" s="541"/>
    </row>
    <row r="624" spans="7:8" x14ac:dyDescent="0.3">
      <c r="G624" s="541"/>
      <c r="H624" s="541"/>
    </row>
    <row r="625" spans="7:8" x14ac:dyDescent="0.3">
      <c r="G625" s="541"/>
      <c r="H625" s="541"/>
    </row>
    <row r="626" spans="7:8" x14ac:dyDescent="0.3">
      <c r="G626" s="541"/>
      <c r="H626" s="541"/>
    </row>
    <row r="627" spans="7:8" x14ac:dyDescent="0.3">
      <c r="G627" s="541"/>
      <c r="H627" s="541"/>
    </row>
    <row r="628" spans="7:8" x14ac:dyDescent="0.3">
      <c r="G628" s="541"/>
      <c r="H628" s="541"/>
    </row>
    <row r="629" spans="7:8" x14ac:dyDescent="0.3">
      <c r="G629" s="541"/>
      <c r="H629" s="541"/>
    </row>
    <row r="630" spans="7:8" x14ac:dyDescent="0.3">
      <c r="G630" s="541"/>
      <c r="H630" s="541"/>
    </row>
    <row r="631" spans="7:8" x14ac:dyDescent="0.3">
      <c r="G631" s="541"/>
      <c r="H631" s="541"/>
    </row>
    <row r="632" spans="7:8" x14ac:dyDescent="0.3">
      <c r="G632" s="541"/>
      <c r="H632" s="541"/>
    </row>
    <row r="633" spans="7:8" x14ac:dyDescent="0.3">
      <c r="G633" s="541"/>
      <c r="H633" s="541"/>
    </row>
    <row r="634" spans="7:8" x14ac:dyDescent="0.3">
      <c r="G634" s="541"/>
      <c r="H634" s="541"/>
    </row>
    <row r="635" spans="7:8" x14ac:dyDescent="0.3">
      <c r="G635" s="541"/>
      <c r="H635" s="541"/>
    </row>
    <row r="636" spans="7:8" x14ac:dyDescent="0.3">
      <c r="G636" s="541"/>
      <c r="H636" s="541"/>
    </row>
    <row r="637" spans="7:8" x14ac:dyDescent="0.3">
      <c r="G637" s="541"/>
      <c r="H637" s="541"/>
    </row>
    <row r="638" spans="7:8" x14ac:dyDescent="0.3">
      <c r="G638" s="541"/>
      <c r="H638" s="541"/>
    </row>
    <row r="639" spans="7:8" x14ac:dyDescent="0.3">
      <c r="G639" s="541"/>
      <c r="H639" s="541"/>
    </row>
    <row r="640" spans="7:8" x14ac:dyDescent="0.3">
      <c r="G640" s="541"/>
      <c r="H640" s="541"/>
    </row>
    <row r="641" spans="7:8" x14ac:dyDescent="0.3">
      <c r="G641" s="541"/>
      <c r="H641" s="541"/>
    </row>
    <row r="642" spans="7:8" x14ac:dyDescent="0.3">
      <c r="G642" s="541"/>
      <c r="H642" s="541"/>
    </row>
    <row r="643" spans="7:8" x14ac:dyDescent="0.3">
      <c r="G643" s="541"/>
      <c r="H643" s="541"/>
    </row>
    <row r="644" spans="7:8" x14ac:dyDescent="0.3">
      <c r="G644" s="541"/>
      <c r="H644" s="541"/>
    </row>
    <row r="645" spans="7:8" x14ac:dyDescent="0.3">
      <c r="G645" s="541"/>
      <c r="H645" s="541"/>
    </row>
    <row r="646" spans="7:8" x14ac:dyDescent="0.3">
      <c r="G646" s="541"/>
      <c r="H646" s="541"/>
    </row>
    <row r="647" spans="7:8" x14ac:dyDescent="0.3">
      <c r="G647" s="541"/>
      <c r="H647" s="541"/>
    </row>
    <row r="648" spans="7:8" x14ac:dyDescent="0.3">
      <c r="G648" s="541"/>
      <c r="H648" s="541"/>
    </row>
    <row r="649" spans="7:8" x14ac:dyDescent="0.3">
      <c r="G649" s="541"/>
      <c r="H649" s="541"/>
    </row>
    <row r="650" spans="7:8" x14ac:dyDescent="0.3">
      <c r="G650" s="541"/>
      <c r="H650" s="541"/>
    </row>
    <row r="651" spans="7:8" x14ac:dyDescent="0.3">
      <c r="G651" s="541"/>
      <c r="H651" s="541"/>
    </row>
    <row r="652" spans="7:8" x14ac:dyDescent="0.3">
      <c r="G652" s="541"/>
      <c r="H652" s="541"/>
    </row>
    <row r="653" spans="7:8" x14ac:dyDescent="0.3">
      <c r="G653" s="541"/>
      <c r="H653" s="541"/>
    </row>
    <row r="654" spans="7:8" x14ac:dyDescent="0.3">
      <c r="G654" s="541"/>
      <c r="H654" s="541"/>
    </row>
    <row r="655" spans="7:8" x14ac:dyDescent="0.3">
      <c r="G655" s="541"/>
      <c r="H655" s="541"/>
    </row>
    <row r="656" spans="7:8" x14ac:dyDescent="0.3">
      <c r="G656" s="541"/>
      <c r="H656" s="541"/>
    </row>
    <row r="657" spans="7:8" x14ac:dyDescent="0.3">
      <c r="G657" s="541"/>
      <c r="H657" s="541"/>
    </row>
    <row r="658" spans="7:8" x14ac:dyDescent="0.3">
      <c r="G658" s="541"/>
      <c r="H658" s="541"/>
    </row>
    <row r="659" spans="7:8" x14ac:dyDescent="0.3">
      <c r="G659" s="541"/>
      <c r="H659" s="541"/>
    </row>
    <row r="660" spans="7:8" x14ac:dyDescent="0.3">
      <c r="G660" s="541"/>
      <c r="H660" s="541"/>
    </row>
    <row r="661" spans="7:8" x14ac:dyDescent="0.3">
      <c r="G661" s="541"/>
      <c r="H661" s="541"/>
    </row>
    <row r="662" spans="7:8" x14ac:dyDescent="0.3">
      <c r="G662" s="541"/>
      <c r="H662" s="541"/>
    </row>
    <row r="663" spans="7:8" x14ac:dyDescent="0.3">
      <c r="G663" s="541"/>
      <c r="H663" s="541"/>
    </row>
    <row r="664" spans="7:8" x14ac:dyDescent="0.3">
      <c r="G664" s="541"/>
      <c r="H664" s="541"/>
    </row>
    <row r="665" spans="7:8" x14ac:dyDescent="0.3">
      <c r="G665" s="541"/>
      <c r="H665" s="541"/>
    </row>
    <row r="666" spans="7:8" x14ac:dyDescent="0.3">
      <c r="G666" s="541"/>
      <c r="H666" s="541"/>
    </row>
    <row r="667" spans="7:8" x14ac:dyDescent="0.3">
      <c r="G667" s="541"/>
      <c r="H667" s="541"/>
    </row>
    <row r="668" spans="7:8" x14ac:dyDescent="0.3">
      <c r="G668" s="541"/>
      <c r="H668" s="541"/>
    </row>
    <row r="669" spans="7:8" x14ac:dyDescent="0.3">
      <c r="G669" s="541"/>
      <c r="H669" s="541"/>
    </row>
    <row r="670" spans="7:8" x14ac:dyDescent="0.3">
      <c r="G670" s="541"/>
      <c r="H670" s="541"/>
    </row>
    <row r="671" spans="7:8" x14ac:dyDescent="0.3">
      <c r="G671" s="541"/>
      <c r="H671" s="541"/>
    </row>
    <row r="672" spans="7:8" x14ac:dyDescent="0.3">
      <c r="G672" s="541"/>
      <c r="H672" s="541"/>
    </row>
    <row r="673" spans="7:8" x14ac:dyDescent="0.3">
      <c r="G673" s="541"/>
      <c r="H673" s="541"/>
    </row>
    <row r="674" spans="7:8" x14ac:dyDescent="0.3">
      <c r="G674" s="541"/>
      <c r="H674" s="541"/>
    </row>
    <row r="675" spans="7:8" x14ac:dyDescent="0.3">
      <c r="G675" s="541"/>
      <c r="H675" s="541"/>
    </row>
    <row r="676" spans="7:8" x14ac:dyDescent="0.3">
      <c r="G676" s="541"/>
      <c r="H676" s="541"/>
    </row>
    <row r="677" spans="7:8" x14ac:dyDescent="0.3">
      <c r="G677" s="541"/>
      <c r="H677" s="541"/>
    </row>
    <row r="678" spans="7:8" x14ac:dyDescent="0.3">
      <c r="G678" s="541"/>
      <c r="H678" s="541"/>
    </row>
    <row r="679" spans="7:8" x14ac:dyDescent="0.3">
      <c r="G679" s="541"/>
      <c r="H679" s="541"/>
    </row>
    <row r="680" spans="7:8" x14ac:dyDescent="0.3">
      <c r="G680" s="541"/>
      <c r="H680" s="541"/>
    </row>
    <row r="681" spans="7:8" x14ac:dyDescent="0.3">
      <c r="G681" s="541"/>
      <c r="H681" s="541"/>
    </row>
    <row r="682" spans="7:8" x14ac:dyDescent="0.3">
      <c r="G682" s="541"/>
      <c r="H682" s="541"/>
    </row>
    <row r="683" spans="7:8" x14ac:dyDescent="0.3">
      <c r="G683" s="541"/>
      <c r="H683" s="541"/>
    </row>
    <row r="684" spans="7:8" x14ac:dyDescent="0.3">
      <c r="G684" s="541"/>
      <c r="H684" s="541"/>
    </row>
    <row r="685" spans="7:8" x14ac:dyDescent="0.3">
      <c r="G685" s="541"/>
      <c r="H685" s="541"/>
    </row>
    <row r="686" spans="7:8" x14ac:dyDescent="0.3">
      <c r="G686" s="541"/>
      <c r="H686" s="541"/>
    </row>
    <row r="687" spans="7:8" x14ac:dyDescent="0.3">
      <c r="G687" s="541"/>
      <c r="H687" s="541"/>
    </row>
    <row r="688" spans="7:8" x14ac:dyDescent="0.3">
      <c r="G688" s="541"/>
      <c r="H688" s="541"/>
    </row>
    <row r="689" spans="7:8" x14ac:dyDescent="0.3">
      <c r="G689" s="541"/>
      <c r="H689" s="541"/>
    </row>
    <row r="690" spans="7:8" x14ac:dyDescent="0.3">
      <c r="G690" s="541"/>
      <c r="H690" s="541"/>
    </row>
    <row r="691" spans="7:8" x14ac:dyDescent="0.3">
      <c r="G691" s="541"/>
      <c r="H691" s="541"/>
    </row>
    <row r="692" spans="7:8" x14ac:dyDescent="0.3">
      <c r="G692" s="541"/>
      <c r="H692" s="541"/>
    </row>
    <row r="693" spans="7:8" x14ac:dyDescent="0.3">
      <c r="G693" s="541"/>
      <c r="H693" s="541"/>
    </row>
    <row r="694" spans="7:8" x14ac:dyDescent="0.3">
      <c r="G694" s="541"/>
      <c r="H694" s="541"/>
    </row>
    <row r="695" spans="7:8" x14ac:dyDescent="0.3">
      <c r="G695" s="541"/>
      <c r="H695" s="541"/>
    </row>
    <row r="696" spans="7:8" x14ac:dyDescent="0.3">
      <c r="G696" s="541"/>
      <c r="H696" s="541"/>
    </row>
    <row r="697" spans="7:8" x14ac:dyDescent="0.3">
      <c r="G697" s="541"/>
      <c r="H697" s="541"/>
    </row>
    <row r="698" spans="7:8" x14ac:dyDescent="0.3">
      <c r="G698" s="541"/>
      <c r="H698" s="541"/>
    </row>
    <row r="699" spans="7:8" x14ac:dyDescent="0.3">
      <c r="G699" s="541"/>
      <c r="H699" s="541"/>
    </row>
    <row r="700" spans="7:8" x14ac:dyDescent="0.3">
      <c r="G700" s="541"/>
      <c r="H700" s="541"/>
    </row>
    <row r="701" spans="7:8" x14ac:dyDescent="0.3">
      <c r="G701" s="541"/>
      <c r="H701" s="541"/>
    </row>
    <row r="702" spans="7:8" x14ac:dyDescent="0.3">
      <c r="G702" s="541"/>
      <c r="H702" s="541"/>
    </row>
    <row r="703" spans="7:8" x14ac:dyDescent="0.3">
      <c r="G703" s="541"/>
      <c r="H703" s="541"/>
    </row>
    <row r="704" spans="7:8" x14ac:dyDescent="0.3">
      <c r="G704" s="541"/>
      <c r="H704" s="541"/>
    </row>
    <row r="705" spans="7:8" x14ac:dyDescent="0.3">
      <c r="G705" s="541"/>
      <c r="H705" s="541"/>
    </row>
    <row r="706" spans="7:8" x14ac:dyDescent="0.3">
      <c r="G706" s="541"/>
      <c r="H706" s="541"/>
    </row>
    <row r="707" spans="7:8" x14ac:dyDescent="0.3">
      <c r="G707" s="541"/>
      <c r="H707" s="541"/>
    </row>
    <row r="708" spans="7:8" x14ac:dyDescent="0.3">
      <c r="G708" s="541"/>
      <c r="H708" s="541"/>
    </row>
    <row r="709" spans="7:8" x14ac:dyDescent="0.3">
      <c r="G709" s="541"/>
      <c r="H709" s="541"/>
    </row>
    <row r="710" spans="7:8" x14ac:dyDescent="0.3">
      <c r="G710" s="541"/>
      <c r="H710" s="541"/>
    </row>
    <row r="711" spans="7:8" x14ac:dyDescent="0.3">
      <c r="G711" s="541"/>
      <c r="H711" s="541"/>
    </row>
    <row r="712" spans="7:8" x14ac:dyDescent="0.3">
      <c r="G712" s="541"/>
      <c r="H712" s="541"/>
    </row>
    <row r="713" spans="7:8" x14ac:dyDescent="0.3">
      <c r="G713" s="541"/>
      <c r="H713" s="541"/>
    </row>
    <row r="714" spans="7:8" x14ac:dyDescent="0.3">
      <c r="G714" s="541"/>
      <c r="H714" s="541"/>
    </row>
    <row r="715" spans="7:8" x14ac:dyDescent="0.3">
      <c r="G715" s="541"/>
      <c r="H715" s="541"/>
    </row>
    <row r="716" spans="7:8" x14ac:dyDescent="0.3">
      <c r="G716" s="541"/>
      <c r="H716" s="541"/>
    </row>
    <row r="717" spans="7:8" x14ac:dyDescent="0.3">
      <c r="G717" s="541"/>
      <c r="H717" s="541"/>
    </row>
    <row r="718" spans="7:8" x14ac:dyDescent="0.3">
      <c r="G718" s="541"/>
      <c r="H718" s="541"/>
    </row>
    <row r="719" spans="7:8" x14ac:dyDescent="0.3">
      <c r="G719" s="541"/>
      <c r="H719" s="541"/>
    </row>
    <row r="720" spans="7:8" x14ac:dyDescent="0.3">
      <c r="G720" s="541"/>
      <c r="H720" s="541"/>
    </row>
    <row r="721" spans="7:8" x14ac:dyDescent="0.3">
      <c r="G721" s="541"/>
      <c r="H721" s="541"/>
    </row>
    <row r="722" spans="7:8" x14ac:dyDescent="0.3">
      <c r="G722" s="541"/>
      <c r="H722" s="541"/>
    </row>
    <row r="723" spans="7:8" x14ac:dyDescent="0.3">
      <c r="G723" s="541"/>
      <c r="H723" s="541"/>
    </row>
    <row r="724" spans="7:8" x14ac:dyDescent="0.3">
      <c r="G724" s="541"/>
      <c r="H724" s="541"/>
    </row>
    <row r="725" spans="7:8" x14ac:dyDescent="0.3">
      <c r="G725" s="541"/>
      <c r="H725" s="541"/>
    </row>
    <row r="726" spans="7:8" x14ac:dyDescent="0.3">
      <c r="G726" s="541"/>
      <c r="H726" s="541"/>
    </row>
    <row r="727" spans="7:8" x14ac:dyDescent="0.3">
      <c r="G727" s="541"/>
      <c r="H727" s="541"/>
    </row>
    <row r="728" spans="7:8" x14ac:dyDescent="0.3">
      <c r="G728" s="541"/>
      <c r="H728" s="541"/>
    </row>
    <row r="729" spans="7:8" x14ac:dyDescent="0.3">
      <c r="G729" s="541"/>
      <c r="H729" s="541"/>
    </row>
    <row r="730" spans="7:8" x14ac:dyDescent="0.3">
      <c r="G730" s="541"/>
      <c r="H730" s="541"/>
    </row>
    <row r="731" spans="7:8" x14ac:dyDescent="0.3">
      <c r="G731" s="541"/>
      <c r="H731" s="541"/>
    </row>
    <row r="732" spans="7:8" x14ac:dyDescent="0.3">
      <c r="G732" s="541"/>
      <c r="H732" s="541"/>
    </row>
    <row r="733" spans="7:8" x14ac:dyDescent="0.3">
      <c r="G733" s="541"/>
      <c r="H733" s="541"/>
    </row>
    <row r="734" spans="7:8" x14ac:dyDescent="0.3">
      <c r="G734" s="541"/>
      <c r="H734" s="541"/>
    </row>
    <row r="735" spans="7:8" x14ac:dyDescent="0.3">
      <c r="G735" s="541"/>
      <c r="H735" s="541"/>
    </row>
    <row r="736" spans="7:8" x14ac:dyDescent="0.3">
      <c r="G736" s="541"/>
      <c r="H736" s="541"/>
    </row>
    <row r="737" spans="7:8" x14ac:dyDescent="0.3">
      <c r="G737" s="541"/>
      <c r="H737" s="541"/>
    </row>
    <row r="738" spans="7:8" x14ac:dyDescent="0.3">
      <c r="G738" s="541"/>
      <c r="H738" s="541"/>
    </row>
    <row r="739" spans="7:8" x14ac:dyDescent="0.3">
      <c r="G739" s="541"/>
      <c r="H739" s="541"/>
    </row>
    <row r="740" spans="7:8" x14ac:dyDescent="0.3">
      <c r="G740" s="541"/>
      <c r="H740" s="541"/>
    </row>
    <row r="741" spans="7:8" x14ac:dyDescent="0.3">
      <c r="G741" s="541"/>
      <c r="H741" s="541"/>
    </row>
    <row r="742" spans="7:8" x14ac:dyDescent="0.3">
      <c r="G742" s="541"/>
      <c r="H742" s="541"/>
    </row>
    <row r="743" spans="7:8" x14ac:dyDescent="0.3">
      <c r="G743" s="541"/>
      <c r="H743" s="541"/>
    </row>
    <row r="744" spans="7:8" x14ac:dyDescent="0.3">
      <c r="G744" s="541"/>
      <c r="H744" s="541"/>
    </row>
    <row r="745" spans="7:8" x14ac:dyDescent="0.3">
      <c r="G745" s="541"/>
      <c r="H745" s="541"/>
    </row>
    <row r="746" spans="7:8" x14ac:dyDescent="0.3">
      <c r="G746" s="541"/>
      <c r="H746" s="541"/>
    </row>
    <row r="747" spans="7:8" x14ac:dyDescent="0.3">
      <c r="G747" s="541"/>
      <c r="H747" s="541"/>
    </row>
    <row r="748" spans="7:8" x14ac:dyDescent="0.3">
      <c r="G748" s="541"/>
      <c r="H748" s="541"/>
    </row>
    <row r="749" spans="7:8" x14ac:dyDescent="0.3">
      <c r="G749" s="541"/>
      <c r="H749" s="541"/>
    </row>
    <row r="750" spans="7:8" x14ac:dyDescent="0.3">
      <c r="G750" s="541"/>
      <c r="H750" s="541"/>
    </row>
    <row r="751" spans="7:8" x14ac:dyDescent="0.3">
      <c r="G751" s="541"/>
      <c r="H751" s="541"/>
    </row>
    <row r="752" spans="7:8" x14ac:dyDescent="0.3">
      <c r="G752" s="541"/>
      <c r="H752" s="541"/>
    </row>
    <row r="753" spans="7:8" x14ac:dyDescent="0.3">
      <c r="G753" s="541"/>
      <c r="H753" s="541"/>
    </row>
    <row r="754" spans="7:8" x14ac:dyDescent="0.3">
      <c r="G754" s="541"/>
      <c r="H754" s="541"/>
    </row>
    <row r="755" spans="7:8" x14ac:dyDescent="0.3">
      <c r="G755" s="541"/>
      <c r="H755" s="541"/>
    </row>
    <row r="756" spans="7:8" x14ac:dyDescent="0.3">
      <c r="G756" s="541"/>
      <c r="H756" s="541"/>
    </row>
    <row r="757" spans="7:8" x14ac:dyDescent="0.3">
      <c r="G757" s="541"/>
      <c r="H757" s="541"/>
    </row>
    <row r="758" spans="7:8" x14ac:dyDescent="0.3">
      <c r="G758" s="541"/>
      <c r="H758" s="541"/>
    </row>
    <row r="759" spans="7:8" x14ac:dyDescent="0.3">
      <c r="G759" s="541"/>
      <c r="H759" s="541"/>
    </row>
    <row r="760" spans="7:8" x14ac:dyDescent="0.3">
      <c r="G760" s="541"/>
      <c r="H760" s="541"/>
    </row>
    <row r="761" spans="7:8" x14ac:dyDescent="0.3">
      <c r="G761" s="541"/>
      <c r="H761" s="541"/>
    </row>
    <row r="762" spans="7:8" x14ac:dyDescent="0.3">
      <c r="G762" s="541"/>
      <c r="H762" s="541"/>
    </row>
    <row r="763" spans="7:8" x14ac:dyDescent="0.3">
      <c r="G763" s="541"/>
      <c r="H763" s="541"/>
    </row>
    <row r="764" spans="7:8" x14ac:dyDescent="0.3">
      <c r="G764" s="541"/>
      <c r="H764" s="541"/>
    </row>
    <row r="765" spans="7:8" x14ac:dyDescent="0.3">
      <c r="G765" s="541"/>
      <c r="H765" s="541"/>
    </row>
    <row r="766" spans="7:8" x14ac:dyDescent="0.3">
      <c r="G766" s="541"/>
      <c r="H766" s="541"/>
    </row>
    <row r="767" spans="7:8" x14ac:dyDescent="0.3">
      <c r="G767" s="541"/>
      <c r="H767" s="541"/>
    </row>
    <row r="768" spans="7:8" x14ac:dyDescent="0.3">
      <c r="G768" s="541"/>
      <c r="H768" s="541"/>
    </row>
    <row r="769" spans="7:8" x14ac:dyDescent="0.3">
      <c r="G769" s="541"/>
      <c r="H769" s="541"/>
    </row>
    <row r="770" spans="7:8" x14ac:dyDescent="0.3">
      <c r="G770" s="541"/>
      <c r="H770" s="541"/>
    </row>
    <row r="771" spans="7:8" x14ac:dyDescent="0.3">
      <c r="G771" s="541"/>
      <c r="H771" s="541"/>
    </row>
    <row r="772" spans="7:8" x14ac:dyDescent="0.3">
      <c r="G772" s="541"/>
      <c r="H772" s="541"/>
    </row>
    <row r="773" spans="7:8" x14ac:dyDescent="0.3">
      <c r="G773" s="541"/>
      <c r="H773" s="541"/>
    </row>
    <row r="774" spans="7:8" x14ac:dyDescent="0.3">
      <c r="G774" s="541"/>
      <c r="H774" s="541"/>
    </row>
    <row r="775" spans="7:8" x14ac:dyDescent="0.3">
      <c r="G775" s="541"/>
      <c r="H775" s="541"/>
    </row>
    <row r="776" spans="7:8" x14ac:dyDescent="0.3">
      <c r="G776" s="541"/>
      <c r="H776" s="541"/>
    </row>
    <row r="777" spans="7:8" x14ac:dyDescent="0.3">
      <c r="G777" s="541"/>
      <c r="H777" s="541"/>
    </row>
    <row r="778" spans="7:8" x14ac:dyDescent="0.3">
      <c r="G778" s="541"/>
      <c r="H778" s="541"/>
    </row>
    <row r="779" spans="7:8" x14ac:dyDescent="0.3">
      <c r="G779" s="541"/>
      <c r="H779" s="541"/>
    </row>
    <row r="780" spans="7:8" x14ac:dyDescent="0.3">
      <c r="G780" s="541"/>
      <c r="H780" s="541"/>
    </row>
    <row r="781" spans="7:8" x14ac:dyDescent="0.3">
      <c r="G781" s="541"/>
      <c r="H781" s="541"/>
    </row>
    <row r="782" spans="7:8" x14ac:dyDescent="0.3">
      <c r="G782" s="541"/>
      <c r="H782" s="541"/>
    </row>
    <row r="783" spans="7:8" x14ac:dyDescent="0.3">
      <c r="G783" s="541"/>
      <c r="H783" s="541"/>
    </row>
    <row r="784" spans="7:8" x14ac:dyDescent="0.3">
      <c r="G784" s="541"/>
      <c r="H784" s="541"/>
    </row>
    <row r="785" spans="7:8" x14ac:dyDescent="0.3">
      <c r="G785" s="541"/>
      <c r="H785" s="541"/>
    </row>
    <row r="786" spans="7:8" x14ac:dyDescent="0.3">
      <c r="G786" s="541"/>
      <c r="H786" s="541"/>
    </row>
    <row r="787" spans="7:8" x14ac:dyDescent="0.3">
      <c r="G787" s="541"/>
      <c r="H787" s="541"/>
    </row>
    <row r="788" spans="7:8" x14ac:dyDescent="0.3">
      <c r="G788" s="541"/>
      <c r="H788" s="541"/>
    </row>
    <row r="789" spans="7:8" x14ac:dyDescent="0.3">
      <c r="G789" s="541"/>
      <c r="H789" s="541"/>
    </row>
    <row r="790" spans="7:8" x14ac:dyDescent="0.3">
      <c r="G790" s="541"/>
      <c r="H790" s="541"/>
    </row>
    <row r="791" spans="7:8" x14ac:dyDescent="0.3">
      <c r="G791" s="541"/>
      <c r="H791" s="541"/>
    </row>
    <row r="792" spans="7:8" x14ac:dyDescent="0.3">
      <c r="G792" s="541"/>
      <c r="H792" s="541"/>
    </row>
    <row r="793" spans="7:8" x14ac:dyDescent="0.3">
      <c r="G793" s="541"/>
      <c r="H793" s="541"/>
    </row>
    <row r="794" spans="7:8" x14ac:dyDescent="0.3">
      <c r="G794" s="541"/>
      <c r="H794" s="541"/>
    </row>
    <row r="795" spans="7:8" x14ac:dyDescent="0.3">
      <c r="G795" s="541"/>
      <c r="H795" s="541"/>
    </row>
    <row r="796" spans="7:8" x14ac:dyDescent="0.3">
      <c r="G796" s="541"/>
      <c r="H796" s="541"/>
    </row>
    <row r="797" spans="7:8" x14ac:dyDescent="0.3">
      <c r="G797" s="541"/>
      <c r="H797" s="541"/>
    </row>
    <row r="798" spans="7:8" x14ac:dyDescent="0.3">
      <c r="G798" s="541"/>
      <c r="H798" s="541"/>
    </row>
    <row r="799" spans="7:8" x14ac:dyDescent="0.3">
      <c r="G799" s="541"/>
      <c r="H799" s="541"/>
    </row>
    <row r="800" spans="7:8" x14ac:dyDescent="0.3">
      <c r="G800" s="541"/>
      <c r="H800" s="541"/>
    </row>
    <row r="801" spans="7:8" x14ac:dyDescent="0.3">
      <c r="G801" s="541"/>
      <c r="H801" s="541"/>
    </row>
    <row r="802" spans="7:8" x14ac:dyDescent="0.3">
      <c r="G802" s="541"/>
      <c r="H802" s="541"/>
    </row>
    <row r="803" spans="7:8" x14ac:dyDescent="0.3">
      <c r="G803" s="541"/>
      <c r="H803" s="541"/>
    </row>
    <row r="804" spans="7:8" x14ac:dyDescent="0.3">
      <c r="G804" s="541"/>
      <c r="H804" s="541"/>
    </row>
    <row r="805" spans="7:8" x14ac:dyDescent="0.3">
      <c r="G805" s="541"/>
      <c r="H805" s="541"/>
    </row>
    <row r="806" spans="7:8" x14ac:dyDescent="0.3">
      <c r="G806" s="541"/>
      <c r="H806" s="541"/>
    </row>
    <row r="807" spans="7:8" x14ac:dyDescent="0.3">
      <c r="G807" s="541"/>
      <c r="H807" s="541"/>
    </row>
    <row r="808" spans="7:8" x14ac:dyDescent="0.3">
      <c r="G808" s="541"/>
      <c r="H808" s="541"/>
    </row>
    <row r="809" spans="7:8" x14ac:dyDescent="0.3">
      <c r="G809" s="541"/>
      <c r="H809" s="541"/>
    </row>
    <row r="810" spans="7:8" x14ac:dyDescent="0.3">
      <c r="G810" s="541"/>
      <c r="H810" s="541"/>
    </row>
    <row r="811" spans="7:8" x14ac:dyDescent="0.3">
      <c r="G811" s="541"/>
      <c r="H811" s="541"/>
    </row>
    <row r="812" spans="7:8" x14ac:dyDescent="0.3">
      <c r="G812" s="541"/>
      <c r="H812" s="541"/>
    </row>
    <row r="813" spans="7:8" x14ac:dyDescent="0.3">
      <c r="G813" s="541"/>
      <c r="H813" s="541"/>
    </row>
    <row r="814" spans="7:8" x14ac:dyDescent="0.3">
      <c r="G814" s="541"/>
      <c r="H814" s="541"/>
    </row>
    <row r="815" spans="7:8" x14ac:dyDescent="0.3">
      <c r="G815" s="541"/>
      <c r="H815" s="541"/>
    </row>
    <row r="816" spans="7:8" x14ac:dyDescent="0.3">
      <c r="G816" s="541"/>
      <c r="H816" s="541"/>
    </row>
    <row r="817" spans="7:8" x14ac:dyDescent="0.3">
      <c r="G817" s="541"/>
      <c r="H817" s="541"/>
    </row>
    <row r="818" spans="7:8" x14ac:dyDescent="0.3">
      <c r="G818" s="541"/>
      <c r="H818" s="541"/>
    </row>
    <row r="819" spans="7:8" x14ac:dyDescent="0.3">
      <c r="G819" s="541"/>
      <c r="H819" s="541"/>
    </row>
    <row r="820" spans="7:8" x14ac:dyDescent="0.3">
      <c r="G820" s="541"/>
      <c r="H820" s="541"/>
    </row>
    <row r="821" spans="7:8" x14ac:dyDescent="0.3">
      <c r="G821" s="541"/>
      <c r="H821" s="541"/>
    </row>
    <row r="822" spans="7:8" x14ac:dyDescent="0.3">
      <c r="G822" s="541"/>
      <c r="H822" s="541"/>
    </row>
    <row r="823" spans="7:8" x14ac:dyDescent="0.3">
      <c r="G823" s="541"/>
      <c r="H823" s="541"/>
    </row>
    <row r="824" spans="7:8" x14ac:dyDescent="0.3">
      <c r="G824" s="541"/>
      <c r="H824" s="541"/>
    </row>
    <row r="825" spans="7:8" x14ac:dyDescent="0.3">
      <c r="G825" s="541"/>
      <c r="H825" s="541"/>
    </row>
    <row r="826" spans="7:8" x14ac:dyDescent="0.3">
      <c r="G826" s="541"/>
      <c r="H826" s="541"/>
    </row>
    <row r="827" spans="7:8" x14ac:dyDescent="0.3">
      <c r="G827" s="541"/>
      <c r="H827" s="541"/>
    </row>
    <row r="828" spans="7:8" x14ac:dyDescent="0.3">
      <c r="G828" s="541"/>
      <c r="H828" s="541"/>
    </row>
    <row r="829" spans="7:8" x14ac:dyDescent="0.3">
      <c r="G829" s="541"/>
      <c r="H829" s="541"/>
    </row>
    <row r="830" spans="7:8" x14ac:dyDescent="0.3">
      <c r="G830" s="541"/>
      <c r="H830" s="541"/>
    </row>
    <row r="831" spans="7:8" x14ac:dyDescent="0.3">
      <c r="G831" s="541"/>
      <c r="H831" s="541"/>
    </row>
    <row r="832" spans="7:8" x14ac:dyDescent="0.3">
      <c r="G832" s="541"/>
      <c r="H832" s="541"/>
    </row>
    <row r="833" spans="7:8" x14ac:dyDescent="0.3">
      <c r="G833" s="541"/>
      <c r="H833" s="541"/>
    </row>
    <row r="834" spans="7:8" x14ac:dyDescent="0.3">
      <c r="G834" s="541"/>
      <c r="H834" s="541"/>
    </row>
    <row r="835" spans="7:8" x14ac:dyDescent="0.3">
      <c r="G835" s="541"/>
      <c r="H835" s="541"/>
    </row>
    <row r="836" spans="7:8" x14ac:dyDescent="0.3">
      <c r="G836" s="541"/>
      <c r="H836" s="541"/>
    </row>
    <row r="837" spans="7:8" x14ac:dyDescent="0.3">
      <c r="G837" s="541"/>
      <c r="H837" s="541"/>
    </row>
    <row r="838" spans="7:8" x14ac:dyDescent="0.3">
      <c r="G838" s="541"/>
      <c r="H838" s="541"/>
    </row>
    <row r="839" spans="7:8" x14ac:dyDescent="0.3">
      <c r="G839" s="541"/>
      <c r="H839" s="541"/>
    </row>
    <row r="840" spans="7:8" x14ac:dyDescent="0.3">
      <c r="G840" s="541"/>
      <c r="H840" s="541"/>
    </row>
    <row r="841" spans="7:8" x14ac:dyDescent="0.3">
      <c r="G841" s="541"/>
      <c r="H841" s="541"/>
    </row>
    <row r="842" spans="7:8" x14ac:dyDescent="0.3">
      <c r="G842" s="541"/>
      <c r="H842" s="541"/>
    </row>
    <row r="843" spans="7:8" x14ac:dyDescent="0.3">
      <c r="G843" s="541"/>
      <c r="H843" s="541"/>
    </row>
    <row r="844" spans="7:8" x14ac:dyDescent="0.3">
      <c r="G844" s="541"/>
      <c r="H844" s="541"/>
    </row>
    <row r="845" spans="7:8" x14ac:dyDescent="0.3">
      <c r="G845" s="541"/>
      <c r="H845" s="541"/>
    </row>
    <row r="846" spans="7:8" x14ac:dyDescent="0.3">
      <c r="G846" s="541"/>
      <c r="H846" s="541"/>
    </row>
    <row r="847" spans="7:8" x14ac:dyDescent="0.3">
      <c r="G847" s="541"/>
      <c r="H847" s="541"/>
    </row>
    <row r="848" spans="7:8" x14ac:dyDescent="0.3">
      <c r="G848" s="541"/>
      <c r="H848" s="541"/>
    </row>
    <row r="849" spans="7:8" x14ac:dyDescent="0.3">
      <c r="G849" s="541"/>
      <c r="H849" s="541"/>
    </row>
    <row r="850" spans="7:8" x14ac:dyDescent="0.3">
      <c r="G850" s="541"/>
      <c r="H850" s="541"/>
    </row>
    <row r="851" spans="7:8" x14ac:dyDescent="0.3">
      <c r="G851" s="541"/>
      <c r="H851" s="541"/>
    </row>
    <row r="852" spans="7:8" x14ac:dyDescent="0.3">
      <c r="G852" s="541"/>
      <c r="H852" s="541"/>
    </row>
    <row r="853" spans="7:8" x14ac:dyDescent="0.3">
      <c r="G853" s="541"/>
      <c r="H853" s="541"/>
    </row>
    <row r="854" spans="7:8" x14ac:dyDescent="0.3">
      <c r="G854" s="541"/>
      <c r="H854" s="541"/>
    </row>
    <row r="855" spans="7:8" x14ac:dyDescent="0.3">
      <c r="G855" s="541"/>
      <c r="H855" s="541"/>
    </row>
    <row r="856" spans="7:8" x14ac:dyDescent="0.3">
      <c r="G856" s="541"/>
      <c r="H856" s="541"/>
    </row>
    <row r="857" spans="7:8" x14ac:dyDescent="0.3">
      <c r="G857" s="541"/>
      <c r="H857" s="541"/>
    </row>
    <row r="858" spans="7:8" x14ac:dyDescent="0.3">
      <c r="G858" s="541"/>
      <c r="H858" s="541"/>
    </row>
    <row r="859" spans="7:8" x14ac:dyDescent="0.3">
      <c r="G859" s="541"/>
      <c r="H859" s="541"/>
    </row>
    <row r="860" spans="7:8" x14ac:dyDescent="0.3">
      <c r="G860" s="541"/>
      <c r="H860" s="541"/>
    </row>
    <row r="861" spans="7:8" x14ac:dyDescent="0.3">
      <c r="G861" s="541"/>
      <c r="H861" s="541"/>
    </row>
    <row r="862" spans="7:8" x14ac:dyDescent="0.3">
      <c r="G862" s="541"/>
      <c r="H862" s="541"/>
    </row>
    <row r="863" spans="7:8" x14ac:dyDescent="0.3">
      <c r="G863" s="541"/>
      <c r="H863" s="541"/>
    </row>
    <row r="864" spans="7:8" x14ac:dyDescent="0.3">
      <c r="G864" s="541"/>
      <c r="H864" s="541"/>
    </row>
    <row r="865" spans="7:8" x14ac:dyDescent="0.3">
      <c r="G865" s="541"/>
      <c r="H865" s="541"/>
    </row>
    <row r="866" spans="7:8" x14ac:dyDescent="0.3">
      <c r="G866" s="541"/>
      <c r="H866" s="541"/>
    </row>
    <row r="867" spans="7:8" x14ac:dyDescent="0.3">
      <c r="G867" s="541"/>
      <c r="H867" s="541"/>
    </row>
    <row r="868" spans="7:8" x14ac:dyDescent="0.3">
      <c r="G868" s="541"/>
      <c r="H868" s="541"/>
    </row>
    <row r="869" spans="7:8" x14ac:dyDescent="0.3">
      <c r="G869" s="541"/>
      <c r="H869" s="541"/>
    </row>
    <row r="870" spans="7:8" x14ac:dyDescent="0.3">
      <c r="G870" s="541"/>
      <c r="H870" s="541"/>
    </row>
    <row r="871" spans="7:8" x14ac:dyDescent="0.3">
      <c r="G871" s="541"/>
      <c r="H871" s="541"/>
    </row>
    <row r="872" spans="7:8" x14ac:dyDescent="0.3">
      <c r="G872" s="541"/>
      <c r="H872" s="541"/>
    </row>
    <row r="873" spans="7:8" x14ac:dyDescent="0.3">
      <c r="G873" s="541"/>
      <c r="H873" s="541"/>
    </row>
    <row r="874" spans="7:8" x14ac:dyDescent="0.3">
      <c r="G874" s="541"/>
      <c r="H874" s="541"/>
    </row>
    <row r="875" spans="7:8" x14ac:dyDescent="0.3">
      <c r="G875" s="541"/>
      <c r="H875" s="541"/>
    </row>
    <row r="876" spans="7:8" x14ac:dyDescent="0.3">
      <c r="G876" s="541"/>
      <c r="H876" s="541"/>
    </row>
    <row r="877" spans="7:8" x14ac:dyDescent="0.3">
      <c r="G877" s="541"/>
      <c r="H877" s="541"/>
    </row>
    <row r="878" spans="7:8" x14ac:dyDescent="0.3">
      <c r="G878" s="541"/>
      <c r="H878" s="541"/>
    </row>
    <row r="879" spans="7:8" x14ac:dyDescent="0.3">
      <c r="G879" s="541"/>
      <c r="H879" s="541"/>
    </row>
    <row r="880" spans="7:8" x14ac:dyDescent="0.3">
      <c r="G880" s="541"/>
      <c r="H880" s="541"/>
    </row>
    <row r="881" spans="7:8" x14ac:dyDescent="0.3">
      <c r="G881" s="541"/>
      <c r="H881" s="541"/>
    </row>
    <row r="882" spans="7:8" x14ac:dyDescent="0.3">
      <c r="G882" s="541"/>
      <c r="H882" s="541"/>
    </row>
    <row r="883" spans="7:8" x14ac:dyDescent="0.3">
      <c r="G883" s="541"/>
      <c r="H883" s="541"/>
    </row>
    <row r="884" spans="7:8" x14ac:dyDescent="0.3">
      <c r="G884" s="541"/>
      <c r="H884" s="541"/>
    </row>
    <row r="885" spans="7:8" x14ac:dyDescent="0.3">
      <c r="G885" s="541"/>
      <c r="H885" s="541"/>
    </row>
    <row r="886" spans="7:8" x14ac:dyDescent="0.3">
      <c r="G886" s="541"/>
      <c r="H886" s="541"/>
    </row>
    <row r="887" spans="7:8" x14ac:dyDescent="0.3">
      <c r="G887" s="541"/>
      <c r="H887" s="541"/>
    </row>
    <row r="888" spans="7:8" x14ac:dyDescent="0.3">
      <c r="G888" s="541"/>
      <c r="H888" s="541"/>
    </row>
    <row r="889" spans="7:8" x14ac:dyDescent="0.3">
      <c r="G889" s="541"/>
      <c r="H889" s="541"/>
    </row>
    <row r="890" spans="7:8" x14ac:dyDescent="0.3">
      <c r="G890" s="541"/>
      <c r="H890" s="541"/>
    </row>
    <row r="891" spans="7:8" x14ac:dyDescent="0.3">
      <c r="G891" s="541"/>
      <c r="H891" s="541"/>
    </row>
    <row r="892" spans="7:8" x14ac:dyDescent="0.3">
      <c r="G892" s="541"/>
      <c r="H892" s="541"/>
    </row>
    <row r="893" spans="7:8" x14ac:dyDescent="0.3">
      <c r="G893" s="541"/>
      <c r="H893" s="541"/>
    </row>
    <row r="894" spans="7:8" x14ac:dyDescent="0.3">
      <c r="G894" s="541"/>
      <c r="H894" s="541"/>
    </row>
    <row r="895" spans="7:8" x14ac:dyDescent="0.3">
      <c r="G895" s="541"/>
      <c r="H895" s="541"/>
    </row>
    <row r="896" spans="7:8" x14ac:dyDescent="0.3">
      <c r="G896" s="541"/>
      <c r="H896" s="541"/>
    </row>
    <row r="897" spans="7:8" x14ac:dyDescent="0.3">
      <c r="G897" s="541"/>
      <c r="H897" s="541"/>
    </row>
    <row r="898" spans="7:8" x14ac:dyDescent="0.3">
      <c r="G898" s="541"/>
      <c r="H898" s="541"/>
    </row>
    <row r="899" spans="7:8" x14ac:dyDescent="0.3">
      <c r="G899" s="541"/>
      <c r="H899" s="541"/>
    </row>
    <row r="900" spans="7:8" x14ac:dyDescent="0.3">
      <c r="G900" s="541"/>
      <c r="H900" s="541"/>
    </row>
    <row r="901" spans="7:8" x14ac:dyDescent="0.3">
      <c r="G901" s="541"/>
      <c r="H901" s="541"/>
    </row>
    <row r="902" spans="7:8" x14ac:dyDescent="0.3">
      <c r="G902" s="541"/>
      <c r="H902" s="541"/>
    </row>
    <row r="903" spans="7:8" x14ac:dyDescent="0.3">
      <c r="G903" s="541"/>
      <c r="H903" s="541"/>
    </row>
    <row r="904" spans="7:8" x14ac:dyDescent="0.3">
      <c r="G904" s="541"/>
      <c r="H904" s="541"/>
    </row>
    <row r="905" spans="7:8" x14ac:dyDescent="0.3">
      <c r="G905" s="541"/>
      <c r="H905" s="541"/>
    </row>
    <row r="906" spans="7:8" x14ac:dyDescent="0.3">
      <c r="G906" s="541"/>
      <c r="H906" s="541"/>
    </row>
    <row r="907" spans="7:8" x14ac:dyDescent="0.3">
      <c r="G907" s="541"/>
      <c r="H907" s="541"/>
    </row>
    <row r="908" spans="7:8" x14ac:dyDescent="0.3">
      <c r="G908" s="541"/>
      <c r="H908" s="541"/>
    </row>
    <row r="909" spans="7:8" x14ac:dyDescent="0.3">
      <c r="G909" s="541"/>
      <c r="H909" s="541"/>
    </row>
    <row r="910" spans="7:8" x14ac:dyDescent="0.3">
      <c r="G910" s="541"/>
      <c r="H910" s="541"/>
    </row>
    <row r="911" spans="7:8" x14ac:dyDescent="0.3">
      <c r="G911" s="541"/>
      <c r="H911" s="541"/>
    </row>
    <row r="912" spans="7:8" x14ac:dyDescent="0.3">
      <c r="G912" s="541"/>
      <c r="H912" s="541"/>
    </row>
    <row r="913" spans="7:8" x14ac:dyDescent="0.3">
      <c r="G913" s="541"/>
      <c r="H913" s="541"/>
    </row>
    <row r="914" spans="7:8" x14ac:dyDescent="0.3">
      <c r="G914" s="541"/>
      <c r="H914" s="541"/>
    </row>
    <row r="915" spans="7:8" x14ac:dyDescent="0.3">
      <c r="G915" s="541"/>
      <c r="H915" s="541"/>
    </row>
    <row r="916" spans="7:8" x14ac:dyDescent="0.3">
      <c r="G916" s="541"/>
      <c r="H916" s="541"/>
    </row>
    <row r="917" spans="7:8" x14ac:dyDescent="0.3">
      <c r="G917" s="541"/>
      <c r="H917" s="541"/>
    </row>
    <row r="918" spans="7:8" x14ac:dyDescent="0.3">
      <c r="G918" s="541"/>
      <c r="H918" s="541"/>
    </row>
    <row r="919" spans="7:8" x14ac:dyDescent="0.3">
      <c r="G919" s="541"/>
      <c r="H919" s="541"/>
    </row>
    <row r="920" spans="7:8" x14ac:dyDescent="0.3">
      <c r="G920" s="541"/>
      <c r="H920" s="541"/>
    </row>
    <row r="921" spans="7:8" x14ac:dyDescent="0.3">
      <c r="G921" s="541"/>
      <c r="H921" s="541"/>
    </row>
    <row r="922" spans="7:8" x14ac:dyDescent="0.3">
      <c r="G922" s="541"/>
      <c r="H922" s="541"/>
    </row>
    <row r="923" spans="7:8" x14ac:dyDescent="0.3">
      <c r="G923" s="541"/>
      <c r="H923" s="541"/>
    </row>
    <row r="924" spans="7:8" x14ac:dyDescent="0.3">
      <c r="G924" s="541"/>
      <c r="H924" s="541"/>
    </row>
    <row r="925" spans="7:8" x14ac:dyDescent="0.3">
      <c r="G925" s="541"/>
      <c r="H925" s="541"/>
    </row>
    <row r="926" spans="7:8" x14ac:dyDescent="0.3">
      <c r="G926" s="541"/>
      <c r="H926" s="541"/>
    </row>
    <row r="927" spans="7:8" x14ac:dyDescent="0.3">
      <c r="G927" s="541"/>
      <c r="H927" s="541"/>
    </row>
    <row r="928" spans="7:8" x14ac:dyDescent="0.3">
      <c r="G928" s="541"/>
      <c r="H928" s="541"/>
    </row>
    <row r="929" spans="7:8" x14ac:dyDescent="0.3">
      <c r="G929" s="541"/>
      <c r="H929" s="541"/>
    </row>
    <row r="930" spans="7:8" x14ac:dyDescent="0.3">
      <c r="G930" s="541"/>
      <c r="H930" s="541"/>
    </row>
    <row r="931" spans="7:8" x14ac:dyDescent="0.3">
      <c r="G931" s="541"/>
      <c r="H931" s="541"/>
    </row>
    <row r="932" spans="7:8" x14ac:dyDescent="0.3">
      <c r="G932" s="541"/>
      <c r="H932" s="541"/>
    </row>
    <row r="933" spans="7:8" x14ac:dyDescent="0.3">
      <c r="G933" s="541"/>
      <c r="H933" s="541"/>
    </row>
    <row r="934" spans="7:8" x14ac:dyDescent="0.3">
      <c r="G934" s="541"/>
      <c r="H934" s="541"/>
    </row>
    <row r="935" spans="7:8" x14ac:dyDescent="0.3">
      <c r="G935" s="541"/>
      <c r="H935" s="541"/>
    </row>
    <row r="936" spans="7:8" x14ac:dyDescent="0.3">
      <c r="G936" s="541"/>
      <c r="H936" s="541"/>
    </row>
    <row r="937" spans="7:8" x14ac:dyDescent="0.3">
      <c r="G937" s="541"/>
      <c r="H937" s="541"/>
    </row>
    <row r="938" spans="7:8" x14ac:dyDescent="0.3">
      <c r="G938" s="541"/>
      <c r="H938" s="541"/>
    </row>
    <row r="939" spans="7:8" x14ac:dyDescent="0.3">
      <c r="G939" s="541"/>
      <c r="H939" s="541"/>
    </row>
    <row r="940" spans="7:8" x14ac:dyDescent="0.3">
      <c r="G940" s="541"/>
      <c r="H940" s="541"/>
    </row>
    <row r="941" spans="7:8" x14ac:dyDescent="0.3">
      <c r="G941" s="541"/>
      <c r="H941" s="541"/>
    </row>
    <row r="942" spans="7:8" x14ac:dyDescent="0.3">
      <c r="G942" s="541"/>
      <c r="H942" s="541"/>
    </row>
    <row r="943" spans="7:8" x14ac:dyDescent="0.3">
      <c r="G943" s="541"/>
      <c r="H943" s="541"/>
    </row>
    <row r="944" spans="7:8" x14ac:dyDescent="0.3">
      <c r="G944" s="541"/>
      <c r="H944" s="541"/>
    </row>
    <row r="945" spans="7:8" x14ac:dyDescent="0.3">
      <c r="G945" s="541"/>
      <c r="H945" s="541"/>
    </row>
    <row r="946" spans="7:8" x14ac:dyDescent="0.3">
      <c r="G946" s="541"/>
      <c r="H946" s="541"/>
    </row>
    <row r="947" spans="7:8" x14ac:dyDescent="0.3">
      <c r="G947" s="541"/>
      <c r="H947" s="541"/>
    </row>
    <row r="948" spans="7:8" x14ac:dyDescent="0.3">
      <c r="G948" s="541"/>
      <c r="H948" s="541"/>
    </row>
    <row r="949" spans="7:8" x14ac:dyDescent="0.3">
      <c r="G949" s="541"/>
      <c r="H949" s="541"/>
    </row>
    <row r="950" spans="7:8" x14ac:dyDescent="0.3">
      <c r="G950" s="541"/>
      <c r="H950" s="541"/>
    </row>
    <row r="951" spans="7:8" x14ac:dyDescent="0.3">
      <c r="G951" s="541"/>
      <c r="H951" s="541"/>
    </row>
    <row r="952" spans="7:8" x14ac:dyDescent="0.3">
      <c r="G952" s="541"/>
      <c r="H952" s="541"/>
    </row>
    <row r="953" spans="7:8" x14ac:dyDescent="0.3">
      <c r="G953" s="541"/>
      <c r="H953" s="541"/>
    </row>
    <row r="954" spans="7:8" x14ac:dyDescent="0.3">
      <c r="G954" s="541"/>
      <c r="H954" s="541"/>
    </row>
    <row r="955" spans="7:8" x14ac:dyDescent="0.3">
      <c r="G955" s="541"/>
      <c r="H955" s="541"/>
    </row>
    <row r="956" spans="7:8" x14ac:dyDescent="0.3">
      <c r="G956" s="541"/>
      <c r="H956" s="541"/>
    </row>
    <row r="957" spans="7:8" x14ac:dyDescent="0.3">
      <c r="G957" s="541"/>
      <c r="H957" s="541"/>
    </row>
    <row r="958" spans="7:8" x14ac:dyDescent="0.3">
      <c r="G958" s="541"/>
      <c r="H958" s="541"/>
    </row>
    <row r="959" spans="7:8" x14ac:dyDescent="0.3">
      <c r="G959" s="541"/>
      <c r="H959" s="541"/>
    </row>
    <row r="960" spans="7:8" x14ac:dyDescent="0.3">
      <c r="G960" s="541"/>
      <c r="H960" s="541"/>
    </row>
    <row r="961" spans="7:8" x14ac:dyDescent="0.3">
      <c r="G961" s="541"/>
      <c r="H961" s="541"/>
    </row>
    <row r="962" spans="7:8" x14ac:dyDescent="0.3">
      <c r="G962" s="541"/>
      <c r="H962" s="541"/>
    </row>
    <row r="963" spans="7:8" x14ac:dyDescent="0.3">
      <c r="G963" s="541"/>
      <c r="H963" s="541"/>
    </row>
    <row r="964" spans="7:8" x14ac:dyDescent="0.3">
      <c r="G964" s="541"/>
      <c r="H964" s="541"/>
    </row>
    <row r="965" spans="7:8" x14ac:dyDescent="0.3">
      <c r="G965" s="541"/>
      <c r="H965" s="541"/>
    </row>
    <row r="966" spans="7:8" x14ac:dyDescent="0.3">
      <c r="G966" s="541"/>
      <c r="H966" s="541"/>
    </row>
    <row r="967" spans="7:8" x14ac:dyDescent="0.3">
      <c r="G967" s="541"/>
      <c r="H967" s="541"/>
    </row>
    <row r="968" spans="7:8" x14ac:dyDescent="0.3">
      <c r="G968" s="541"/>
      <c r="H968" s="541"/>
    </row>
    <row r="969" spans="7:8" x14ac:dyDescent="0.3">
      <c r="G969" s="541"/>
      <c r="H969" s="541"/>
    </row>
    <row r="970" spans="7:8" x14ac:dyDescent="0.3">
      <c r="G970" s="541"/>
      <c r="H970" s="541"/>
    </row>
    <row r="971" spans="7:8" x14ac:dyDescent="0.3">
      <c r="G971" s="541"/>
      <c r="H971" s="541"/>
    </row>
    <row r="972" spans="7:8" x14ac:dyDescent="0.3">
      <c r="G972" s="541"/>
      <c r="H972" s="541"/>
    </row>
    <row r="973" spans="7:8" x14ac:dyDescent="0.3">
      <c r="G973" s="541"/>
      <c r="H973" s="541"/>
    </row>
    <row r="974" spans="7:8" x14ac:dyDescent="0.3">
      <c r="G974" s="541"/>
      <c r="H974" s="541"/>
    </row>
    <row r="975" spans="7:8" x14ac:dyDescent="0.3">
      <c r="G975" s="541"/>
      <c r="H975" s="541"/>
    </row>
    <row r="976" spans="7:8" x14ac:dyDescent="0.3">
      <c r="G976" s="541"/>
      <c r="H976" s="541"/>
    </row>
    <row r="977" spans="7:8" x14ac:dyDescent="0.3">
      <c r="G977" s="541"/>
      <c r="H977" s="541"/>
    </row>
    <row r="978" spans="7:8" x14ac:dyDescent="0.3">
      <c r="G978" s="541"/>
      <c r="H978" s="541"/>
    </row>
    <row r="979" spans="7:8" x14ac:dyDescent="0.3">
      <c r="G979" s="541"/>
      <c r="H979" s="541"/>
    </row>
    <row r="980" spans="7:8" x14ac:dyDescent="0.3">
      <c r="G980" s="541"/>
      <c r="H980" s="541"/>
    </row>
    <row r="981" spans="7:8" x14ac:dyDescent="0.3">
      <c r="G981" s="541"/>
      <c r="H981" s="541"/>
    </row>
    <row r="982" spans="7:8" x14ac:dyDescent="0.3">
      <c r="G982" s="541"/>
      <c r="H982" s="541"/>
    </row>
    <row r="983" spans="7:8" x14ac:dyDescent="0.3">
      <c r="G983" s="541"/>
      <c r="H983" s="541"/>
    </row>
    <row r="984" spans="7:8" x14ac:dyDescent="0.3">
      <c r="G984" s="541"/>
      <c r="H984" s="541"/>
    </row>
    <row r="985" spans="7:8" x14ac:dyDescent="0.3">
      <c r="G985" s="541"/>
      <c r="H985" s="541"/>
    </row>
    <row r="986" spans="7:8" x14ac:dyDescent="0.3">
      <c r="G986" s="541"/>
      <c r="H986" s="541"/>
    </row>
    <row r="987" spans="7:8" x14ac:dyDescent="0.3">
      <c r="G987" s="541"/>
      <c r="H987" s="541"/>
    </row>
    <row r="988" spans="7:8" x14ac:dyDescent="0.3">
      <c r="G988" s="541"/>
      <c r="H988" s="541"/>
    </row>
    <row r="989" spans="7:8" x14ac:dyDescent="0.3">
      <c r="G989" s="541"/>
      <c r="H989" s="541"/>
    </row>
    <row r="990" spans="7:8" x14ac:dyDescent="0.3">
      <c r="G990" s="541"/>
      <c r="H990" s="541"/>
    </row>
    <row r="991" spans="7:8" x14ac:dyDescent="0.3">
      <c r="G991" s="541"/>
      <c r="H991" s="541"/>
    </row>
    <row r="992" spans="7:8" x14ac:dyDescent="0.3">
      <c r="G992" s="541"/>
      <c r="H992" s="541"/>
    </row>
    <row r="993" spans="7:8" x14ac:dyDescent="0.3">
      <c r="G993" s="541"/>
      <c r="H993" s="541"/>
    </row>
    <row r="994" spans="7:8" x14ac:dyDescent="0.3">
      <c r="G994" s="541"/>
      <c r="H994" s="541"/>
    </row>
    <row r="995" spans="7:8" x14ac:dyDescent="0.3">
      <c r="G995" s="541"/>
      <c r="H995" s="541"/>
    </row>
    <row r="996" spans="7:8" x14ac:dyDescent="0.3">
      <c r="G996" s="541"/>
      <c r="H996" s="541"/>
    </row>
    <row r="997" spans="7:8" x14ac:dyDescent="0.3">
      <c r="G997" s="541"/>
      <c r="H997" s="541"/>
    </row>
    <row r="998" spans="7:8" x14ac:dyDescent="0.3">
      <c r="G998" s="541"/>
      <c r="H998" s="541"/>
    </row>
    <row r="999" spans="7:8" x14ac:dyDescent="0.3">
      <c r="G999" s="541"/>
      <c r="H999" s="541"/>
    </row>
    <row r="1000" spans="7:8" x14ac:dyDescent="0.3">
      <c r="G1000" s="541"/>
      <c r="H1000" s="541"/>
    </row>
    <row r="1001" spans="7:8" x14ac:dyDescent="0.3">
      <c r="G1001" s="541"/>
      <c r="H1001" s="541"/>
    </row>
    <row r="1002" spans="7:8" x14ac:dyDescent="0.3">
      <c r="G1002" s="541"/>
      <c r="H1002" s="541"/>
    </row>
    <row r="1003" spans="7:8" x14ac:dyDescent="0.3">
      <c r="G1003" s="541"/>
      <c r="H1003" s="541"/>
    </row>
    <row r="1004" spans="7:8" x14ac:dyDescent="0.3">
      <c r="G1004" s="541"/>
      <c r="H1004" s="541"/>
    </row>
    <row r="1005" spans="7:8" x14ac:dyDescent="0.3">
      <c r="G1005" s="541"/>
      <c r="H1005" s="541"/>
    </row>
    <row r="1006" spans="7:8" x14ac:dyDescent="0.3">
      <c r="G1006" s="541"/>
      <c r="H1006" s="541"/>
    </row>
    <row r="1007" spans="7:8" x14ac:dyDescent="0.3">
      <c r="G1007" s="541"/>
      <c r="H1007" s="541"/>
    </row>
    <row r="1008" spans="7:8" x14ac:dyDescent="0.3">
      <c r="G1008" s="541"/>
      <c r="H1008" s="541"/>
    </row>
    <row r="1009" spans="7:8" x14ac:dyDescent="0.3">
      <c r="G1009" s="541"/>
      <c r="H1009" s="541"/>
    </row>
    <row r="1010" spans="7:8" x14ac:dyDescent="0.3">
      <c r="G1010" s="541"/>
      <c r="H1010" s="541"/>
    </row>
    <row r="1011" spans="7:8" x14ac:dyDescent="0.3">
      <c r="G1011" s="541"/>
      <c r="H1011" s="541"/>
    </row>
    <row r="1012" spans="7:8" x14ac:dyDescent="0.3">
      <c r="G1012" s="541"/>
      <c r="H1012" s="541"/>
    </row>
    <row r="1013" spans="7:8" x14ac:dyDescent="0.3">
      <c r="G1013" s="541"/>
      <c r="H1013" s="541"/>
    </row>
    <row r="1014" spans="7:8" x14ac:dyDescent="0.3">
      <c r="G1014" s="541"/>
      <c r="H1014" s="541"/>
    </row>
    <row r="1015" spans="7:8" x14ac:dyDescent="0.3">
      <c r="G1015" s="541"/>
      <c r="H1015" s="541"/>
    </row>
    <row r="1016" spans="7:8" x14ac:dyDescent="0.3">
      <c r="G1016" s="541"/>
      <c r="H1016" s="541"/>
    </row>
    <row r="1017" spans="7:8" x14ac:dyDescent="0.3">
      <c r="G1017" s="541"/>
      <c r="H1017" s="541"/>
    </row>
    <row r="1018" spans="7:8" x14ac:dyDescent="0.3">
      <c r="G1018" s="541"/>
      <c r="H1018" s="541"/>
    </row>
    <row r="1019" spans="7:8" x14ac:dyDescent="0.3">
      <c r="G1019" s="541"/>
      <c r="H1019" s="541"/>
    </row>
    <row r="1020" spans="7:8" x14ac:dyDescent="0.3">
      <c r="G1020" s="541"/>
      <c r="H1020" s="541"/>
    </row>
    <row r="1021" spans="7:8" x14ac:dyDescent="0.3">
      <c r="G1021" s="541"/>
      <c r="H1021" s="541"/>
    </row>
    <row r="1022" spans="7:8" x14ac:dyDescent="0.3">
      <c r="G1022" s="541"/>
      <c r="H1022" s="541"/>
    </row>
    <row r="1023" spans="7:8" x14ac:dyDescent="0.3">
      <c r="G1023" s="541"/>
      <c r="H1023" s="541"/>
    </row>
    <row r="1024" spans="7:8" x14ac:dyDescent="0.3">
      <c r="G1024" s="541"/>
      <c r="H1024" s="541"/>
    </row>
    <row r="1025" spans="7:8" x14ac:dyDescent="0.3">
      <c r="G1025" s="541"/>
      <c r="H1025" s="541"/>
    </row>
    <row r="1026" spans="7:8" x14ac:dyDescent="0.3">
      <c r="G1026" s="541"/>
      <c r="H1026" s="541"/>
    </row>
    <row r="1027" spans="7:8" x14ac:dyDescent="0.3">
      <c r="G1027" s="541"/>
      <c r="H1027" s="541"/>
    </row>
    <row r="1028" spans="7:8" x14ac:dyDescent="0.3">
      <c r="G1028" s="541"/>
      <c r="H1028" s="541"/>
    </row>
    <row r="1029" spans="7:8" x14ac:dyDescent="0.3">
      <c r="G1029" s="541"/>
      <c r="H1029" s="541"/>
    </row>
    <row r="1030" spans="7:8" x14ac:dyDescent="0.3">
      <c r="G1030" s="541"/>
      <c r="H1030" s="541"/>
    </row>
    <row r="1031" spans="7:8" x14ac:dyDescent="0.3">
      <c r="G1031" s="541"/>
      <c r="H1031" s="541"/>
    </row>
    <row r="1032" spans="7:8" x14ac:dyDescent="0.3">
      <c r="G1032" s="541"/>
      <c r="H1032" s="541"/>
    </row>
    <row r="1033" spans="7:8" x14ac:dyDescent="0.3">
      <c r="G1033" s="541"/>
      <c r="H1033" s="541"/>
    </row>
    <row r="1034" spans="7:8" x14ac:dyDescent="0.3">
      <c r="G1034" s="541"/>
      <c r="H1034" s="541"/>
    </row>
    <row r="1035" spans="7:8" x14ac:dyDescent="0.3">
      <c r="G1035" s="541"/>
      <c r="H1035" s="541"/>
    </row>
    <row r="1036" spans="7:8" x14ac:dyDescent="0.3">
      <c r="G1036" s="541"/>
      <c r="H1036" s="541"/>
    </row>
    <row r="1037" spans="7:8" x14ac:dyDescent="0.3">
      <c r="G1037" s="541"/>
      <c r="H1037" s="541"/>
    </row>
    <row r="1038" spans="7:8" x14ac:dyDescent="0.3">
      <c r="G1038" s="541"/>
      <c r="H1038" s="541"/>
    </row>
    <row r="1039" spans="7:8" x14ac:dyDescent="0.3">
      <c r="G1039" s="541"/>
      <c r="H1039" s="541"/>
    </row>
    <row r="1040" spans="7:8" x14ac:dyDescent="0.3">
      <c r="G1040" s="541"/>
      <c r="H1040" s="541"/>
    </row>
    <row r="1041" spans="7:8" x14ac:dyDescent="0.3">
      <c r="G1041" s="541"/>
      <c r="H1041" s="541"/>
    </row>
    <row r="1042" spans="7:8" x14ac:dyDescent="0.3">
      <c r="G1042" s="541"/>
      <c r="H1042" s="541"/>
    </row>
    <row r="1043" spans="7:8" x14ac:dyDescent="0.3">
      <c r="G1043" s="541"/>
      <c r="H1043" s="541"/>
    </row>
    <row r="1044" spans="7:8" x14ac:dyDescent="0.3">
      <c r="G1044" s="541"/>
      <c r="H1044" s="541"/>
    </row>
    <row r="1045" spans="7:8" x14ac:dyDescent="0.3">
      <c r="G1045" s="541"/>
      <c r="H1045" s="541"/>
    </row>
    <row r="1046" spans="7:8" x14ac:dyDescent="0.3">
      <c r="G1046" s="541"/>
      <c r="H1046" s="541"/>
    </row>
    <row r="1047" spans="7:8" x14ac:dyDescent="0.3">
      <c r="G1047" s="541"/>
      <c r="H1047" s="541"/>
    </row>
    <row r="1048" spans="7:8" x14ac:dyDescent="0.3">
      <c r="G1048" s="541"/>
      <c r="H1048" s="541"/>
    </row>
    <row r="1049" spans="7:8" x14ac:dyDescent="0.3">
      <c r="G1049" s="541"/>
      <c r="H1049" s="541"/>
    </row>
    <row r="1050" spans="7:8" x14ac:dyDescent="0.3">
      <c r="G1050" s="541"/>
      <c r="H1050" s="541"/>
    </row>
    <row r="1051" spans="7:8" x14ac:dyDescent="0.3">
      <c r="G1051" s="541"/>
      <c r="H1051" s="541"/>
    </row>
    <row r="1052" spans="7:8" x14ac:dyDescent="0.3">
      <c r="G1052" s="541"/>
      <c r="H1052" s="541"/>
    </row>
    <row r="1053" spans="7:8" x14ac:dyDescent="0.3">
      <c r="G1053" s="541"/>
      <c r="H1053" s="541"/>
    </row>
    <row r="1054" spans="7:8" x14ac:dyDescent="0.3">
      <c r="G1054" s="541"/>
      <c r="H1054" s="541"/>
    </row>
    <row r="1055" spans="7:8" x14ac:dyDescent="0.3">
      <c r="G1055" s="541"/>
      <c r="H1055" s="541"/>
    </row>
    <row r="1056" spans="7:8" x14ac:dyDescent="0.3">
      <c r="G1056" s="541"/>
      <c r="H1056" s="541"/>
    </row>
    <row r="1057" spans="7:8" x14ac:dyDescent="0.3">
      <c r="G1057" s="541"/>
      <c r="H1057" s="541"/>
    </row>
    <row r="1058" spans="7:8" x14ac:dyDescent="0.3">
      <c r="G1058" s="541"/>
      <c r="H1058" s="541"/>
    </row>
    <row r="1059" spans="7:8" x14ac:dyDescent="0.3">
      <c r="G1059" s="541"/>
      <c r="H1059" s="541"/>
    </row>
    <row r="1060" spans="7:8" x14ac:dyDescent="0.3">
      <c r="G1060" s="541"/>
      <c r="H1060" s="541"/>
    </row>
    <row r="1061" spans="7:8" x14ac:dyDescent="0.3">
      <c r="G1061" s="541"/>
      <c r="H1061" s="541"/>
    </row>
    <row r="1062" spans="7:8" x14ac:dyDescent="0.3">
      <c r="G1062" s="541"/>
      <c r="H1062" s="541"/>
    </row>
    <row r="1063" spans="7:8" x14ac:dyDescent="0.3">
      <c r="G1063" s="541"/>
      <c r="H1063" s="541"/>
    </row>
    <row r="1064" spans="7:8" x14ac:dyDescent="0.3">
      <c r="G1064" s="541"/>
      <c r="H1064" s="541"/>
    </row>
    <row r="1065" spans="7:8" x14ac:dyDescent="0.3">
      <c r="G1065" s="541"/>
      <c r="H1065" s="541"/>
    </row>
    <row r="1066" spans="7:8" x14ac:dyDescent="0.3">
      <c r="G1066" s="541"/>
      <c r="H1066" s="541"/>
    </row>
    <row r="1067" spans="7:8" x14ac:dyDescent="0.3">
      <c r="G1067" s="541"/>
      <c r="H1067" s="541"/>
    </row>
    <row r="1068" spans="7:8" x14ac:dyDescent="0.3">
      <c r="G1068" s="541"/>
      <c r="H1068" s="541"/>
    </row>
    <row r="1069" spans="7:8" x14ac:dyDescent="0.3">
      <c r="G1069" s="541"/>
      <c r="H1069" s="541"/>
    </row>
    <row r="1070" spans="7:8" x14ac:dyDescent="0.3">
      <c r="G1070" s="541"/>
      <c r="H1070" s="541"/>
    </row>
    <row r="1071" spans="7:8" x14ac:dyDescent="0.3">
      <c r="G1071" s="541"/>
      <c r="H1071" s="541"/>
    </row>
    <row r="1072" spans="7:8" x14ac:dyDescent="0.3">
      <c r="G1072" s="541"/>
      <c r="H1072" s="541"/>
    </row>
    <row r="1073" spans="7:8" x14ac:dyDescent="0.3">
      <c r="G1073" s="541"/>
      <c r="H1073" s="541"/>
    </row>
    <row r="1074" spans="7:8" x14ac:dyDescent="0.3">
      <c r="G1074" s="541"/>
      <c r="H1074" s="541"/>
    </row>
    <row r="1075" spans="7:8" x14ac:dyDescent="0.3">
      <c r="G1075" s="541"/>
      <c r="H1075" s="541"/>
    </row>
    <row r="1076" spans="7:8" x14ac:dyDescent="0.3">
      <c r="G1076" s="541"/>
      <c r="H1076" s="541"/>
    </row>
    <row r="1077" spans="7:8" x14ac:dyDescent="0.3">
      <c r="G1077" s="541"/>
      <c r="H1077" s="541"/>
    </row>
    <row r="1078" spans="7:8" x14ac:dyDescent="0.3">
      <c r="G1078" s="541"/>
      <c r="H1078" s="541"/>
    </row>
    <row r="1079" spans="7:8" x14ac:dyDescent="0.3">
      <c r="G1079" s="541"/>
      <c r="H1079" s="541"/>
    </row>
    <row r="1080" spans="7:8" x14ac:dyDescent="0.3">
      <c r="G1080" s="541"/>
      <c r="H1080" s="541"/>
    </row>
    <row r="1081" spans="7:8" x14ac:dyDescent="0.3">
      <c r="G1081" s="541"/>
      <c r="H1081" s="541"/>
    </row>
    <row r="1082" spans="7:8" x14ac:dyDescent="0.3">
      <c r="G1082" s="541"/>
      <c r="H1082" s="541"/>
    </row>
    <row r="1083" spans="7:8" x14ac:dyDescent="0.3">
      <c r="G1083" s="541"/>
      <c r="H1083" s="541"/>
    </row>
    <row r="1084" spans="7:8" x14ac:dyDescent="0.3">
      <c r="G1084" s="541"/>
      <c r="H1084" s="541"/>
    </row>
    <row r="1085" spans="7:8" x14ac:dyDescent="0.3">
      <c r="G1085" s="541"/>
      <c r="H1085" s="541"/>
    </row>
    <row r="1086" spans="7:8" x14ac:dyDescent="0.3">
      <c r="G1086" s="541"/>
      <c r="H1086" s="541"/>
    </row>
    <row r="1087" spans="7:8" x14ac:dyDescent="0.3">
      <c r="G1087" s="541"/>
      <c r="H1087" s="541"/>
    </row>
    <row r="1088" spans="7:8" x14ac:dyDescent="0.3">
      <c r="G1088" s="541"/>
      <c r="H1088" s="541"/>
    </row>
    <row r="1089" spans="7:8" x14ac:dyDescent="0.3">
      <c r="G1089" s="541"/>
      <c r="H1089" s="541"/>
    </row>
    <row r="1090" spans="7:8" x14ac:dyDescent="0.3">
      <c r="G1090" s="541"/>
      <c r="H1090" s="541"/>
    </row>
    <row r="1091" spans="7:8" x14ac:dyDescent="0.3">
      <c r="G1091" s="541"/>
      <c r="H1091" s="541"/>
    </row>
    <row r="1092" spans="7:8" x14ac:dyDescent="0.3">
      <c r="G1092" s="541"/>
      <c r="H1092" s="541"/>
    </row>
    <row r="1093" spans="7:8" x14ac:dyDescent="0.3">
      <c r="G1093" s="541"/>
      <c r="H1093" s="541"/>
    </row>
    <row r="1094" spans="7:8" x14ac:dyDescent="0.3">
      <c r="G1094" s="541"/>
      <c r="H1094" s="541"/>
    </row>
    <row r="1095" spans="7:8" x14ac:dyDescent="0.3">
      <c r="G1095" s="541"/>
      <c r="H1095" s="541"/>
    </row>
    <row r="1096" spans="7:8" x14ac:dyDescent="0.3">
      <c r="G1096" s="541"/>
      <c r="H1096" s="541"/>
    </row>
    <row r="1097" spans="7:8" x14ac:dyDescent="0.3">
      <c r="G1097" s="541"/>
      <c r="H1097" s="541"/>
    </row>
    <row r="1098" spans="7:8" x14ac:dyDescent="0.3">
      <c r="G1098" s="541"/>
      <c r="H1098" s="541"/>
    </row>
    <row r="1099" spans="7:8" x14ac:dyDescent="0.3">
      <c r="G1099" s="541"/>
      <c r="H1099" s="541"/>
    </row>
    <row r="1100" spans="7:8" x14ac:dyDescent="0.3">
      <c r="G1100" s="541"/>
      <c r="H1100" s="541"/>
    </row>
    <row r="1101" spans="7:8" x14ac:dyDescent="0.3">
      <c r="G1101" s="541"/>
      <c r="H1101" s="541"/>
    </row>
    <row r="1102" spans="7:8" x14ac:dyDescent="0.3">
      <c r="G1102" s="541"/>
      <c r="H1102" s="541"/>
    </row>
    <row r="1103" spans="7:8" x14ac:dyDescent="0.3">
      <c r="G1103" s="541"/>
      <c r="H1103" s="541"/>
    </row>
    <row r="1104" spans="7:8" x14ac:dyDescent="0.3">
      <c r="G1104" s="541"/>
      <c r="H1104" s="541"/>
    </row>
    <row r="1105" spans="7:8" x14ac:dyDescent="0.3">
      <c r="G1105" s="541"/>
      <c r="H1105" s="541"/>
    </row>
    <row r="1106" spans="7:8" x14ac:dyDescent="0.3">
      <c r="G1106" s="541"/>
      <c r="H1106" s="541"/>
    </row>
    <row r="1107" spans="7:8" x14ac:dyDescent="0.3">
      <c r="G1107" s="541"/>
      <c r="H1107" s="541"/>
    </row>
    <row r="1108" spans="7:8" x14ac:dyDescent="0.3">
      <c r="G1108" s="541"/>
      <c r="H1108" s="541"/>
    </row>
    <row r="1109" spans="7:8" x14ac:dyDescent="0.3">
      <c r="G1109" s="541"/>
      <c r="H1109" s="541"/>
    </row>
    <row r="1110" spans="7:8" x14ac:dyDescent="0.3">
      <c r="G1110" s="541"/>
      <c r="H1110" s="541"/>
    </row>
    <row r="1111" spans="7:8" x14ac:dyDescent="0.3">
      <c r="G1111" s="541"/>
      <c r="H1111" s="541"/>
    </row>
    <row r="1112" spans="7:8" x14ac:dyDescent="0.3">
      <c r="G1112" s="541"/>
      <c r="H1112" s="541"/>
    </row>
    <row r="1113" spans="7:8" x14ac:dyDescent="0.3">
      <c r="G1113" s="541"/>
      <c r="H1113" s="541"/>
    </row>
    <row r="1114" spans="7:8" x14ac:dyDescent="0.3">
      <c r="G1114" s="541"/>
      <c r="H1114" s="541"/>
    </row>
    <row r="1115" spans="7:8" x14ac:dyDescent="0.3">
      <c r="G1115" s="541"/>
      <c r="H1115" s="541"/>
    </row>
    <row r="1116" spans="7:8" x14ac:dyDescent="0.3">
      <c r="G1116" s="541"/>
      <c r="H1116" s="541"/>
    </row>
    <row r="1117" spans="7:8" x14ac:dyDescent="0.3">
      <c r="G1117" s="541"/>
      <c r="H1117" s="541"/>
    </row>
    <row r="1118" spans="7:8" x14ac:dyDescent="0.3">
      <c r="G1118" s="541"/>
      <c r="H1118" s="541"/>
    </row>
    <row r="1119" spans="7:8" x14ac:dyDescent="0.3">
      <c r="G1119" s="541"/>
      <c r="H1119" s="541"/>
    </row>
    <row r="1120" spans="7:8" x14ac:dyDescent="0.3">
      <c r="G1120" s="541"/>
      <c r="H1120" s="541"/>
    </row>
    <row r="1121" spans="7:8" x14ac:dyDescent="0.3">
      <c r="G1121" s="541"/>
      <c r="H1121" s="541"/>
    </row>
    <row r="1122" spans="7:8" x14ac:dyDescent="0.3">
      <c r="G1122" s="541"/>
      <c r="H1122" s="541"/>
    </row>
    <row r="1123" spans="7:8" x14ac:dyDescent="0.3">
      <c r="G1123" s="541"/>
      <c r="H1123" s="541"/>
    </row>
    <row r="1124" spans="7:8" x14ac:dyDescent="0.3">
      <c r="G1124" s="541"/>
      <c r="H1124" s="541"/>
    </row>
    <row r="1125" spans="7:8" x14ac:dyDescent="0.3">
      <c r="G1125" s="541"/>
      <c r="H1125" s="541"/>
    </row>
    <row r="1126" spans="7:8" x14ac:dyDescent="0.3">
      <c r="G1126" s="541"/>
      <c r="H1126" s="541"/>
    </row>
    <row r="1127" spans="7:8" x14ac:dyDescent="0.3">
      <c r="G1127" s="541"/>
      <c r="H1127" s="541"/>
    </row>
    <row r="1128" spans="7:8" x14ac:dyDescent="0.3">
      <c r="G1128" s="541"/>
      <c r="H1128" s="541"/>
    </row>
    <row r="1129" spans="7:8" x14ac:dyDescent="0.3">
      <c r="G1129" s="541"/>
      <c r="H1129" s="541"/>
    </row>
    <row r="1130" spans="7:8" x14ac:dyDescent="0.3">
      <c r="G1130" s="541"/>
      <c r="H1130" s="541"/>
    </row>
    <row r="1131" spans="7:8" x14ac:dyDescent="0.3">
      <c r="G1131" s="541"/>
      <c r="H1131" s="541"/>
    </row>
    <row r="1132" spans="7:8" x14ac:dyDescent="0.3">
      <c r="G1132" s="541"/>
      <c r="H1132" s="541"/>
    </row>
    <row r="1133" spans="7:8" x14ac:dyDescent="0.3">
      <c r="G1133" s="541"/>
      <c r="H1133" s="541"/>
    </row>
    <row r="1134" spans="7:8" x14ac:dyDescent="0.3">
      <c r="G1134" s="541"/>
      <c r="H1134" s="541"/>
    </row>
    <row r="1135" spans="7:8" x14ac:dyDescent="0.3">
      <c r="G1135" s="541"/>
      <c r="H1135" s="541"/>
    </row>
    <row r="1136" spans="7:8" x14ac:dyDescent="0.3">
      <c r="G1136" s="541"/>
      <c r="H1136" s="541"/>
    </row>
    <row r="1137" spans="7:8" x14ac:dyDescent="0.3">
      <c r="G1137" s="541"/>
      <c r="H1137" s="541"/>
    </row>
    <row r="1138" spans="7:8" x14ac:dyDescent="0.3">
      <c r="G1138" s="541"/>
      <c r="H1138" s="541"/>
    </row>
    <row r="1139" spans="7:8" x14ac:dyDescent="0.3">
      <c r="G1139" s="541"/>
      <c r="H1139" s="541"/>
    </row>
    <row r="1140" spans="7:8" x14ac:dyDescent="0.3">
      <c r="G1140" s="541"/>
      <c r="H1140" s="541"/>
    </row>
    <row r="1141" spans="7:8" x14ac:dyDescent="0.3">
      <c r="G1141" s="541"/>
      <c r="H1141" s="541"/>
    </row>
    <row r="1142" spans="7:8" x14ac:dyDescent="0.3">
      <c r="G1142" s="541"/>
      <c r="H1142" s="541"/>
    </row>
    <row r="1143" spans="7:8" x14ac:dyDescent="0.3">
      <c r="G1143" s="541"/>
      <c r="H1143" s="541"/>
    </row>
    <row r="1144" spans="7:8" x14ac:dyDescent="0.3">
      <c r="G1144" s="541"/>
      <c r="H1144" s="541"/>
    </row>
    <row r="1145" spans="7:8" x14ac:dyDescent="0.3">
      <c r="G1145" s="541"/>
      <c r="H1145" s="541"/>
    </row>
    <row r="1146" spans="7:8" x14ac:dyDescent="0.3">
      <c r="G1146" s="541"/>
      <c r="H1146" s="541"/>
    </row>
    <row r="1147" spans="7:8" x14ac:dyDescent="0.3">
      <c r="G1147" s="541"/>
      <c r="H1147" s="541"/>
    </row>
    <row r="1148" spans="7:8" x14ac:dyDescent="0.3">
      <c r="G1148" s="541"/>
      <c r="H1148" s="541"/>
    </row>
    <row r="1149" spans="7:8" x14ac:dyDescent="0.3">
      <c r="G1149" s="541"/>
      <c r="H1149" s="541"/>
    </row>
    <row r="1150" spans="7:8" x14ac:dyDescent="0.3">
      <c r="G1150" s="541"/>
      <c r="H1150" s="541"/>
    </row>
    <row r="1151" spans="7:8" x14ac:dyDescent="0.3">
      <c r="G1151" s="541"/>
      <c r="H1151" s="541"/>
    </row>
    <row r="1152" spans="7:8" x14ac:dyDescent="0.3">
      <c r="G1152" s="541"/>
      <c r="H1152" s="541"/>
    </row>
    <row r="1153" spans="7:8" x14ac:dyDescent="0.3">
      <c r="G1153" s="541"/>
      <c r="H1153" s="541"/>
    </row>
    <row r="1154" spans="7:8" x14ac:dyDescent="0.3">
      <c r="G1154" s="541"/>
      <c r="H1154" s="541"/>
    </row>
    <row r="1155" spans="7:8" x14ac:dyDescent="0.3">
      <c r="G1155" s="541"/>
      <c r="H1155" s="541"/>
    </row>
    <row r="1156" spans="7:8" x14ac:dyDescent="0.3">
      <c r="G1156" s="541"/>
      <c r="H1156" s="541"/>
    </row>
    <row r="1157" spans="7:8" x14ac:dyDescent="0.3">
      <c r="G1157" s="541"/>
      <c r="H1157" s="541"/>
    </row>
    <row r="1158" spans="7:8" x14ac:dyDescent="0.3">
      <c r="G1158" s="541"/>
      <c r="H1158" s="541"/>
    </row>
    <row r="1159" spans="7:8" x14ac:dyDescent="0.3">
      <c r="G1159" s="541"/>
      <c r="H1159" s="541"/>
    </row>
    <row r="1160" spans="7:8" x14ac:dyDescent="0.3">
      <c r="G1160" s="541"/>
      <c r="H1160" s="541"/>
    </row>
    <row r="1161" spans="7:8" x14ac:dyDescent="0.3">
      <c r="G1161" s="541"/>
      <c r="H1161" s="541"/>
    </row>
    <row r="1162" spans="7:8" x14ac:dyDescent="0.3">
      <c r="G1162" s="541"/>
      <c r="H1162" s="541"/>
    </row>
    <row r="1163" spans="7:8" x14ac:dyDescent="0.3">
      <c r="G1163" s="541"/>
      <c r="H1163" s="541"/>
    </row>
    <row r="1164" spans="7:8" x14ac:dyDescent="0.3">
      <c r="G1164" s="541"/>
      <c r="H1164" s="541"/>
    </row>
    <row r="1165" spans="7:8" x14ac:dyDescent="0.3">
      <c r="G1165" s="541"/>
      <c r="H1165" s="541"/>
    </row>
    <row r="1166" spans="7:8" x14ac:dyDescent="0.3">
      <c r="G1166" s="541"/>
      <c r="H1166" s="541"/>
    </row>
    <row r="1167" spans="7:8" x14ac:dyDescent="0.3">
      <c r="G1167" s="541"/>
      <c r="H1167" s="541"/>
    </row>
    <row r="1168" spans="7:8" x14ac:dyDescent="0.3">
      <c r="G1168" s="541"/>
      <c r="H1168" s="541"/>
    </row>
    <row r="1169" spans="7:8" x14ac:dyDescent="0.3">
      <c r="G1169" s="541"/>
      <c r="H1169" s="541"/>
    </row>
    <row r="1170" spans="7:8" x14ac:dyDescent="0.3">
      <c r="G1170" s="541"/>
      <c r="H1170" s="541"/>
    </row>
    <row r="1171" spans="7:8" x14ac:dyDescent="0.3">
      <c r="G1171" s="541"/>
      <c r="H1171" s="541"/>
    </row>
    <row r="1172" spans="7:8" x14ac:dyDescent="0.3">
      <c r="G1172" s="541"/>
      <c r="H1172" s="541"/>
    </row>
    <row r="1173" spans="7:8" x14ac:dyDescent="0.3">
      <c r="G1173" s="541"/>
      <c r="H1173" s="541"/>
    </row>
    <row r="1174" spans="7:8" x14ac:dyDescent="0.3">
      <c r="G1174" s="541"/>
      <c r="H1174" s="541"/>
    </row>
    <row r="1175" spans="7:8" x14ac:dyDescent="0.3">
      <c r="G1175" s="541"/>
      <c r="H1175" s="541"/>
    </row>
    <row r="1176" spans="7:8" x14ac:dyDescent="0.3">
      <c r="G1176" s="541"/>
      <c r="H1176" s="541"/>
    </row>
    <row r="1177" spans="7:8" x14ac:dyDescent="0.3">
      <c r="G1177" s="541"/>
      <c r="H1177" s="541"/>
    </row>
    <row r="1178" spans="7:8" x14ac:dyDescent="0.3">
      <c r="G1178" s="541"/>
      <c r="H1178" s="541"/>
    </row>
    <row r="1179" spans="7:8" x14ac:dyDescent="0.3">
      <c r="G1179" s="541"/>
      <c r="H1179" s="541"/>
    </row>
    <row r="1180" spans="7:8" x14ac:dyDescent="0.3">
      <c r="G1180" s="541"/>
      <c r="H1180" s="541"/>
    </row>
    <row r="1181" spans="7:8" x14ac:dyDescent="0.3">
      <c r="G1181" s="541"/>
      <c r="H1181" s="541"/>
    </row>
    <row r="1182" spans="7:8" x14ac:dyDescent="0.3">
      <c r="G1182" s="541"/>
      <c r="H1182" s="541"/>
    </row>
    <row r="1183" spans="7:8" x14ac:dyDescent="0.3">
      <c r="G1183" s="541"/>
      <c r="H1183" s="541"/>
    </row>
    <row r="1184" spans="7:8" x14ac:dyDescent="0.3">
      <c r="G1184" s="541"/>
      <c r="H1184" s="541"/>
    </row>
    <row r="1185" spans="7:8" x14ac:dyDescent="0.3">
      <c r="G1185" s="541"/>
      <c r="H1185" s="541"/>
    </row>
    <row r="1186" spans="7:8" x14ac:dyDescent="0.3">
      <c r="G1186" s="541"/>
      <c r="H1186" s="541"/>
    </row>
    <row r="1187" spans="7:8" x14ac:dyDescent="0.3">
      <c r="G1187" s="541"/>
      <c r="H1187" s="541"/>
    </row>
    <row r="1188" spans="7:8" x14ac:dyDescent="0.3">
      <c r="G1188" s="541"/>
      <c r="H1188" s="541"/>
    </row>
    <row r="1189" spans="7:8" x14ac:dyDescent="0.3">
      <c r="G1189" s="541"/>
      <c r="H1189" s="541"/>
    </row>
    <row r="1190" spans="7:8" x14ac:dyDescent="0.3">
      <c r="G1190" s="541"/>
      <c r="H1190" s="541"/>
    </row>
    <row r="1191" spans="7:8" x14ac:dyDescent="0.3">
      <c r="G1191" s="541"/>
      <c r="H1191" s="541"/>
    </row>
    <row r="1192" spans="7:8" x14ac:dyDescent="0.3">
      <c r="G1192" s="541"/>
      <c r="H1192" s="541"/>
    </row>
    <row r="1193" spans="7:8" x14ac:dyDescent="0.3">
      <c r="G1193" s="541"/>
      <c r="H1193" s="541"/>
    </row>
    <row r="1194" spans="7:8" x14ac:dyDescent="0.3">
      <c r="G1194" s="541"/>
      <c r="H1194" s="541"/>
    </row>
    <row r="1195" spans="7:8" x14ac:dyDescent="0.3">
      <c r="G1195" s="541"/>
      <c r="H1195" s="541"/>
    </row>
    <row r="1196" spans="7:8" x14ac:dyDescent="0.3">
      <c r="G1196" s="541"/>
      <c r="H1196" s="541"/>
    </row>
    <row r="1197" spans="7:8" x14ac:dyDescent="0.3">
      <c r="G1197" s="541"/>
      <c r="H1197" s="541"/>
    </row>
    <row r="1198" spans="7:8" x14ac:dyDescent="0.3">
      <c r="G1198" s="541"/>
      <c r="H1198" s="541"/>
    </row>
    <row r="1199" spans="7:8" x14ac:dyDescent="0.3">
      <c r="G1199" s="541"/>
      <c r="H1199" s="541"/>
    </row>
    <row r="1200" spans="7:8" x14ac:dyDescent="0.3">
      <c r="G1200" s="541"/>
      <c r="H1200" s="541"/>
    </row>
    <row r="1201" spans="7:8" x14ac:dyDescent="0.3">
      <c r="G1201" s="541"/>
      <c r="H1201" s="541"/>
    </row>
    <row r="1202" spans="7:8" x14ac:dyDescent="0.3">
      <c r="G1202" s="541"/>
      <c r="H1202" s="541"/>
    </row>
    <row r="1203" spans="7:8" x14ac:dyDescent="0.3">
      <c r="G1203" s="541"/>
      <c r="H1203" s="541"/>
    </row>
    <row r="1204" spans="7:8" x14ac:dyDescent="0.3">
      <c r="G1204" s="541"/>
      <c r="H1204" s="541"/>
    </row>
    <row r="1205" spans="7:8" x14ac:dyDescent="0.3">
      <c r="G1205" s="541"/>
      <c r="H1205" s="541"/>
    </row>
    <row r="1206" spans="7:8" x14ac:dyDescent="0.3">
      <c r="G1206" s="541"/>
      <c r="H1206" s="541"/>
    </row>
    <row r="1207" spans="7:8" x14ac:dyDescent="0.3">
      <c r="G1207" s="541"/>
      <c r="H1207" s="541"/>
    </row>
    <row r="1208" spans="7:8" x14ac:dyDescent="0.3">
      <c r="G1208" s="541"/>
      <c r="H1208" s="541"/>
    </row>
    <row r="1209" spans="7:8" x14ac:dyDescent="0.3">
      <c r="G1209" s="541"/>
      <c r="H1209" s="541"/>
    </row>
    <row r="1210" spans="7:8" x14ac:dyDescent="0.3">
      <c r="G1210" s="541"/>
      <c r="H1210" s="541"/>
    </row>
    <row r="1211" spans="7:8" x14ac:dyDescent="0.3">
      <c r="G1211" s="541"/>
      <c r="H1211" s="541"/>
    </row>
    <row r="1212" spans="7:8" x14ac:dyDescent="0.3">
      <c r="G1212" s="541"/>
      <c r="H1212" s="541"/>
    </row>
    <row r="1213" spans="7:8" x14ac:dyDescent="0.3">
      <c r="G1213" s="541"/>
      <c r="H1213" s="541"/>
    </row>
    <row r="1214" spans="7:8" x14ac:dyDescent="0.3">
      <c r="G1214" s="541"/>
      <c r="H1214" s="541"/>
    </row>
    <row r="1215" spans="7:8" x14ac:dyDescent="0.3">
      <c r="G1215" s="541"/>
      <c r="H1215" s="541"/>
    </row>
    <row r="1216" spans="7:8" x14ac:dyDescent="0.3">
      <c r="G1216" s="541"/>
      <c r="H1216" s="541"/>
    </row>
    <row r="1217" spans="7:8" x14ac:dyDescent="0.3">
      <c r="G1217" s="541"/>
      <c r="H1217" s="541"/>
    </row>
    <row r="1218" spans="7:8" x14ac:dyDescent="0.3">
      <c r="G1218" s="541"/>
      <c r="H1218" s="541"/>
    </row>
    <row r="1219" spans="7:8" x14ac:dyDescent="0.3">
      <c r="G1219" s="541"/>
      <c r="H1219" s="541"/>
    </row>
    <row r="1220" spans="7:8" x14ac:dyDescent="0.3">
      <c r="G1220" s="541"/>
      <c r="H1220" s="541"/>
    </row>
    <row r="1221" spans="7:8" x14ac:dyDescent="0.3">
      <c r="G1221" s="541"/>
      <c r="H1221" s="541"/>
    </row>
    <row r="1222" spans="7:8" x14ac:dyDescent="0.3">
      <c r="G1222" s="541"/>
      <c r="H1222" s="541"/>
    </row>
    <row r="1223" spans="7:8" x14ac:dyDescent="0.3">
      <c r="G1223" s="541"/>
      <c r="H1223" s="541"/>
    </row>
    <row r="1224" spans="7:8" x14ac:dyDescent="0.3">
      <c r="G1224" s="541"/>
      <c r="H1224" s="541"/>
    </row>
    <row r="1225" spans="7:8" x14ac:dyDescent="0.3">
      <c r="G1225" s="541"/>
      <c r="H1225" s="541"/>
    </row>
    <row r="1226" spans="7:8" x14ac:dyDescent="0.3">
      <c r="G1226" s="541"/>
      <c r="H1226" s="541"/>
    </row>
    <row r="1227" spans="7:8" x14ac:dyDescent="0.3">
      <c r="G1227" s="541"/>
      <c r="H1227" s="541"/>
    </row>
    <row r="1228" spans="7:8" x14ac:dyDescent="0.3">
      <c r="G1228" s="541"/>
      <c r="H1228" s="541"/>
    </row>
    <row r="1229" spans="7:8" x14ac:dyDescent="0.3">
      <c r="G1229" s="541"/>
      <c r="H1229" s="541"/>
    </row>
    <row r="1230" spans="7:8" x14ac:dyDescent="0.3">
      <c r="G1230" s="541"/>
      <c r="H1230" s="541"/>
    </row>
    <row r="1231" spans="7:8" x14ac:dyDescent="0.3">
      <c r="G1231" s="541"/>
      <c r="H1231" s="541"/>
    </row>
    <row r="1232" spans="7:8" x14ac:dyDescent="0.3">
      <c r="G1232" s="541"/>
      <c r="H1232" s="541"/>
    </row>
    <row r="1233" spans="7:8" x14ac:dyDescent="0.3">
      <c r="G1233" s="541"/>
      <c r="H1233" s="541"/>
    </row>
    <row r="1234" spans="7:8" x14ac:dyDescent="0.3">
      <c r="G1234" s="541"/>
      <c r="H1234" s="541"/>
    </row>
    <row r="1235" spans="7:8" x14ac:dyDescent="0.3">
      <c r="G1235" s="541"/>
      <c r="H1235" s="541"/>
    </row>
    <row r="1236" spans="7:8" x14ac:dyDescent="0.3">
      <c r="G1236" s="541"/>
      <c r="H1236" s="541"/>
    </row>
    <row r="1237" spans="7:8" x14ac:dyDescent="0.3">
      <c r="G1237" s="541"/>
      <c r="H1237" s="541"/>
    </row>
    <row r="1238" spans="7:8" x14ac:dyDescent="0.3">
      <c r="G1238" s="541"/>
      <c r="H1238" s="541"/>
    </row>
    <row r="1239" spans="7:8" x14ac:dyDescent="0.3">
      <c r="G1239" s="541"/>
      <c r="H1239" s="541"/>
    </row>
    <row r="1240" spans="7:8" x14ac:dyDescent="0.3">
      <c r="G1240" s="541"/>
      <c r="H1240" s="541"/>
    </row>
    <row r="1241" spans="7:8" x14ac:dyDescent="0.3">
      <c r="G1241" s="541"/>
      <c r="H1241" s="541"/>
    </row>
    <row r="1242" spans="7:8" x14ac:dyDescent="0.3">
      <c r="G1242" s="541"/>
      <c r="H1242" s="541"/>
    </row>
    <row r="1243" spans="7:8" x14ac:dyDescent="0.3">
      <c r="G1243" s="541"/>
      <c r="H1243" s="541"/>
    </row>
    <row r="1244" spans="7:8" x14ac:dyDescent="0.3">
      <c r="G1244" s="541"/>
      <c r="H1244" s="541"/>
    </row>
    <row r="1245" spans="7:8" x14ac:dyDescent="0.3">
      <c r="G1245" s="541"/>
      <c r="H1245" s="541"/>
    </row>
    <row r="1246" spans="7:8" x14ac:dyDescent="0.3">
      <c r="G1246" s="541"/>
      <c r="H1246" s="541"/>
    </row>
    <row r="1247" spans="7:8" x14ac:dyDescent="0.3">
      <c r="G1247" s="541"/>
      <c r="H1247" s="541"/>
    </row>
    <row r="1248" spans="7:8" x14ac:dyDescent="0.3">
      <c r="G1248" s="541"/>
      <c r="H1248" s="541"/>
    </row>
    <row r="1249" spans="7:8" x14ac:dyDescent="0.3">
      <c r="G1249" s="541"/>
      <c r="H1249" s="541"/>
    </row>
    <row r="1250" spans="7:8" x14ac:dyDescent="0.3">
      <c r="G1250" s="541"/>
      <c r="H1250" s="541"/>
    </row>
    <row r="1251" spans="7:8" x14ac:dyDescent="0.3">
      <c r="G1251" s="541"/>
      <c r="H1251" s="541"/>
    </row>
    <row r="1252" spans="7:8" x14ac:dyDescent="0.3">
      <c r="G1252" s="541"/>
      <c r="H1252" s="541"/>
    </row>
    <row r="1253" spans="7:8" x14ac:dyDescent="0.3">
      <c r="G1253" s="541"/>
      <c r="H1253" s="541"/>
    </row>
    <row r="1254" spans="7:8" x14ac:dyDescent="0.3">
      <c r="G1254" s="541"/>
      <c r="H1254" s="541"/>
    </row>
    <row r="1255" spans="7:8" x14ac:dyDescent="0.3">
      <c r="G1255" s="541"/>
      <c r="H1255" s="541"/>
    </row>
    <row r="1256" spans="7:8" x14ac:dyDescent="0.3">
      <c r="G1256" s="541"/>
      <c r="H1256" s="541"/>
    </row>
    <row r="1257" spans="7:8" x14ac:dyDescent="0.3">
      <c r="G1257" s="541"/>
      <c r="H1257" s="541"/>
    </row>
    <row r="1258" spans="7:8" x14ac:dyDescent="0.3">
      <c r="G1258" s="541"/>
      <c r="H1258" s="541"/>
    </row>
    <row r="1259" spans="7:8" x14ac:dyDescent="0.3">
      <c r="G1259" s="541"/>
      <c r="H1259" s="541"/>
    </row>
    <row r="1260" spans="7:8" x14ac:dyDescent="0.3">
      <c r="G1260" s="541"/>
      <c r="H1260" s="541"/>
    </row>
    <row r="1261" spans="7:8" x14ac:dyDescent="0.3">
      <c r="G1261" s="541"/>
      <c r="H1261" s="541"/>
    </row>
    <row r="1262" spans="7:8" x14ac:dyDescent="0.3">
      <c r="G1262" s="541"/>
      <c r="H1262" s="541"/>
    </row>
    <row r="1263" spans="7:8" x14ac:dyDescent="0.3">
      <c r="G1263" s="541"/>
      <c r="H1263" s="541"/>
    </row>
    <row r="1264" spans="7:8" x14ac:dyDescent="0.3">
      <c r="G1264" s="541"/>
      <c r="H1264" s="541"/>
    </row>
    <row r="1265" spans="7:8" x14ac:dyDescent="0.3">
      <c r="G1265" s="541"/>
      <c r="H1265" s="541"/>
    </row>
    <row r="1266" spans="7:8" x14ac:dyDescent="0.3">
      <c r="G1266" s="541"/>
      <c r="H1266" s="541"/>
    </row>
    <row r="1267" spans="7:8" x14ac:dyDescent="0.3">
      <c r="G1267" s="541"/>
      <c r="H1267" s="541"/>
    </row>
    <row r="1268" spans="7:8" x14ac:dyDescent="0.3">
      <c r="G1268" s="541"/>
      <c r="H1268" s="541"/>
    </row>
    <row r="1269" spans="7:8" x14ac:dyDescent="0.3">
      <c r="G1269" s="541"/>
      <c r="H1269" s="541"/>
    </row>
    <row r="1270" spans="7:8" x14ac:dyDescent="0.3">
      <c r="G1270" s="541"/>
      <c r="H1270" s="541"/>
    </row>
    <row r="1271" spans="7:8" x14ac:dyDescent="0.3">
      <c r="G1271" s="541"/>
      <c r="H1271" s="541"/>
    </row>
    <row r="1272" spans="7:8" x14ac:dyDescent="0.3">
      <c r="G1272" s="541"/>
      <c r="H1272" s="541"/>
    </row>
    <row r="1273" spans="7:8" x14ac:dyDescent="0.3">
      <c r="G1273" s="541"/>
      <c r="H1273" s="541"/>
    </row>
    <row r="1274" spans="7:8" x14ac:dyDescent="0.3">
      <c r="G1274" s="541"/>
      <c r="H1274" s="541"/>
    </row>
    <row r="1275" spans="7:8" x14ac:dyDescent="0.3">
      <c r="G1275" s="541"/>
      <c r="H1275" s="541"/>
    </row>
    <row r="1276" spans="7:8" x14ac:dyDescent="0.3">
      <c r="G1276" s="541"/>
      <c r="H1276" s="541"/>
    </row>
    <row r="1277" spans="7:8" x14ac:dyDescent="0.3">
      <c r="G1277" s="541"/>
      <c r="H1277" s="541"/>
    </row>
    <row r="1278" spans="7:8" x14ac:dyDescent="0.3">
      <c r="G1278" s="541"/>
      <c r="H1278" s="541"/>
    </row>
    <row r="1279" spans="7:8" x14ac:dyDescent="0.3">
      <c r="G1279" s="541"/>
      <c r="H1279" s="541"/>
    </row>
    <row r="1280" spans="7:8" x14ac:dyDescent="0.3">
      <c r="G1280" s="541"/>
      <c r="H1280" s="541"/>
    </row>
    <row r="1281" spans="7:8" x14ac:dyDescent="0.3">
      <c r="G1281" s="541"/>
      <c r="H1281" s="541"/>
    </row>
    <row r="1282" spans="7:8" x14ac:dyDescent="0.3">
      <c r="G1282" s="541"/>
      <c r="H1282" s="541"/>
    </row>
    <row r="1283" spans="7:8" x14ac:dyDescent="0.3">
      <c r="G1283" s="541"/>
      <c r="H1283" s="541"/>
    </row>
    <row r="1284" spans="7:8" x14ac:dyDescent="0.3">
      <c r="G1284" s="541"/>
      <c r="H1284" s="541"/>
    </row>
    <row r="1285" spans="7:8" x14ac:dyDescent="0.3">
      <c r="G1285" s="541"/>
      <c r="H1285" s="541"/>
    </row>
    <row r="1286" spans="7:8" x14ac:dyDescent="0.3">
      <c r="G1286" s="541"/>
      <c r="H1286" s="541"/>
    </row>
    <row r="1287" spans="7:8" x14ac:dyDescent="0.3">
      <c r="G1287" s="541"/>
      <c r="H1287" s="541"/>
    </row>
    <row r="1288" spans="7:8" x14ac:dyDescent="0.3">
      <c r="G1288" s="541"/>
      <c r="H1288" s="541"/>
    </row>
    <row r="1289" spans="7:8" x14ac:dyDescent="0.3">
      <c r="G1289" s="541"/>
      <c r="H1289" s="541"/>
    </row>
    <row r="1290" spans="7:8" x14ac:dyDescent="0.3">
      <c r="G1290" s="541"/>
      <c r="H1290" s="541"/>
    </row>
    <row r="1291" spans="7:8" x14ac:dyDescent="0.3">
      <c r="G1291" s="541"/>
      <c r="H1291" s="541"/>
    </row>
    <row r="1292" spans="7:8" x14ac:dyDescent="0.3">
      <c r="G1292" s="541"/>
      <c r="H1292" s="541"/>
    </row>
    <row r="1293" spans="7:8" x14ac:dyDescent="0.3">
      <c r="G1293" s="541"/>
      <c r="H1293" s="541"/>
    </row>
    <row r="1294" spans="7:8" x14ac:dyDescent="0.3">
      <c r="G1294" s="541"/>
      <c r="H1294" s="541"/>
    </row>
    <row r="1295" spans="7:8" x14ac:dyDescent="0.3">
      <c r="G1295" s="541"/>
      <c r="H1295" s="541"/>
    </row>
    <row r="1296" spans="7:8" x14ac:dyDescent="0.3">
      <c r="G1296" s="541"/>
      <c r="H1296" s="541"/>
    </row>
    <row r="1297" spans="7:8" x14ac:dyDescent="0.3">
      <c r="G1297" s="541"/>
      <c r="H1297" s="541"/>
    </row>
    <row r="1298" spans="7:8" x14ac:dyDescent="0.3">
      <c r="G1298" s="541"/>
      <c r="H1298" s="541"/>
    </row>
    <row r="1299" spans="7:8" x14ac:dyDescent="0.3">
      <c r="G1299" s="541"/>
      <c r="H1299" s="541"/>
    </row>
    <row r="1300" spans="7:8" x14ac:dyDescent="0.3">
      <c r="G1300" s="541"/>
      <c r="H1300" s="541"/>
    </row>
    <row r="1301" spans="7:8" x14ac:dyDescent="0.3">
      <c r="G1301" s="541"/>
      <c r="H1301" s="541"/>
    </row>
    <row r="1302" spans="7:8" x14ac:dyDescent="0.3">
      <c r="G1302" s="541"/>
      <c r="H1302" s="541"/>
    </row>
    <row r="1303" spans="7:8" x14ac:dyDescent="0.3">
      <c r="G1303" s="541"/>
      <c r="H1303" s="541"/>
    </row>
    <row r="1304" spans="7:8" x14ac:dyDescent="0.3">
      <c r="G1304" s="541"/>
      <c r="H1304" s="541"/>
    </row>
    <row r="1305" spans="7:8" x14ac:dyDescent="0.3">
      <c r="G1305" s="541"/>
      <c r="H1305" s="541"/>
    </row>
    <row r="1306" spans="7:8" x14ac:dyDescent="0.3">
      <c r="G1306" s="541"/>
      <c r="H1306" s="541"/>
    </row>
    <row r="1307" spans="7:8" x14ac:dyDescent="0.3">
      <c r="G1307" s="541"/>
      <c r="H1307" s="541"/>
    </row>
    <row r="1308" spans="7:8" x14ac:dyDescent="0.3">
      <c r="G1308" s="541"/>
      <c r="H1308" s="541"/>
    </row>
    <row r="1309" spans="7:8" x14ac:dyDescent="0.3">
      <c r="G1309" s="541"/>
      <c r="H1309" s="541"/>
    </row>
    <row r="1310" spans="7:8" x14ac:dyDescent="0.3">
      <c r="G1310" s="541"/>
      <c r="H1310" s="541"/>
    </row>
    <row r="1311" spans="7:8" x14ac:dyDescent="0.3">
      <c r="G1311" s="541"/>
      <c r="H1311" s="541"/>
    </row>
    <row r="1312" spans="7:8" x14ac:dyDescent="0.3">
      <c r="G1312" s="541"/>
      <c r="H1312" s="541"/>
    </row>
    <row r="1313" spans="7:8" x14ac:dyDescent="0.3">
      <c r="G1313" s="541"/>
      <c r="H1313" s="541"/>
    </row>
    <row r="1314" spans="7:8" x14ac:dyDescent="0.3">
      <c r="G1314" s="541"/>
      <c r="H1314" s="541"/>
    </row>
    <row r="1315" spans="7:8" x14ac:dyDescent="0.3">
      <c r="G1315" s="541"/>
      <c r="H1315" s="541"/>
    </row>
    <row r="1316" spans="7:8" x14ac:dyDescent="0.3">
      <c r="G1316" s="541"/>
      <c r="H1316" s="541"/>
    </row>
    <row r="1317" spans="7:8" x14ac:dyDescent="0.3">
      <c r="G1317" s="541"/>
      <c r="H1317" s="541"/>
    </row>
    <row r="1318" spans="7:8" x14ac:dyDescent="0.3">
      <c r="G1318" s="541"/>
      <c r="H1318" s="541"/>
    </row>
    <row r="1319" spans="7:8" x14ac:dyDescent="0.3">
      <c r="G1319" s="541"/>
      <c r="H1319" s="541"/>
    </row>
    <row r="1320" spans="7:8" x14ac:dyDescent="0.3">
      <c r="G1320" s="541"/>
      <c r="H1320" s="541"/>
    </row>
    <row r="1321" spans="7:8" x14ac:dyDescent="0.3">
      <c r="G1321" s="541"/>
      <c r="H1321" s="541"/>
    </row>
    <row r="1322" spans="7:8" x14ac:dyDescent="0.3">
      <c r="G1322" s="541"/>
      <c r="H1322" s="541"/>
    </row>
    <row r="1323" spans="7:8" x14ac:dyDescent="0.3">
      <c r="G1323" s="541"/>
      <c r="H1323" s="541"/>
    </row>
    <row r="1324" spans="7:8" x14ac:dyDescent="0.3">
      <c r="G1324" s="541"/>
      <c r="H1324" s="541"/>
    </row>
    <row r="1325" spans="7:8" x14ac:dyDescent="0.3">
      <c r="G1325" s="541"/>
      <c r="H1325" s="541"/>
    </row>
    <row r="1326" spans="7:8" x14ac:dyDescent="0.3">
      <c r="G1326" s="541"/>
      <c r="H1326" s="541"/>
    </row>
    <row r="1327" spans="7:8" x14ac:dyDescent="0.3">
      <c r="G1327" s="541"/>
      <c r="H1327" s="541"/>
    </row>
    <row r="1328" spans="7:8" x14ac:dyDescent="0.3">
      <c r="G1328" s="541"/>
      <c r="H1328" s="541"/>
    </row>
    <row r="1329" spans="7:8" x14ac:dyDescent="0.3">
      <c r="G1329" s="541"/>
      <c r="H1329" s="541"/>
    </row>
    <row r="1330" spans="7:8" x14ac:dyDescent="0.3">
      <c r="G1330" s="541"/>
      <c r="H1330" s="541"/>
    </row>
    <row r="1331" spans="7:8" x14ac:dyDescent="0.3">
      <c r="G1331" s="541"/>
      <c r="H1331" s="541"/>
    </row>
    <row r="1332" spans="7:8" x14ac:dyDescent="0.3">
      <c r="G1332" s="541"/>
      <c r="H1332" s="541"/>
    </row>
    <row r="1333" spans="7:8" x14ac:dyDescent="0.3">
      <c r="G1333" s="541"/>
      <c r="H1333" s="541"/>
    </row>
    <row r="1334" spans="7:8" x14ac:dyDescent="0.3">
      <c r="G1334" s="541"/>
      <c r="H1334" s="541"/>
    </row>
    <row r="1335" spans="7:8" x14ac:dyDescent="0.3">
      <c r="G1335" s="541"/>
      <c r="H1335" s="541"/>
    </row>
    <row r="1336" spans="7:8" x14ac:dyDescent="0.3">
      <c r="G1336" s="541"/>
      <c r="H1336" s="541"/>
    </row>
    <row r="1337" spans="7:8" x14ac:dyDescent="0.3">
      <c r="G1337" s="541"/>
      <c r="H1337" s="541"/>
    </row>
    <row r="1338" spans="7:8" x14ac:dyDescent="0.3">
      <c r="G1338" s="541"/>
      <c r="H1338" s="541"/>
    </row>
    <row r="1339" spans="7:8" x14ac:dyDescent="0.3">
      <c r="G1339" s="541"/>
      <c r="H1339" s="541"/>
    </row>
    <row r="1340" spans="7:8" x14ac:dyDescent="0.3">
      <c r="G1340" s="541"/>
      <c r="H1340" s="541"/>
    </row>
    <row r="1341" spans="7:8" x14ac:dyDescent="0.3">
      <c r="G1341" s="541"/>
      <c r="H1341" s="541"/>
    </row>
    <row r="1342" spans="7:8" x14ac:dyDescent="0.3">
      <c r="G1342" s="541"/>
      <c r="H1342" s="541"/>
    </row>
    <row r="1343" spans="7:8" x14ac:dyDescent="0.3">
      <c r="G1343" s="541"/>
      <c r="H1343" s="541"/>
    </row>
    <row r="1344" spans="7:8" x14ac:dyDescent="0.3">
      <c r="G1344" s="541"/>
      <c r="H1344" s="541"/>
    </row>
    <row r="1345" spans="7:8" x14ac:dyDescent="0.3">
      <c r="G1345" s="541"/>
      <c r="H1345" s="541"/>
    </row>
    <row r="1346" spans="7:8" x14ac:dyDescent="0.3">
      <c r="G1346" s="541"/>
      <c r="H1346" s="541"/>
    </row>
    <row r="1347" spans="7:8" x14ac:dyDescent="0.3">
      <c r="G1347" s="541"/>
      <c r="H1347" s="541"/>
    </row>
    <row r="1348" spans="7:8" x14ac:dyDescent="0.3">
      <c r="G1348" s="541"/>
      <c r="H1348" s="541"/>
    </row>
    <row r="1349" spans="7:8" x14ac:dyDescent="0.3">
      <c r="G1349" s="541"/>
      <c r="H1349" s="541"/>
    </row>
    <row r="1350" spans="7:8" x14ac:dyDescent="0.3">
      <c r="G1350" s="541"/>
      <c r="H1350" s="541"/>
    </row>
    <row r="1351" spans="7:8" x14ac:dyDescent="0.3">
      <c r="G1351" s="541"/>
      <c r="H1351" s="541"/>
    </row>
    <row r="1352" spans="7:8" x14ac:dyDescent="0.3">
      <c r="G1352" s="541"/>
      <c r="H1352" s="541"/>
    </row>
    <row r="1353" spans="7:8" x14ac:dyDescent="0.3">
      <c r="G1353" s="541"/>
      <c r="H1353" s="541"/>
    </row>
    <row r="1354" spans="7:8" x14ac:dyDescent="0.3">
      <c r="G1354" s="541"/>
      <c r="H1354" s="541"/>
    </row>
    <row r="1355" spans="7:8" x14ac:dyDescent="0.3">
      <c r="G1355" s="541"/>
      <c r="H1355" s="541"/>
    </row>
    <row r="1356" spans="7:8" x14ac:dyDescent="0.3">
      <c r="G1356" s="541"/>
      <c r="H1356" s="541"/>
    </row>
    <row r="1357" spans="7:8" x14ac:dyDescent="0.3">
      <c r="G1357" s="541"/>
      <c r="H1357" s="541"/>
    </row>
    <row r="1358" spans="7:8" x14ac:dyDescent="0.3">
      <c r="G1358" s="541"/>
      <c r="H1358" s="541"/>
    </row>
    <row r="1359" spans="7:8" x14ac:dyDescent="0.3">
      <c r="G1359" s="541"/>
      <c r="H1359" s="541"/>
    </row>
    <row r="1360" spans="7:8" x14ac:dyDescent="0.3">
      <c r="G1360" s="541"/>
      <c r="H1360" s="541"/>
    </row>
    <row r="1361" spans="7:8" x14ac:dyDescent="0.3">
      <c r="G1361" s="541"/>
      <c r="H1361" s="541"/>
    </row>
    <row r="1362" spans="7:8" x14ac:dyDescent="0.3">
      <c r="G1362" s="541"/>
      <c r="H1362" s="541"/>
    </row>
    <row r="1363" spans="7:8" x14ac:dyDescent="0.3">
      <c r="G1363" s="541"/>
      <c r="H1363" s="541"/>
    </row>
    <row r="1364" spans="7:8" x14ac:dyDescent="0.3">
      <c r="G1364" s="541"/>
      <c r="H1364" s="541"/>
    </row>
    <row r="1365" spans="7:8" x14ac:dyDescent="0.3">
      <c r="G1365" s="541"/>
      <c r="H1365" s="541"/>
    </row>
    <row r="1366" spans="7:8" x14ac:dyDescent="0.3">
      <c r="G1366" s="541"/>
      <c r="H1366" s="541"/>
    </row>
    <row r="1367" spans="7:8" x14ac:dyDescent="0.3">
      <c r="G1367" s="541"/>
      <c r="H1367" s="541"/>
    </row>
    <row r="1368" spans="7:8" x14ac:dyDescent="0.3">
      <c r="G1368" s="541"/>
      <c r="H1368" s="541"/>
    </row>
    <row r="1369" spans="7:8" x14ac:dyDescent="0.3">
      <c r="G1369" s="541"/>
      <c r="H1369" s="541"/>
    </row>
    <row r="1370" spans="7:8" x14ac:dyDescent="0.3">
      <c r="G1370" s="541"/>
      <c r="H1370" s="541"/>
    </row>
    <row r="1371" spans="7:8" x14ac:dyDescent="0.3">
      <c r="G1371" s="541"/>
      <c r="H1371" s="541"/>
    </row>
    <row r="1372" spans="7:8" x14ac:dyDescent="0.3">
      <c r="G1372" s="541"/>
      <c r="H1372" s="541"/>
    </row>
    <row r="1373" spans="7:8" x14ac:dyDescent="0.3">
      <c r="G1373" s="541"/>
      <c r="H1373" s="541"/>
    </row>
    <row r="1374" spans="7:8" x14ac:dyDescent="0.3">
      <c r="G1374" s="541"/>
      <c r="H1374" s="541"/>
    </row>
    <row r="1375" spans="7:8" x14ac:dyDescent="0.3">
      <c r="G1375" s="541"/>
      <c r="H1375" s="541"/>
    </row>
    <row r="1376" spans="7:8" x14ac:dyDescent="0.3">
      <c r="G1376" s="541"/>
      <c r="H1376" s="541"/>
    </row>
    <row r="1377" spans="7:8" x14ac:dyDescent="0.3">
      <c r="G1377" s="541"/>
      <c r="H1377" s="541"/>
    </row>
    <row r="1378" spans="7:8" x14ac:dyDescent="0.3">
      <c r="G1378" s="541"/>
      <c r="H1378" s="541"/>
    </row>
    <row r="1379" spans="7:8" x14ac:dyDescent="0.3">
      <c r="G1379" s="541"/>
      <c r="H1379" s="541"/>
    </row>
    <row r="1380" spans="7:8" x14ac:dyDescent="0.3">
      <c r="G1380" s="541"/>
      <c r="H1380" s="541"/>
    </row>
    <row r="1381" spans="7:8" x14ac:dyDescent="0.3">
      <c r="G1381" s="541"/>
      <c r="H1381" s="541"/>
    </row>
    <row r="1382" spans="7:8" x14ac:dyDescent="0.3">
      <c r="G1382" s="541"/>
      <c r="H1382" s="541"/>
    </row>
    <row r="1383" spans="7:8" x14ac:dyDescent="0.3">
      <c r="G1383" s="541"/>
      <c r="H1383" s="541"/>
    </row>
    <row r="1384" spans="7:8" x14ac:dyDescent="0.3">
      <c r="G1384" s="541"/>
      <c r="H1384" s="541"/>
    </row>
    <row r="1385" spans="7:8" x14ac:dyDescent="0.3">
      <c r="G1385" s="541"/>
      <c r="H1385" s="541"/>
    </row>
    <row r="1386" spans="7:8" x14ac:dyDescent="0.3">
      <c r="G1386" s="541"/>
      <c r="H1386" s="541"/>
    </row>
    <row r="1387" spans="7:8" x14ac:dyDescent="0.3">
      <c r="G1387" s="541"/>
      <c r="H1387" s="541"/>
    </row>
    <row r="1388" spans="7:8" x14ac:dyDescent="0.3">
      <c r="G1388" s="541"/>
      <c r="H1388" s="541"/>
    </row>
    <row r="1389" spans="7:8" x14ac:dyDescent="0.3">
      <c r="G1389" s="541"/>
      <c r="H1389" s="541"/>
    </row>
    <row r="1390" spans="7:8" x14ac:dyDescent="0.3">
      <c r="G1390" s="541"/>
      <c r="H1390" s="541"/>
    </row>
    <row r="1391" spans="7:8" x14ac:dyDescent="0.3">
      <c r="G1391" s="541"/>
      <c r="H1391" s="541"/>
    </row>
    <row r="1392" spans="7:8" x14ac:dyDescent="0.3">
      <c r="G1392" s="541"/>
      <c r="H1392" s="541"/>
    </row>
    <row r="1393" spans="7:8" x14ac:dyDescent="0.3">
      <c r="G1393" s="541"/>
      <c r="H1393" s="541"/>
    </row>
    <row r="1394" spans="7:8" x14ac:dyDescent="0.3">
      <c r="G1394" s="541"/>
      <c r="H1394" s="541"/>
    </row>
    <row r="1395" spans="7:8" x14ac:dyDescent="0.3">
      <c r="G1395" s="541"/>
      <c r="H1395" s="541"/>
    </row>
    <row r="1396" spans="7:8" x14ac:dyDescent="0.3">
      <c r="G1396" s="541"/>
      <c r="H1396" s="541"/>
    </row>
    <row r="1397" spans="7:8" x14ac:dyDescent="0.3">
      <c r="G1397" s="541"/>
      <c r="H1397" s="541"/>
    </row>
    <row r="1398" spans="7:8" x14ac:dyDescent="0.3">
      <c r="G1398" s="541"/>
      <c r="H1398" s="541"/>
    </row>
    <row r="1399" spans="7:8" x14ac:dyDescent="0.3">
      <c r="G1399" s="541"/>
      <c r="H1399" s="541"/>
    </row>
    <row r="1400" spans="7:8" x14ac:dyDescent="0.3">
      <c r="G1400" s="541"/>
      <c r="H1400" s="541"/>
    </row>
    <row r="1401" spans="7:8" x14ac:dyDescent="0.3">
      <c r="G1401" s="541"/>
      <c r="H1401" s="541"/>
    </row>
    <row r="1402" spans="7:8" x14ac:dyDescent="0.3">
      <c r="G1402" s="541"/>
      <c r="H1402" s="541"/>
    </row>
    <row r="1403" spans="7:8" x14ac:dyDescent="0.3">
      <c r="G1403" s="541"/>
      <c r="H1403" s="541"/>
    </row>
    <row r="1404" spans="7:8" x14ac:dyDescent="0.3">
      <c r="G1404" s="541"/>
      <c r="H1404" s="541"/>
    </row>
    <row r="1405" spans="7:8" x14ac:dyDescent="0.3">
      <c r="G1405" s="541"/>
      <c r="H1405" s="541"/>
    </row>
    <row r="1406" spans="7:8" x14ac:dyDescent="0.3">
      <c r="G1406" s="541"/>
      <c r="H1406" s="541"/>
    </row>
    <row r="1407" spans="7:8" x14ac:dyDescent="0.3">
      <c r="G1407" s="541"/>
      <c r="H1407" s="541"/>
    </row>
    <row r="1408" spans="7:8" x14ac:dyDescent="0.3">
      <c r="G1408" s="541"/>
      <c r="H1408" s="541"/>
    </row>
    <row r="1409" spans="7:8" x14ac:dyDescent="0.3">
      <c r="G1409" s="541"/>
      <c r="H1409" s="541"/>
    </row>
    <row r="1410" spans="7:8" x14ac:dyDescent="0.3">
      <c r="G1410" s="541"/>
      <c r="H1410" s="541"/>
    </row>
    <row r="1411" spans="7:8" x14ac:dyDescent="0.3">
      <c r="G1411" s="541"/>
      <c r="H1411" s="541"/>
    </row>
    <row r="1412" spans="7:8" x14ac:dyDescent="0.3">
      <c r="G1412" s="541"/>
      <c r="H1412" s="541"/>
    </row>
    <row r="1413" spans="7:8" x14ac:dyDescent="0.3">
      <c r="G1413" s="541"/>
      <c r="H1413" s="541"/>
    </row>
    <row r="1414" spans="7:8" x14ac:dyDescent="0.3">
      <c r="G1414" s="541"/>
      <c r="H1414" s="541"/>
    </row>
    <row r="1415" spans="7:8" x14ac:dyDescent="0.3">
      <c r="G1415" s="541"/>
      <c r="H1415" s="541"/>
    </row>
    <row r="1416" spans="7:8" x14ac:dyDescent="0.3">
      <c r="G1416" s="541"/>
      <c r="H1416" s="541"/>
    </row>
    <row r="1417" spans="7:8" x14ac:dyDescent="0.3">
      <c r="G1417" s="541"/>
      <c r="H1417" s="541"/>
    </row>
    <row r="1418" spans="7:8" x14ac:dyDescent="0.3">
      <c r="G1418" s="541"/>
      <c r="H1418" s="541"/>
    </row>
    <row r="1419" spans="7:8" x14ac:dyDescent="0.3">
      <c r="G1419" s="541"/>
      <c r="H1419" s="541"/>
    </row>
    <row r="1420" spans="7:8" x14ac:dyDescent="0.3">
      <c r="G1420" s="541"/>
      <c r="H1420" s="541"/>
    </row>
    <row r="1421" spans="7:8" x14ac:dyDescent="0.3">
      <c r="G1421" s="541"/>
      <c r="H1421" s="541"/>
    </row>
    <row r="1422" spans="7:8" x14ac:dyDescent="0.3">
      <c r="G1422" s="541"/>
      <c r="H1422" s="541"/>
    </row>
    <row r="1423" spans="7:8" x14ac:dyDescent="0.3">
      <c r="G1423" s="541"/>
      <c r="H1423" s="541"/>
    </row>
    <row r="1424" spans="7:8" x14ac:dyDescent="0.3">
      <c r="G1424" s="541"/>
      <c r="H1424" s="541"/>
    </row>
    <row r="1425" spans="7:8" x14ac:dyDescent="0.3">
      <c r="G1425" s="541"/>
      <c r="H1425" s="541"/>
    </row>
    <row r="1426" spans="7:8" x14ac:dyDescent="0.3">
      <c r="G1426" s="541"/>
      <c r="H1426" s="541"/>
    </row>
    <row r="1427" spans="7:8" x14ac:dyDescent="0.3">
      <c r="G1427" s="541"/>
      <c r="H1427" s="541"/>
    </row>
    <row r="1428" spans="7:8" x14ac:dyDescent="0.3">
      <c r="G1428" s="541"/>
      <c r="H1428" s="541"/>
    </row>
    <row r="1429" spans="7:8" x14ac:dyDescent="0.3">
      <c r="G1429" s="541"/>
      <c r="H1429" s="541"/>
    </row>
    <row r="1430" spans="7:8" x14ac:dyDescent="0.3">
      <c r="G1430" s="541"/>
      <c r="H1430" s="541"/>
    </row>
    <row r="1431" spans="7:8" x14ac:dyDescent="0.3">
      <c r="G1431" s="541"/>
      <c r="H1431" s="541"/>
    </row>
    <row r="1432" spans="7:8" x14ac:dyDescent="0.3">
      <c r="G1432" s="541"/>
      <c r="H1432" s="541"/>
    </row>
    <row r="1433" spans="7:8" x14ac:dyDescent="0.3">
      <c r="G1433" s="541"/>
      <c r="H1433" s="541"/>
    </row>
    <row r="1434" spans="7:8" x14ac:dyDescent="0.3">
      <c r="G1434" s="541"/>
      <c r="H1434" s="541"/>
    </row>
    <row r="1435" spans="7:8" x14ac:dyDescent="0.3">
      <c r="G1435" s="541"/>
      <c r="H1435" s="541"/>
    </row>
    <row r="1436" spans="7:8" x14ac:dyDescent="0.3">
      <c r="G1436" s="541"/>
      <c r="H1436" s="541"/>
    </row>
    <row r="1437" spans="7:8" x14ac:dyDescent="0.3">
      <c r="G1437" s="541"/>
      <c r="H1437" s="541"/>
    </row>
    <row r="1438" spans="7:8" x14ac:dyDescent="0.3">
      <c r="G1438" s="541"/>
      <c r="H1438" s="541"/>
    </row>
    <row r="1439" spans="7:8" x14ac:dyDescent="0.3">
      <c r="G1439" s="541"/>
      <c r="H1439" s="541"/>
    </row>
    <row r="1440" spans="7:8" x14ac:dyDescent="0.3">
      <c r="G1440" s="541"/>
      <c r="H1440" s="541"/>
    </row>
    <row r="1441" spans="7:8" x14ac:dyDescent="0.3">
      <c r="G1441" s="541"/>
      <c r="H1441" s="541"/>
    </row>
    <row r="1442" spans="7:8" x14ac:dyDescent="0.3">
      <c r="G1442" s="541"/>
      <c r="H1442" s="541"/>
    </row>
    <row r="1443" spans="7:8" x14ac:dyDescent="0.3">
      <c r="G1443" s="541"/>
      <c r="H1443" s="541"/>
    </row>
    <row r="1444" spans="7:8" x14ac:dyDescent="0.3">
      <c r="G1444" s="541"/>
      <c r="H1444" s="541"/>
    </row>
    <row r="1445" spans="7:8" x14ac:dyDescent="0.3">
      <c r="G1445" s="541"/>
      <c r="H1445" s="541"/>
    </row>
    <row r="1446" spans="7:8" x14ac:dyDescent="0.3">
      <c r="G1446" s="541"/>
      <c r="H1446" s="541"/>
    </row>
    <row r="1447" spans="7:8" x14ac:dyDescent="0.3">
      <c r="G1447" s="541"/>
      <c r="H1447" s="541"/>
    </row>
    <row r="1448" spans="7:8" x14ac:dyDescent="0.3">
      <c r="G1448" s="541"/>
      <c r="H1448" s="541"/>
    </row>
    <row r="1449" spans="7:8" x14ac:dyDescent="0.3">
      <c r="G1449" s="541"/>
      <c r="H1449" s="541"/>
    </row>
    <row r="1450" spans="7:8" x14ac:dyDescent="0.3">
      <c r="G1450" s="541"/>
      <c r="H1450" s="541"/>
    </row>
    <row r="1451" spans="7:8" x14ac:dyDescent="0.3">
      <c r="G1451" s="541"/>
      <c r="H1451" s="541"/>
    </row>
    <row r="1452" spans="7:8" x14ac:dyDescent="0.3">
      <c r="G1452" s="541"/>
      <c r="H1452" s="541"/>
    </row>
    <row r="1453" spans="7:8" x14ac:dyDescent="0.3">
      <c r="G1453" s="541"/>
      <c r="H1453" s="541"/>
    </row>
    <row r="1454" spans="7:8" x14ac:dyDescent="0.3">
      <c r="G1454" s="541"/>
      <c r="H1454" s="541"/>
    </row>
    <row r="1455" spans="7:8" x14ac:dyDescent="0.3">
      <c r="G1455" s="541"/>
      <c r="H1455" s="541"/>
    </row>
    <row r="1456" spans="7:8" x14ac:dyDescent="0.3">
      <c r="G1456" s="541"/>
      <c r="H1456" s="541"/>
    </row>
    <row r="1457" spans="7:8" x14ac:dyDescent="0.3">
      <c r="G1457" s="541"/>
      <c r="H1457" s="541"/>
    </row>
    <row r="1458" spans="7:8" x14ac:dyDescent="0.3">
      <c r="G1458" s="541"/>
      <c r="H1458" s="541"/>
    </row>
    <row r="1459" spans="7:8" x14ac:dyDescent="0.3">
      <c r="G1459" s="541"/>
      <c r="H1459" s="541"/>
    </row>
    <row r="1460" spans="7:8" x14ac:dyDescent="0.3">
      <c r="G1460" s="541"/>
      <c r="H1460" s="541"/>
    </row>
    <row r="1461" spans="7:8" x14ac:dyDescent="0.3">
      <c r="G1461" s="541"/>
      <c r="H1461" s="541"/>
    </row>
    <row r="1462" spans="7:8" x14ac:dyDescent="0.3">
      <c r="G1462" s="541"/>
      <c r="H1462" s="541"/>
    </row>
    <row r="1463" spans="7:8" x14ac:dyDescent="0.3">
      <c r="G1463" s="541"/>
      <c r="H1463" s="541"/>
    </row>
    <row r="1464" spans="7:8" x14ac:dyDescent="0.3">
      <c r="G1464" s="541"/>
      <c r="H1464" s="541"/>
    </row>
    <row r="1465" spans="7:8" x14ac:dyDescent="0.3">
      <c r="G1465" s="541"/>
      <c r="H1465" s="541"/>
    </row>
    <row r="1466" spans="7:8" x14ac:dyDescent="0.3">
      <c r="G1466" s="541"/>
      <c r="H1466" s="541"/>
    </row>
    <row r="1467" spans="7:8" x14ac:dyDescent="0.3">
      <c r="G1467" s="541"/>
      <c r="H1467" s="541"/>
    </row>
    <row r="1468" spans="7:8" x14ac:dyDescent="0.3">
      <c r="G1468" s="541"/>
      <c r="H1468" s="541"/>
    </row>
    <row r="1469" spans="7:8" x14ac:dyDescent="0.3">
      <c r="G1469" s="541"/>
      <c r="H1469" s="541"/>
    </row>
    <row r="1470" spans="7:8" x14ac:dyDescent="0.3">
      <c r="G1470" s="541"/>
      <c r="H1470" s="541"/>
    </row>
    <row r="1471" spans="7:8" x14ac:dyDescent="0.3">
      <c r="G1471" s="541"/>
      <c r="H1471" s="541"/>
    </row>
    <row r="1472" spans="7:8" x14ac:dyDescent="0.3">
      <c r="G1472" s="541"/>
      <c r="H1472" s="541"/>
    </row>
    <row r="1473" spans="7:8" x14ac:dyDescent="0.3">
      <c r="G1473" s="541"/>
      <c r="H1473" s="541"/>
    </row>
    <row r="1474" spans="7:8" x14ac:dyDescent="0.3">
      <c r="G1474" s="541"/>
      <c r="H1474" s="541"/>
    </row>
    <row r="1475" spans="7:8" x14ac:dyDescent="0.3">
      <c r="G1475" s="541"/>
      <c r="H1475" s="541"/>
    </row>
    <row r="1476" spans="7:8" x14ac:dyDescent="0.3">
      <c r="G1476" s="541"/>
      <c r="H1476" s="541"/>
    </row>
    <row r="1477" spans="7:8" x14ac:dyDescent="0.3">
      <c r="G1477" s="541"/>
      <c r="H1477" s="541"/>
    </row>
    <row r="1478" spans="7:8" x14ac:dyDescent="0.3">
      <c r="G1478" s="541"/>
      <c r="H1478" s="541"/>
    </row>
    <row r="1479" spans="7:8" x14ac:dyDescent="0.3">
      <c r="G1479" s="541"/>
      <c r="H1479" s="541"/>
    </row>
    <row r="1480" spans="7:8" x14ac:dyDescent="0.3">
      <c r="G1480" s="541"/>
      <c r="H1480" s="541"/>
    </row>
    <row r="1481" spans="7:8" x14ac:dyDescent="0.3">
      <c r="G1481" s="541"/>
      <c r="H1481" s="541"/>
    </row>
    <row r="1482" spans="7:8" x14ac:dyDescent="0.3">
      <c r="G1482" s="541"/>
      <c r="H1482" s="541"/>
    </row>
    <row r="1483" spans="7:8" x14ac:dyDescent="0.3">
      <c r="G1483" s="541"/>
      <c r="H1483" s="541"/>
    </row>
    <row r="1484" spans="7:8" x14ac:dyDescent="0.3">
      <c r="G1484" s="541"/>
      <c r="H1484" s="541"/>
    </row>
    <row r="1485" spans="7:8" x14ac:dyDescent="0.3">
      <c r="G1485" s="541"/>
      <c r="H1485" s="541"/>
    </row>
    <row r="1486" spans="7:8" x14ac:dyDescent="0.3">
      <c r="G1486" s="541"/>
      <c r="H1486" s="541"/>
    </row>
    <row r="1487" spans="7:8" x14ac:dyDescent="0.3">
      <c r="G1487" s="541"/>
      <c r="H1487" s="541"/>
    </row>
    <row r="1488" spans="7:8" x14ac:dyDescent="0.3">
      <c r="G1488" s="541"/>
      <c r="H1488" s="541"/>
    </row>
    <row r="1489" spans="7:8" x14ac:dyDescent="0.3">
      <c r="G1489" s="541"/>
      <c r="H1489" s="541"/>
    </row>
    <row r="1490" spans="7:8" x14ac:dyDescent="0.3">
      <c r="G1490" s="541"/>
      <c r="H1490" s="541"/>
    </row>
    <row r="1491" spans="7:8" x14ac:dyDescent="0.3">
      <c r="G1491" s="541"/>
      <c r="H1491" s="541"/>
    </row>
    <row r="1492" spans="7:8" x14ac:dyDescent="0.3">
      <c r="G1492" s="541"/>
      <c r="H1492" s="541"/>
    </row>
    <row r="1493" spans="7:8" x14ac:dyDescent="0.3">
      <c r="G1493" s="541"/>
      <c r="H1493" s="541"/>
    </row>
    <row r="1494" spans="7:8" x14ac:dyDescent="0.3">
      <c r="G1494" s="541"/>
      <c r="H1494" s="541"/>
    </row>
    <row r="1495" spans="7:8" x14ac:dyDescent="0.3">
      <c r="G1495" s="541"/>
      <c r="H1495" s="541"/>
    </row>
    <row r="1496" spans="7:8" x14ac:dyDescent="0.3">
      <c r="G1496" s="541"/>
      <c r="H1496" s="541"/>
    </row>
    <row r="1497" spans="7:8" x14ac:dyDescent="0.3">
      <c r="G1497" s="541"/>
      <c r="H1497" s="541"/>
    </row>
    <row r="1498" spans="7:8" x14ac:dyDescent="0.3">
      <c r="G1498" s="541"/>
      <c r="H1498" s="541"/>
    </row>
    <row r="1499" spans="7:8" x14ac:dyDescent="0.3">
      <c r="G1499" s="541"/>
      <c r="H1499" s="541"/>
    </row>
    <row r="1500" spans="7:8" x14ac:dyDescent="0.3">
      <c r="G1500" s="541"/>
      <c r="H1500" s="541"/>
    </row>
    <row r="1501" spans="7:8" x14ac:dyDescent="0.3">
      <c r="G1501" s="541"/>
      <c r="H1501" s="541"/>
    </row>
    <row r="1502" spans="7:8" x14ac:dyDescent="0.3">
      <c r="G1502" s="541"/>
      <c r="H1502" s="541"/>
    </row>
    <row r="1503" spans="7:8" x14ac:dyDescent="0.3">
      <c r="G1503" s="541"/>
      <c r="H1503" s="541"/>
    </row>
    <row r="1504" spans="7:8" x14ac:dyDescent="0.3">
      <c r="G1504" s="541"/>
      <c r="H1504" s="541"/>
    </row>
    <row r="1505" spans="7:8" x14ac:dyDescent="0.3">
      <c r="G1505" s="541"/>
      <c r="H1505" s="541"/>
    </row>
    <row r="1506" spans="7:8" x14ac:dyDescent="0.3">
      <c r="G1506" s="541"/>
      <c r="H1506" s="541"/>
    </row>
    <row r="1507" spans="7:8" x14ac:dyDescent="0.3">
      <c r="G1507" s="541"/>
      <c r="H1507" s="541"/>
    </row>
    <row r="1508" spans="7:8" x14ac:dyDescent="0.3">
      <c r="G1508" s="541"/>
      <c r="H1508" s="541"/>
    </row>
    <row r="1509" spans="7:8" x14ac:dyDescent="0.3">
      <c r="G1509" s="541"/>
      <c r="H1509" s="541"/>
    </row>
    <row r="1510" spans="7:8" x14ac:dyDescent="0.3">
      <c r="G1510" s="541"/>
      <c r="H1510" s="541"/>
    </row>
    <row r="1511" spans="7:8" x14ac:dyDescent="0.3">
      <c r="G1511" s="541"/>
      <c r="H1511" s="541"/>
    </row>
    <row r="1512" spans="7:8" x14ac:dyDescent="0.3">
      <c r="G1512" s="541"/>
      <c r="H1512" s="541"/>
    </row>
    <row r="1513" spans="7:8" x14ac:dyDescent="0.3">
      <c r="G1513" s="541"/>
      <c r="H1513" s="541"/>
    </row>
    <row r="1514" spans="7:8" x14ac:dyDescent="0.3">
      <c r="G1514" s="541"/>
      <c r="H1514" s="541"/>
    </row>
    <row r="1515" spans="7:8" x14ac:dyDescent="0.3">
      <c r="G1515" s="541"/>
      <c r="H1515" s="541"/>
    </row>
    <row r="1516" spans="7:8" x14ac:dyDescent="0.3">
      <c r="G1516" s="541"/>
      <c r="H1516" s="541"/>
    </row>
    <row r="1517" spans="7:8" x14ac:dyDescent="0.3">
      <c r="G1517" s="541"/>
      <c r="H1517" s="541"/>
    </row>
    <row r="1518" spans="7:8" x14ac:dyDescent="0.3">
      <c r="G1518" s="541"/>
      <c r="H1518" s="541"/>
    </row>
    <row r="1519" spans="7:8" x14ac:dyDescent="0.3">
      <c r="G1519" s="541"/>
      <c r="H1519" s="541"/>
    </row>
    <row r="1520" spans="7:8" x14ac:dyDescent="0.3">
      <c r="G1520" s="541"/>
      <c r="H1520" s="541"/>
    </row>
    <row r="1521" spans="7:8" x14ac:dyDescent="0.3">
      <c r="G1521" s="541"/>
      <c r="H1521" s="541"/>
    </row>
    <row r="1522" spans="7:8" x14ac:dyDescent="0.3">
      <c r="G1522" s="541"/>
      <c r="H1522" s="541"/>
    </row>
    <row r="1523" spans="7:8" x14ac:dyDescent="0.3">
      <c r="G1523" s="541"/>
      <c r="H1523" s="541"/>
    </row>
    <row r="1524" spans="7:8" x14ac:dyDescent="0.3">
      <c r="G1524" s="541"/>
      <c r="H1524" s="541"/>
    </row>
    <row r="1525" spans="7:8" x14ac:dyDescent="0.3">
      <c r="G1525" s="541"/>
      <c r="H1525" s="541"/>
    </row>
    <row r="1526" spans="7:8" x14ac:dyDescent="0.3">
      <c r="G1526" s="541"/>
      <c r="H1526" s="541"/>
    </row>
    <row r="1527" spans="7:8" x14ac:dyDescent="0.3">
      <c r="G1527" s="541"/>
      <c r="H1527" s="541"/>
    </row>
    <row r="1528" spans="7:8" x14ac:dyDescent="0.3">
      <c r="G1528" s="541"/>
      <c r="H1528" s="541"/>
    </row>
    <row r="1529" spans="7:8" x14ac:dyDescent="0.3">
      <c r="G1529" s="541"/>
      <c r="H1529" s="541"/>
    </row>
    <row r="1530" spans="7:8" x14ac:dyDescent="0.3">
      <c r="G1530" s="541"/>
      <c r="H1530" s="541"/>
    </row>
    <row r="1531" spans="7:8" x14ac:dyDescent="0.3">
      <c r="G1531" s="541"/>
      <c r="H1531" s="541"/>
    </row>
    <row r="1532" spans="7:8" x14ac:dyDescent="0.3">
      <c r="G1532" s="541"/>
      <c r="H1532" s="541"/>
    </row>
    <row r="1533" spans="7:8" x14ac:dyDescent="0.3">
      <c r="G1533" s="541"/>
      <c r="H1533" s="541"/>
    </row>
    <row r="1534" spans="7:8" x14ac:dyDescent="0.3">
      <c r="G1534" s="541"/>
      <c r="H1534" s="541"/>
    </row>
    <row r="1535" spans="7:8" x14ac:dyDescent="0.3">
      <c r="G1535" s="541"/>
      <c r="H1535" s="541"/>
    </row>
    <row r="1536" spans="7:8" x14ac:dyDescent="0.3">
      <c r="G1536" s="541"/>
      <c r="H1536" s="541"/>
    </row>
    <row r="1537" spans="7:8" x14ac:dyDescent="0.3">
      <c r="G1537" s="541"/>
      <c r="H1537" s="541"/>
    </row>
    <row r="1538" spans="7:8" x14ac:dyDescent="0.3">
      <c r="G1538" s="541"/>
      <c r="H1538" s="541"/>
    </row>
    <row r="1539" spans="7:8" x14ac:dyDescent="0.3">
      <c r="G1539" s="541"/>
      <c r="H1539" s="541"/>
    </row>
    <row r="1540" spans="7:8" x14ac:dyDescent="0.3">
      <c r="G1540" s="541"/>
      <c r="H1540" s="541"/>
    </row>
    <row r="1541" spans="7:8" x14ac:dyDescent="0.3">
      <c r="G1541" s="541"/>
      <c r="H1541" s="541"/>
    </row>
    <row r="1542" spans="7:8" x14ac:dyDescent="0.3">
      <c r="G1542" s="541"/>
      <c r="H1542" s="541"/>
    </row>
    <row r="1543" spans="7:8" x14ac:dyDescent="0.3">
      <c r="G1543" s="541"/>
      <c r="H1543" s="541"/>
    </row>
    <row r="1544" spans="7:8" x14ac:dyDescent="0.3">
      <c r="G1544" s="541"/>
      <c r="H1544" s="541"/>
    </row>
    <row r="1545" spans="7:8" x14ac:dyDescent="0.3">
      <c r="G1545" s="541"/>
      <c r="H1545" s="541"/>
    </row>
    <row r="1546" spans="7:8" x14ac:dyDescent="0.3">
      <c r="G1546" s="541"/>
      <c r="H1546" s="541"/>
    </row>
    <row r="1547" spans="7:8" x14ac:dyDescent="0.3">
      <c r="G1547" s="541"/>
      <c r="H1547" s="541"/>
    </row>
    <row r="1548" spans="7:8" x14ac:dyDescent="0.3">
      <c r="G1548" s="541"/>
      <c r="H1548" s="541"/>
    </row>
    <row r="1549" spans="7:8" x14ac:dyDescent="0.3">
      <c r="G1549" s="541"/>
      <c r="H1549" s="541"/>
    </row>
    <row r="1550" spans="7:8" x14ac:dyDescent="0.3">
      <c r="G1550" s="541"/>
      <c r="H1550" s="541"/>
    </row>
    <row r="1551" spans="7:8" x14ac:dyDescent="0.3">
      <c r="G1551" s="541"/>
      <c r="H1551" s="541"/>
    </row>
    <row r="1552" spans="7:8" x14ac:dyDescent="0.3">
      <c r="G1552" s="541"/>
      <c r="H1552" s="541"/>
    </row>
    <row r="1553" spans="7:8" x14ac:dyDescent="0.3">
      <c r="G1553" s="541"/>
      <c r="H1553" s="541"/>
    </row>
    <row r="1554" spans="7:8" x14ac:dyDescent="0.3">
      <c r="G1554" s="541"/>
      <c r="H1554" s="541"/>
    </row>
    <row r="1555" spans="7:8" x14ac:dyDescent="0.3">
      <c r="G1555" s="541"/>
      <c r="H1555" s="541"/>
    </row>
    <row r="1556" spans="7:8" x14ac:dyDescent="0.3">
      <c r="G1556" s="541"/>
      <c r="H1556" s="541"/>
    </row>
    <row r="1557" spans="7:8" x14ac:dyDescent="0.3">
      <c r="G1557" s="541"/>
      <c r="H1557" s="541"/>
    </row>
    <row r="1558" spans="7:8" x14ac:dyDescent="0.3">
      <c r="G1558" s="541"/>
      <c r="H1558" s="541"/>
    </row>
    <row r="1559" spans="7:8" x14ac:dyDescent="0.3">
      <c r="G1559" s="541"/>
      <c r="H1559" s="541"/>
    </row>
    <row r="1560" spans="7:8" x14ac:dyDescent="0.3">
      <c r="G1560" s="541"/>
      <c r="H1560" s="541"/>
    </row>
    <row r="1561" spans="7:8" x14ac:dyDescent="0.3">
      <c r="G1561" s="541"/>
      <c r="H1561" s="541"/>
    </row>
    <row r="1562" spans="7:8" x14ac:dyDescent="0.3">
      <c r="G1562" s="541"/>
      <c r="H1562" s="541"/>
    </row>
    <row r="1563" spans="7:8" x14ac:dyDescent="0.3">
      <c r="G1563" s="541"/>
      <c r="H1563" s="541"/>
    </row>
    <row r="1564" spans="7:8" x14ac:dyDescent="0.3">
      <c r="G1564" s="541"/>
      <c r="H1564" s="541"/>
    </row>
    <row r="1565" spans="7:8" x14ac:dyDescent="0.3">
      <c r="G1565" s="541"/>
      <c r="H1565" s="541"/>
    </row>
    <row r="1566" spans="7:8" x14ac:dyDescent="0.3">
      <c r="G1566" s="541"/>
      <c r="H1566" s="541"/>
    </row>
    <row r="1567" spans="7:8" x14ac:dyDescent="0.3">
      <c r="G1567" s="541"/>
      <c r="H1567" s="541"/>
    </row>
    <row r="1568" spans="7:8" x14ac:dyDescent="0.3">
      <c r="G1568" s="541"/>
      <c r="H1568" s="541"/>
    </row>
    <row r="1569" spans="7:8" x14ac:dyDescent="0.3">
      <c r="G1569" s="541"/>
      <c r="H1569" s="541"/>
    </row>
    <row r="1570" spans="7:8" x14ac:dyDescent="0.3">
      <c r="G1570" s="541"/>
      <c r="H1570" s="541"/>
    </row>
    <row r="1571" spans="7:8" x14ac:dyDescent="0.3">
      <c r="G1571" s="541"/>
      <c r="H1571" s="541"/>
    </row>
    <row r="1572" spans="7:8" x14ac:dyDescent="0.3">
      <c r="G1572" s="541"/>
      <c r="H1572" s="541"/>
    </row>
    <row r="1573" spans="7:8" x14ac:dyDescent="0.3">
      <c r="G1573" s="541"/>
      <c r="H1573" s="541"/>
    </row>
    <row r="1574" spans="7:8" x14ac:dyDescent="0.3">
      <c r="G1574" s="541"/>
      <c r="H1574" s="541"/>
    </row>
    <row r="1575" spans="7:8" x14ac:dyDescent="0.3">
      <c r="G1575" s="541"/>
      <c r="H1575" s="541"/>
    </row>
    <row r="1576" spans="7:8" x14ac:dyDescent="0.3">
      <c r="G1576" s="541"/>
      <c r="H1576" s="541"/>
    </row>
    <row r="1577" spans="7:8" x14ac:dyDescent="0.3">
      <c r="G1577" s="541"/>
      <c r="H1577" s="541"/>
    </row>
    <row r="1578" spans="7:8" x14ac:dyDescent="0.3">
      <c r="G1578" s="541"/>
      <c r="H1578" s="541"/>
    </row>
    <row r="1579" spans="7:8" x14ac:dyDescent="0.3">
      <c r="G1579" s="541"/>
      <c r="H1579" s="541"/>
    </row>
    <row r="1580" spans="7:8" x14ac:dyDescent="0.3">
      <c r="G1580" s="541"/>
      <c r="H1580" s="541"/>
    </row>
    <row r="1581" spans="7:8" x14ac:dyDescent="0.3">
      <c r="G1581" s="541"/>
      <c r="H1581" s="541"/>
    </row>
    <row r="1582" spans="7:8" x14ac:dyDescent="0.3">
      <c r="G1582" s="541"/>
      <c r="H1582" s="541"/>
    </row>
    <row r="1583" spans="7:8" x14ac:dyDescent="0.3">
      <c r="G1583" s="541"/>
      <c r="H1583" s="541"/>
    </row>
    <row r="1584" spans="7:8" x14ac:dyDescent="0.3">
      <c r="G1584" s="541"/>
      <c r="H1584" s="541"/>
    </row>
    <row r="1585" spans="7:8" x14ac:dyDescent="0.3">
      <c r="G1585" s="541"/>
      <c r="H1585" s="541"/>
    </row>
    <row r="1586" spans="7:8" x14ac:dyDescent="0.3">
      <c r="G1586" s="541"/>
      <c r="H1586" s="541"/>
    </row>
    <row r="1587" spans="7:8" x14ac:dyDescent="0.3">
      <c r="G1587" s="541"/>
      <c r="H1587" s="541"/>
    </row>
    <row r="1588" spans="7:8" x14ac:dyDescent="0.3">
      <c r="G1588" s="541"/>
      <c r="H1588" s="541"/>
    </row>
    <row r="1589" spans="7:8" x14ac:dyDescent="0.3">
      <c r="G1589" s="541"/>
      <c r="H1589" s="541"/>
    </row>
    <row r="1590" spans="7:8" x14ac:dyDescent="0.3">
      <c r="G1590" s="541"/>
      <c r="H1590" s="541"/>
    </row>
    <row r="1591" spans="7:8" x14ac:dyDescent="0.3">
      <c r="G1591" s="541"/>
      <c r="H1591" s="541"/>
    </row>
    <row r="1592" spans="7:8" x14ac:dyDescent="0.3">
      <c r="G1592" s="541"/>
      <c r="H1592" s="541"/>
    </row>
    <row r="1593" spans="7:8" x14ac:dyDescent="0.3">
      <c r="G1593" s="541"/>
      <c r="H1593" s="541"/>
    </row>
    <row r="1594" spans="7:8" x14ac:dyDescent="0.3">
      <c r="G1594" s="541"/>
      <c r="H1594" s="541"/>
    </row>
    <row r="1595" spans="7:8" x14ac:dyDescent="0.3">
      <c r="G1595" s="541"/>
      <c r="H1595" s="541"/>
    </row>
    <row r="1596" spans="7:8" x14ac:dyDescent="0.3">
      <c r="G1596" s="541"/>
      <c r="H1596" s="541"/>
    </row>
    <row r="1597" spans="7:8" x14ac:dyDescent="0.3">
      <c r="G1597" s="541"/>
      <c r="H1597" s="541"/>
    </row>
    <row r="1598" spans="7:8" x14ac:dyDescent="0.3">
      <c r="G1598" s="541"/>
      <c r="H1598" s="541"/>
    </row>
    <row r="1599" spans="7:8" x14ac:dyDescent="0.3">
      <c r="G1599" s="541"/>
      <c r="H1599" s="541"/>
    </row>
    <row r="1600" spans="7:8" x14ac:dyDescent="0.3">
      <c r="G1600" s="541"/>
      <c r="H1600" s="541"/>
    </row>
    <row r="1601" spans="7:8" x14ac:dyDescent="0.3">
      <c r="G1601" s="541"/>
      <c r="H1601" s="541"/>
    </row>
    <row r="1602" spans="7:8" x14ac:dyDescent="0.3">
      <c r="G1602" s="541"/>
      <c r="H1602" s="541"/>
    </row>
    <row r="1603" spans="7:8" x14ac:dyDescent="0.3">
      <c r="G1603" s="541"/>
      <c r="H1603" s="541"/>
    </row>
    <row r="1604" spans="7:8" x14ac:dyDescent="0.3">
      <c r="G1604" s="541"/>
      <c r="H1604" s="541"/>
    </row>
    <row r="1605" spans="7:8" x14ac:dyDescent="0.3">
      <c r="G1605" s="541"/>
      <c r="H1605" s="541"/>
    </row>
    <row r="1606" spans="7:8" x14ac:dyDescent="0.3">
      <c r="G1606" s="541"/>
      <c r="H1606" s="541"/>
    </row>
    <row r="1607" spans="7:8" x14ac:dyDescent="0.3">
      <c r="G1607" s="541"/>
      <c r="H1607" s="541"/>
    </row>
    <row r="1608" spans="7:8" x14ac:dyDescent="0.3">
      <c r="G1608" s="541"/>
      <c r="H1608" s="541"/>
    </row>
    <row r="1609" spans="7:8" x14ac:dyDescent="0.3">
      <c r="G1609" s="541"/>
      <c r="H1609" s="541"/>
    </row>
    <row r="1610" spans="7:8" x14ac:dyDescent="0.3">
      <c r="G1610" s="541"/>
      <c r="H1610" s="541"/>
    </row>
    <row r="1611" spans="7:8" x14ac:dyDescent="0.3">
      <c r="G1611" s="541"/>
      <c r="H1611" s="541"/>
    </row>
    <row r="1612" spans="7:8" x14ac:dyDescent="0.3">
      <c r="G1612" s="541"/>
      <c r="H1612" s="541"/>
    </row>
    <row r="1613" spans="7:8" x14ac:dyDescent="0.3">
      <c r="G1613" s="541"/>
      <c r="H1613" s="541"/>
    </row>
    <row r="1614" spans="7:8" x14ac:dyDescent="0.3">
      <c r="G1614" s="541"/>
      <c r="H1614" s="541"/>
    </row>
    <row r="1615" spans="7:8" x14ac:dyDescent="0.3">
      <c r="G1615" s="541"/>
      <c r="H1615" s="541"/>
    </row>
    <row r="1616" spans="7:8" x14ac:dyDescent="0.3">
      <c r="G1616" s="541"/>
      <c r="H1616" s="541"/>
    </row>
    <row r="1617" spans="7:8" x14ac:dyDescent="0.3">
      <c r="G1617" s="541"/>
      <c r="H1617" s="541"/>
    </row>
    <row r="1618" spans="7:8" x14ac:dyDescent="0.3">
      <c r="G1618" s="541"/>
      <c r="H1618" s="541"/>
    </row>
    <row r="1619" spans="7:8" x14ac:dyDescent="0.3">
      <c r="G1619" s="541"/>
      <c r="H1619" s="541"/>
    </row>
    <row r="1620" spans="7:8" x14ac:dyDescent="0.3">
      <c r="G1620" s="541"/>
      <c r="H1620" s="541"/>
    </row>
    <row r="1621" spans="7:8" x14ac:dyDescent="0.3">
      <c r="G1621" s="541"/>
      <c r="H1621" s="541"/>
    </row>
    <row r="1622" spans="7:8" x14ac:dyDescent="0.3">
      <c r="G1622" s="541"/>
      <c r="H1622" s="541"/>
    </row>
    <row r="1623" spans="7:8" x14ac:dyDescent="0.3">
      <c r="G1623" s="541"/>
      <c r="H1623" s="541"/>
    </row>
    <row r="1624" spans="7:8" x14ac:dyDescent="0.3">
      <c r="G1624" s="541"/>
      <c r="H1624" s="541"/>
    </row>
    <row r="1625" spans="7:8" x14ac:dyDescent="0.3">
      <c r="G1625" s="541"/>
      <c r="H1625" s="541"/>
    </row>
    <row r="1626" spans="7:8" x14ac:dyDescent="0.3">
      <c r="G1626" s="541"/>
      <c r="H1626" s="541"/>
    </row>
    <row r="1627" spans="7:8" x14ac:dyDescent="0.3">
      <c r="G1627" s="541"/>
      <c r="H1627" s="541"/>
    </row>
    <row r="1628" spans="7:8" x14ac:dyDescent="0.3">
      <c r="G1628" s="541"/>
      <c r="H1628" s="541"/>
    </row>
    <row r="1629" spans="7:8" x14ac:dyDescent="0.3">
      <c r="G1629" s="541"/>
      <c r="H1629" s="541"/>
    </row>
    <row r="1630" spans="7:8" x14ac:dyDescent="0.3">
      <c r="G1630" s="541"/>
      <c r="H1630" s="541"/>
    </row>
    <row r="1631" spans="7:8" x14ac:dyDescent="0.3">
      <c r="G1631" s="541"/>
      <c r="H1631" s="541"/>
    </row>
    <row r="1632" spans="7:8" x14ac:dyDescent="0.3">
      <c r="G1632" s="541"/>
      <c r="H1632" s="541"/>
    </row>
    <row r="1633" spans="7:8" x14ac:dyDescent="0.3">
      <c r="G1633" s="541"/>
      <c r="H1633" s="541"/>
    </row>
    <row r="1634" spans="7:8" x14ac:dyDescent="0.3">
      <c r="G1634" s="541"/>
      <c r="H1634" s="541"/>
    </row>
    <row r="1635" spans="7:8" x14ac:dyDescent="0.3">
      <c r="G1635" s="541"/>
      <c r="H1635" s="541"/>
    </row>
    <row r="1636" spans="7:8" x14ac:dyDescent="0.3">
      <c r="G1636" s="541"/>
      <c r="H1636" s="541"/>
    </row>
    <row r="1637" spans="7:8" x14ac:dyDescent="0.3">
      <c r="G1637" s="541"/>
      <c r="H1637" s="541"/>
    </row>
    <row r="1638" spans="7:8" x14ac:dyDescent="0.3">
      <c r="G1638" s="541"/>
      <c r="H1638" s="541"/>
    </row>
    <row r="1639" spans="7:8" x14ac:dyDescent="0.3">
      <c r="G1639" s="541"/>
      <c r="H1639" s="541"/>
    </row>
    <row r="1640" spans="7:8" x14ac:dyDescent="0.3">
      <c r="G1640" s="541"/>
      <c r="H1640" s="541"/>
    </row>
    <row r="1641" spans="7:8" x14ac:dyDescent="0.3">
      <c r="G1641" s="541"/>
      <c r="H1641" s="541"/>
    </row>
    <row r="1642" spans="7:8" x14ac:dyDescent="0.3">
      <c r="G1642" s="541"/>
      <c r="H1642" s="541"/>
    </row>
    <row r="1643" spans="7:8" x14ac:dyDescent="0.3">
      <c r="G1643" s="541"/>
      <c r="H1643" s="541"/>
    </row>
    <row r="1644" spans="7:8" x14ac:dyDescent="0.3">
      <c r="G1644" s="541"/>
      <c r="H1644" s="541"/>
    </row>
    <row r="1645" spans="7:8" x14ac:dyDescent="0.3">
      <c r="G1645" s="541"/>
      <c r="H1645" s="541"/>
    </row>
    <row r="1646" spans="7:8" x14ac:dyDescent="0.3">
      <c r="G1646" s="541"/>
      <c r="H1646" s="541"/>
    </row>
    <row r="1647" spans="7:8" x14ac:dyDescent="0.3">
      <c r="G1647" s="541"/>
      <c r="H1647" s="541"/>
    </row>
    <row r="1648" spans="7:8" x14ac:dyDescent="0.3">
      <c r="G1648" s="541"/>
      <c r="H1648" s="541"/>
    </row>
    <row r="1649" spans="7:8" x14ac:dyDescent="0.3">
      <c r="G1649" s="541"/>
      <c r="H1649" s="541"/>
    </row>
    <row r="1650" spans="7:8" x14ac:dyDescent="0.3">
      <c r="G1650" s="541"/>
      <c r="H1650" s="541"/>
    </row>
    <row r="1651" spans="7:8" x14ac:dyDescent="0.3">
      <c r="G1651" s="541"/>
      <c r="H1651" s="541"/>
    </row>
    <row r="1652" spans="7:8" x14ac:dyDescent="0.3">
      <c r="G1652" s="541"/>
      <c r="H1652" s="541"/>
    </row>
    <row r="1653" spans="7:8" x14ac:dyDescent="0.3">
      <c r="G1653" s="541"/>
      <c r="H1653" s="541"/>
    </row>
    <row r="1654" spans="7:8" x14ac:dyDescent="0.3">
      <c r="G1654" s="541"/>
      <c r="H1654" s="541"/>
    </row>
    <row r="1655" spans="7:8" x14ac:dyDescent="0.3">
      <c r="G1655" s="541"/>
      <c r="H1655" s="541"/>
    </row>
    <row r="1656" spans="7:8" x14ac:dyDescent="0.3">
      <c r="G1656" s="541"/>
      <c r="H1656" s="541"/>
    </row>
    <row r="1657" spans="7:8" x14ac:dyDescent="0.3">
      <c r="G1657" s="541"/>
      <c r="H1657" s="541"/>
    </row>
    <row r="1658" spans="7:8" x14ac:dyDescent="0.3">
      <c r="G1658" s="541"/>
      <c r="H1658" s="541"/>
    </row>
    <row r="1659" spans="7:8" x14ac:dyDescent="0.3">
      <c r="G1659" s="541"/>
      <c r="H1659" s="541"/>
    </row>
    <row r="1660" spans="7:8" x14ac:dyDescent="0.3">
      <c r="G1660" s="541"/>
      <c r="H1660" s="541"/>
    </row>
    <row r="1661" spans="7:8" x14ac:dyDescent="0.3">
      <c r="G1661" s="541"/>
      <c r="H1661" s="541"/>
    </row>
    <row r="1662" spans="7:8" x14ac:dyDescent="0.3">
      <c r="G1662" s="541"/>
      <c r="H1662" s="541"/>
    </row>
    <row r="1663" spans="7:8" x14ac:dyDescent="0.3">
      <c r="G1663" s="541"/>
      <c r="H1663" s="541"/>
    </row>
    <row r="1664" spans="7:8" x14ac:dyDescent="0.3">
      <c r="G1664" s="541"/>
      <c r="H1664" s="541"/>
    </row>
    <row r="1665" spans="7:8" x14ac:dyDescent="0.3">
      <c r="G1665" s="541"/>
      <c r="H1665" s="541"/>
    </row>
    <row r="1666" spans="7:8" x14ac:dyDescent="0.3">
      <c r="G1666" s="541"/>
      <c r="H1666" s="541"/>
    </row>
    <row r="1667" spans="7:8" x14ac:dyDescent="0.3">
      <c r="G1667" s="541"/>
      <c r="H1667" s="541"/>
    </row>
    <row r="1668" spans="7:8" x14ac:dyDescent="0.3">
      <c r="G1668" s="541"/>
      <c r="H1668" s="541"/>
    </row>
    <row r="1669" spans="7:8" x14ac:dyDescent="0.3">
      <c r="G1669" s="541"/>
      <c r="H1669" s="541"/>
    </row>
    <row r="1670" spans="7:8" x14ac:dyDescent="0.3">
      <c r="G1670" s="541"/>
      <c r="H1670" s="541"/>
    </row>
    <row r="1671" spans="7:8" x14ac:dyDescent="0.3">
      <c r="G1671" s="541"/>
      <c r="H1671" s="541"/>
    </row>
    <row r="1672" spans="7:8" x14ac:dyDescent="0.3">
      <c r="G1672" s="541"/>
      <c r="H1672" s="541"/>
    </row>
    <row r="1673" spans="7:8" x14ac:dyDescent="0.3">
      <c r="G1673" s="541"/>
      <c r="H1673" s="541"/>
    </row>
    <row r="1674" spans="7:8" x14ac:dyDescent="0.3">
      <c r="G1674" s="541"/>
      <c r="H1674" s="541"/>
    </row>
    <row r="1675" spans="7:8" x14ac:dyDescent="0.3">
      <c r="G1675" s="541"/>
      <c r="H1675" s="541"/>
    </row>
    <row r="1676" spans="7:8" x14ac:dyDescent="0.3">
      <c r="G1676" s="541"/>
      <c r="H1676" s="541"/>
    </row>
    <row r="1677" spans="7:8" x14ac:dyDescent="0.3">
      <c r="G1677" s="541"/>
      <c r="H1677" s="541"/>
    </row>
    <row r="1678" spans="7:8" x14ac:dyDescent="0.3">
      <c r="G1678" s="541"/>
      <c r="H1678" s="541"/>
    </row>
    <row r="1679" spans="7:8" x14ac:dyDescent="0.3">
      <c r="G1679" s="541"/>
      <c r="H1679" s="541"/>
    </row>
    <row r="1680" spans="7:8" x14ac:dyDescent="0.3">
      <c r="G1680" s="541"/>
      <c r="H1680" s="541"/>
    </row>
    <row r="1681" spans="7:8" x14ac:dyDescent="0.3">
      <c r="G1681" s="541"/>
      <c r="H1681" s="541"/>
    </row>
    <row r="1682" spans="7:8" x14ac:dyDescent="0.3">
      <c r="G1682" s="541"/>
      <c r="H1682" s="541"/>
    </row>
    <row r="1683" spans="7:8" x14ac:dyDescent="0.3">
      <c r="G1683" s="541"/>
      <c r="H1683" s="541"/>
    </row>
    <row r="1684" spans="7:8" x14ac:dyDescent="0.3">
      <c r="G1684" s="541"/>
      <c r="H1684" s="541"/>
    </row>
    <row r="1685" spans="7:8" x14ac:dyDescent="0.3">
      <c r="G1685" s="541"/>
      <c r="H1685" s="541"/>
    </row>
    <row r="1686" spans="7:8" x14ac:dyDescent="0.3">
      <c r="G1686" s="541"/>
      <c r="H1686" s="541"/>
    </row>
    <row r="1687" spans="7:8" x14ac:dyDescent="0.3">
      <c r="G1687" s="541"/>
      <c r="H1687" s="541"/>
    </row>
    <row r="1688" spans="7:8" x14ac:dyDescent="0.3">
      <c r="G1688" s="541"/>
      <c r="H1688" s="541"/>
    </row>
    <row r="1689" spans="7:8" x14ac:dyDescent="0.3">
      <c r="G1689" s="541"/>
      <c r="H1689" s="541"/>
    </row>
    <row r="1690" spans="7:8" x14ac:dyDescent="0.3">
      <c r="G1690" s="541"/>
      <c r="H1690" s="541"/>
    </row>
    <row r="1691" spans="7:8" x14ac:dyDescent="0.3">
      <c r="G1691" s="541"/>
      <c r="H1691" s="541"/>
    </row>
    <row r="1692" spans="7:8" x14ac:dyDescent="0.3">
      <c r="G1692" s="541"/>
      <c r="H1692" s="541"/>
    </row>
    <row r="1693" spans="7:8" x14ac:dyDescent="0.3">
      <c r="G1693" s="541"/>
      <c r="H1693" s="541"/>
    </row>
    <row r="1694" spans="7:8" x14ac:dyDescent="0.3">
      <c r="G1694" s="541"/>
      <c r="H1694" s="541"/>
    </row>
    <row r="1695" spans="7:8" x14ac:dyDescent="0.3">
      <c r="G1695" s="541"/>
      <c r="H1695" s="541"/>
    </row>
    <row r="1696" spans="7:8" x14ac:dyDescent="0.3">
      <c r="G1696" s="541"/>
      <c r="H1696" s="541"/>
    </row>
    <row r="1697" spans="7:8" x14ac:dyDescent="0.3">
      <c r="G1697" s="541"/>
      <c r="H1697" s="541"/>
    </row>
    <row r="1698" spans="7:8" x14ac:dyDescent="0.3">
      <c r="G1698" s="541"/>
      <c r="H1698" s="541"/>
    </row>
    <row r="1699" spans="7:8" x14ac:dyDescent="0.3">
      <c r="G1699" s="541"/>
      <c r="H1699" s="541"/>
    </row>
    <row r="1700" spans="7:8" x14ac:dyDescent="0.3">
      <c r="G1700" s="541"/>
      <c r="H1700" s="541"/>
    </row>
    <row r="1701" spans="7:8" x14ac:dyDescent="0.3">
      <c r="G1701" s="541"/>
      <c r="H1701" s="541"/>
    </row>
    <row r="1702" spans="7:8" x14ac:dyDescent="0.3">
      <c r="G1702" s="541"/>
      <c r="H1702" s="541"/>
    </row>
    <row r="1703" spans="7:8" x14ac:dyDescent="0.3">
      <c r="G1703" s="541"/>
      <c r="H1703" s="541"/>
    </row>
    <row r="1704" spans="7:8" x14ac:dyDescent="0.3">
      <c r="G1704" s="541"/>
      <c r="H1704" s="541"/>
    </row>
    <row r="1705" spans="7:8" x14ac:dyDescent="0.3">
      <c r="G1705" s="541"/>
      <c r="H1705" s="541"/>
    </row>
    <row r="1706" spans="7:8" x14ac:dyDescent="0.3">
      <c r="G1706" s="541"/>
      <c r="H1706" s="541"/>
    </row>
    <row r="1707" spans="7:8" x14ac:dyDescent="0.3">
      <c r="G1707" s="541"/>
      <c r="H1707" s="541"/>
    </row>
    <row r="1708" spans="7:8" x14ac:dyDescent="0.3">
      <c r="G1708" s="541"/>
      <c r="H1708" s="541"/>
    </row>
    <row r="1709" spans="7:8" x14ac:dyDescent="0.3">
      <c r="G1709" s="541"/>
      <c r="H1709" s="541"/>
    </row>
    <row r="1710" spans="7:8" x14ac:dyDescent="0.3">
      <c r="G1710" s="541"/>
      <c r="H1710" s="541"/>
    </row>
    <row r="1711" spans="7:8" x14ac:dyDescent="0.3">
      <c r="G1711" s="541"/>
      <c r="H1711" s="541"/>
    </row>
    <row r="1712" spans="7:8" x14ac:dyDescent="0.3">
      <c r="G1712" s="541"/>
      <c r="H1712" s="541"/>
    </row>
    <row r="1713" spans="7:8" x14ac:dyDescent="0.3">
      <c r="G1713" s="541"/>
      <c r="H1713" s="541"/>
    </row>
    <row r="1714" spans="7:8" x14ac:dyDescent="0.3">
      <c r="G1714" s="541"/>
      <c r="H1714" s="541"/>
    </row>
    <row r="1715" spans="7:8" x14ac:dyDescent="0.3">
      <c r="G1715" s="541"/>
      <c r="H1715" s="541"/>
    </row>
    <row r="1716" spans="7:8" x14ac:dyDescent="0.3">
      <c r="G1716" s="541"/>
      <c r="H1716" s="541"/>
    </row>
    <row r="1717" spans="7:8" x14ac:dyDescent="0.3">
      <c r="G1717" s="541"/>
      <c r="H1717" s="541"/>
    </row>
    <row r="1718" spans="7:8" x14ac:dyDescent="0.3">
      <c r="G1718" s="541"/>
      <c r="H1718" s="541"/>
    </row>
    <row r="1719" spans="7:8" x14ac:dyDescent="0.3">
      <c r="G1719" s="541"/>
      <c r="H1719" s="541"/>
    </row>
    <row r="1720" spans="7:8" x14ac:dyDescent="0.3">
      <c r="G1720" s="541"/>
      <c r="H1720" s="541"/>
    </row>
    <row r="1721" spans="7:8" x14ac:dyDescent="0.3">
      <c r="G1721" s="541"/>
      <c r="H1721" s="541"/>
    </row>
    <row r="1722" spans="7:8" x14ac:dyDescent="0.3">
      <c r="G1722" s="541"/>
      <c r="H1722" s="541"/>
    </row>
    <row r="1723" spans="7:8" x14ac:dyDescent="0.3">
      <c r="G1723" s="541"/>
      <c r="H1723" s="541"/>
    </row>
    <row r="1724" spans="7:8" x14ac:dyDescent="0.3">
      <c r="G1724" s="541"/>
      <c r="H1724" s="541"/>
    </row>
    <row r="1725" spans="7:8" x14ac:dyDescent="0.3">
      <c r="G1725" s="541"/>
      <c r="H1725" s="541"/>
    </row>
    <row r="1726" spans="7:8" x14ac:dyDescent="0.3">
      <c r="G1726" s="541"/>
      <c r="H1726" s="541"/>
    </row>
    <row r="1727" spans="7:8" x14ac:dyDescent="0.3">
      <c r="G1727" s="541"/>
      <c r="H1727" s="541"/>
    </row>
    <row r="1728" spans="7:8" x14ac:dyDescent="0.3">
      <c r="G1728" s="541"/>
      <c r="H1728" s="541"/>
    </row>
    <row r="1729" spans="7:8" x14ac:dyDescent="0.3">
      <c r="G1729" s="541"/>
      <c r="H1729" s="541"/>
    </row>
    <row r="1730" spans="7:8" x14ac:dyDescent="0.3">
      <c r="G1730" s="541"/>
      <c r="H1730" s="541"/>
    </row>
    <row r="1731" spans="7:8" x14ac:dyDescent="0.3">
      <c r="G1731" s="541"/>
      <c r="H1731" s="541"/>
    </row>
    <row r="1732" spans="7:8" x14ac:dyDescent="0.3">
      <c r="G1732" s="541"/>
      <c r="H1732" s="541"/>
    </row>
    <row r="1733" spans="7:8" x14ac:dyDescent="0.3">
      <c r="G1733" s="541"/>
      <c r="H1733" s="541"/>
    </row>
    <row r="1734" spans="7:8" x14ac:dyDescent="0.3">
      <c r="G1734" s="541"/>
      <c r="H1734" s="541"/>
    </row>
    <row r="1735" spans="7:8" x14ac:dyDescent="0.3">
      <c r="G1735" s="541"/>
      <c r="H1735" s="541"/>
    </row>
    <row r="1736" spans="7:8" x14ac:dyDescent="0.3">
      <c r="G1736" s="541"/>
      <c r="H1736" s="541"/>
    </row>
    <row r="1737" spans="7:8" x14ac:dyDescent="0.3">
      <c r="G1737" s="541"/>
      <c r="H1737" s="541"/>
    </row>
    <row r="1738" spans="7:8" x14ac:dyDescent="0.3">
      <c r="G1738" s="541"/>
      <c r="H1738" s="541"/>
    </row>
    <row r="1739" spans="7:8" x14ac:dyDescent="0.3">
      <c r="G1739" s="541"/>
      <c r="H1739" s="541"/>
    </row>
    <row r="1740" spans="7:8" x14ac:dyDescent="0.3">
      <c r="G1740" s="541"/>
      <c r="H1740" s="541"/>
    </row>
    <row r="1741" spans="7:8" x14ac:dyDescent="0.3">
      <c r="G1741" s="541"/>
      <c r="H1741" s="541"/>
    </row>
    <row r="1742" spans="7:8" x14ac:dyDescent="0.3">
      <c r="G1742" s="541"/>
      <c r="H1742" s="541"/>
    </row>
    <row r="1743" spans="7:8" x14ac:dyDescent="0.3">
      <c r="G1743" s="541"/>
      <c r="H1743" s="541"/>
    </row>
    <row r="1744" spans="7:8" x14ac:dyDescent="0.3">
      <c r="G1744" s="541"/>
      <c r="H1744" s="541"/>
    </row>
    <row r="1745" spans="7:8" x14ac:dyDescent="0.3">
      <c r="G1745" s="541"/>
      <c r="H1745" s="541"/>
    </row>
    <row r="1746" spans="7:8" x14ac:dyDescent="0.3">
      <c r="G1746" s="541"/>
      <c r="H1746" s="541"/>
    </row>
    <row r="1747" spans="7:8" x14ac:dyDescent="0.3">
      <c r="G1747" s="541"/>
      <c r="H1747" s="541"/>
    </row>
    <row r="1748" spans="7:8" x14ac:dyDescent="0.3">
      <c r="G1748" s="541"/>
      <c r="H1748" s="541"/>
    </row>
    <row r="1749" spans="7:8" x14ac:dyDescent="0.3">
      <c r="G1749" s="541"/>
      <c r="H1749" s="541"/>
    </row>
    <row r="1750" spans="7:8" x14ac:dyDescent="0.3">
      <c r="G1750" s="541"/>
      <c r="H1750" s="541"/>
    </row>
    <row r="1751" spans="7:8" x14ac:dyDescent="0.3">
      <c r="G1751" s="541"/>
      <c r="H1751" s="541"/>
    </row>
    <row r="1752" spans="7:8" x14ac:dyDescent="0.3">
      <c r="G1752" s="541"/>
      <c r="H1752" s="541"/>
    </row>
    <row r="1753" spans="7:8" x14ac:dyDescent="0.3">
      <c r="G1753" s="541"/>
      <c r="H1753" s="541"/>
    </row>
    <row r="1754" spans="7:8" x14ac:dyDescent="0.3">
      <c r="G1754" s="541"/>
      <c r="H1754" s="541"/>
    </row>
    <row r="1755" spans="7:8" x14ac:dyDescent="0.3">
      <c r="G1755" s="541"/>
      <c r="H1755" s="541"/>
    </row>
    <row r="1756" spans="7:8" x14ac:dyDescent="0.3">
      <c r="G1756" s="541"/>
      <c r="H1756" s="541"/>
    </row>
    <row r="1757" spans="7:8" x14ac:dyDescent="0.3">
      <c r="G1757" s="541"/>
      <c r="H1757" s="541"/>
    </row>
    <row r="1758" spans="7:8" x14ac:dyDescent="0.3">
      <c r="G1758" s="541"/>
      <c r="H1758" s="541"/>
    </row>
    <row r="1759" spans="7:8" x14ac:dyDescent="0.3">
      <c r="G1759" s="541"/>
      <c r="H1759" s="541"/>
    </row>
    <row r="1760" spans="7:8" x14ac:dyDescent="0.3">
      <c r="G1760" s="541"/>
      <c r="H1760" s="541"/>
    </row>
    <row r="1761" spans="7:8" x14ac:dyDescent="0.3">
      <c r="G1761" s="541"/>
      <c r="H1761" s="541"/>
    </row>
    <row r="1762" spans="7:8" x14ac:dyDescent="0.3">
      <c r="G1762" s="541"/>
      <c r="H1762" s="541"/>
    </row>
    <row r="1763" spans="7:8" x14ac:dyDescent="0.3">
      <c r="G1763" s="541"/>
      <c r="H1763" s="541"/>
    </row>
    <row r="1764" spans="7:8" x14ac:dyDescent="0.3">
      <c r="G1764" s="541"/>
      <c r="H1764" s="541"/>
    </row>
    <row r="1765" spans="7:8" x14ac:dyDescent="0.3">
      <c r="G1765" s="541"/>
      <c r="H1765" s="541"/>
    </row>
    <row r="1766" spans="7:8" x14ac:dyDescent="0.3">
      <c r="G1766" s="541"/>
      <c r="H1766" s="541"/>
    </row>
    <row r="1767" spans="7:8" x14ac:dyDescent="0.3">
      <c r="G1767" s="541"/>
      <c r="H1767" s="541"/>
    </row>
    <row r="1768" spans="7:8" x14ac:dyDescent="0.3">
      <c r="G1768" s="541"/>
      <c r="H1768" s="541"/>
    </row>
    <row r="1769" spans="7:8" x14ac:dyDescent="0.3">
      <c r="G1769" s="541"/>
      <c r="H1769" s="541"/>
    </row>
    <row r="1770" spans="7:8" x14ac:dyDescent="0.3">
      <c r="G1770" s="541"/>
      <c r="H1770" s="541"/>
    </row>
    <row r="1771" spans="7:8" x14ac:dyDescent="0.3">
      <c r="G1771" s="541"/>
      <c r="H1771" s="541"/>
    </row>
    <row r="1772" spans="7:8" x14ac:dyDescent="0.3">
      <c r="G1772" s="541"/>
      <c r="H1772" s="541"/>
    </row>
    <row r="1773" spans="7:8" x14ac:dyDescent="0.3">
      <c r="G1773" s="541"/>
      <c r="H1773" s="541"/>
    </row>
    <row r="1774" spans="7:8" x14ac:dyDescent="0.3">
      <c r="G1774" s="541"/>
      <c r="H1774" s="541"/>
    </row>
    <row r="1775" spans="7:8" x14ac:dyDescent="0.3">
      <c r="G1775" s="541"/>
      <c r="H1775" s="541"/>
    </row>
    <row r="1776" spans="7:8" x14ac:dyDescent="0.3">
      <c r="G1776" s="541"/>
      <c r="H1776" s="541"/>
    </row>
    <row r="1777" spans="7:8" x14ac:dyDescent="0.3">
      <c r="G1777" s="541"/>
      <c r="H1777" s="541"/>
    </row>
    <row r="1778" spans="7:8" x14ac:dyDescent="0.3">
      <c r="G1778" s="541"/>
      <c r="H1778" s="541"/>
    </row>
    <row r="1779" spans="7:8" x14ac:dyDescent="0.3">
      <c r="G1779" s="541"/>
      <c r="H1779" s="541"/>
    </row>
    <row r="1780" spans="7:8" x14ac:dyDescent="0.3">
      <c r="G1780" s="541"/>
      <c r="H1780" s="541"/>
    </row>
    <row r="1781" spans="7:8" x14ac:dyDescent="0.3">
      <c r="G1781" s="541"/>
      <c r="H1781" s="541"/>
    </row>
    <row r="1782" spans="7:8" x14ac:dyDescent="0.3">
      <c r="G1782" s="541"/>
      <c r="H1782" s="541"/>
    </row>
    <row r="1783" spans="7:8" x14ac:dyDescent="0.3">
      <c r="G1783" s="541"/>
      <c r="H1783" s="541"/>
    </row>
    <row r="1784" spans="7:8" x14ac:dyDescent="0.3">
      <c r="G1784" s="541"/>
      <c r="H1784" s="541"/>
    </row>
    <row r="1785" spans="7:8" x14ac:dyDescent="0.3">
      <c r="G1785" s="541"/>
      <c r="H1785" s="541"/>
    </row>
    <row r="1786" spans="7:8" x14ac:dyDescent="0.3">
      <c r="G1786" s="541"/>
      <c r="H1786" s="541"/>
    </row>
    <row r="1787" spans="7:8" x14ac:dyDescent="0.3">
      <c r="G1787" s="541"/>
      <c r="H1787" s="541"/>
    </row>
    <row r="1788" spans="7:8" x14ac:dyDescent="0.3">
      <c r="G1788" s="541"/>
      <c r="H1788" s="541"/>
    </row>
    <row r="1789" spans="7:8" x14ac:dyDescent="0.3">
      <c r="G1789" s="541"/>
      <c r="H1789" s="541"/>
    </row>
    <row r="1790" spans="7:8" x14ac:dyDescent="0.3">
      <c r="G1790" s="541"/>
      <c r="H1790" s="541"/>
    </row>
    <row r="1791" spans="7:8" x14ac:dyDescent="0.3">
      <c r="G1791" s="541"/>
      <c r="H1791" s="541"/>
    </row>
    <row r="1792" spans="7:8" x14ac:dyDescent="0.3">
      <c r="G1792" s="541"/>
      <c r="H1792" s="541"/>
    </row>
    <row r="1793" spans="7:8" x14ac:dyDescent="0.3">
      <c r="G1793" s="541"/>
      <c r="H1793" s="541"/>
    </row>
    <row r="1794" spans="7:8" x14ac:dyDescent="0.3">
      <c r="G1794" s="541"/>
      <c r="H1794" s="541"/>
    </row>
    <row r="1795" spans="7:8" x14ac:dyDescent="0.3">
      <c r="G1795" s="541"/>
      <c r="H1795" s="541"/>
    </row>
    <row r="1796" spans="7:8" x14ac:dyDescent="0.3">
      <c r="G1796" s="541"/>
      <c r="H1796" s="541"/>
    </row>
    <row r="1797" spans="7:8" x14ac:dyDescent="0.3">
      <c r="G1797" s="541"/>
      <c r="H1797" s="541"/>
    </row>
    <row r="1798" spans="7:8" x14ac:dyDescent="0.3">
      <c r="G1798" s="541"/>
      <c r="H1798" s="541"/>
    </row>
    <row r="1799" spans="7:8" x14ac:dyDescent="0.3">
      <c r="G1799" s="541"/>
      <c r="H1799" s="541"/>
    </row>
    <row r="1800" spans="7:8" x14ac:dyDescent="0.3">
      <c r="G1800" s="541"/>
      <c r="H1800" s="541"/>
    </row>
    <row r="1801" spans="7:8" x14ac:dyDescent="0.3">
      <c r="G1801" s="541"/>
      <c r="H1801" s="541"/>
    </row>
    <row r="1802" spans="7:8" x14ac:dyDescent="0.3">
      <c r="G1802" s="541"/>
      <c r="H1802" s="541"/>
    </row>
    <row r="1803" spans="7:8" x14ac:dyDescent="0.3">
      <c r="G1803" s="541"/>
      <c r="H1803" s="541"/>
    </row>
    <row r="1804" spans="7:8" x14ac:dyDescent="0.3">
      <c r="G1804" s="541"/>
      <c r="H1804" s="541"/>
    </row>
    <row r="1805" spans="7:8" x14ac:dyDescent="0.3">
      <c r="G1805" s="541"/>
      <c r="H1805" s="541"/>
    </row>
    <row r="1806" spans="7:8" x14ac:dyDescent="0.3">
      <c r="G1806" s="541"/>
      <c r="H1806" s="541"/>
    </row>
    <row r="1807" spans="7:8" x14ac:dyDescent="0.3">
      <c r="G1807" s="541"/>
      <c r="H1807" s="541"/>
    </row>
    <row r="1808" spans="7:8" x14ac:dyDescent="0.3">
      <c r="G1808" s="541"/>
      <c r="H1808" s="541"/>
    </row>
    <row r="1809" spans="7:8" x14ac:dyDescent="0.3">
      <c r="G1809" s="541"/>
      <c r="H1809" s="541"/>
    </row>
    <row r="1810" spans="7:8" x14ac:dyDescent="0.3">
      <c r="G1810" s="541"/>
      <c r="H1810" s="541"/>
    </row>
    <row r="1811" spans="7:8" x14ac:dyDescent="0.3">
      <c r="G1811" s="541"/>
      <c r="H1811" s="541"/>
    </row>
    <row r="1812" spans="7:8" x14ac:dyDescent="0.3">
      <c r="G1812" s="541"/>
      <c r="H1812" s="541"/>
    </row>
    <row r="1813" spans="7:8" x14ac:dyDescent="0.3">
      <c r="G1813" s="541"/>
      <c r="H1813" s="541"/>
    </row>
    <row r="1814" spans="7:8" x14ac:dyDescent="0.3">
      <c r="G1814" s="541"/>
      <c r="H1814" s="541"/>
    </row>
    <row r="1815" spans="7:8" x14ac:dyDescent="0.3">
      <c r="G1815" s="541"/>
      <c r="H1815" s="541"/>
    </row>
    <row r="1816" spans="7:8" x14ac:dyDescent="0.3">
      <c r="G1816" s="541"/>
      <c r="H1816" s="541"/>
    </row>
    <row r="1817" spans="7:8" x14ac:dyDescent="0.3">
      <c r="G1817" s="541"/>
      <c r="H1817" s="541"/>
    </row>
    <row r="1818" spans="7:8" x14ac:dyDescent="0.3">
      <c r="G1818" s="541"/>
      <c r="H1818" s="541"/>
    </row>
    <row r="1819" spans="7:8" x14ac:dyDescent="0.3">
      <c r="G1819" s="541"/>
      <c r="H1819" s="541"/>
    </row>
    <row r="1820" spans="7:8" x14ac:dyDescent="0.3">
      <c r="G1820" s="541"/>
      <c r="H1820" s="541"/>
    </row>
    <row r="1821" spans="7:8" x14ac:dyDescent="0.3">
      <c r="G1821" s="541"/>
      <c r="H1821" s="541"/>
    </row>
    <row r="1822" spans="7:8" x14ac:dyDescent="0.3">
      <c r="G1822" s="541"/>
      <c r="H1822" s="541"/>
    </row>
    <row r="1823" spans="7:8" x14ac:dyDescent="0.3">
      <c r="G1823" s="541"/>
      <c r="H1823" s="541"/>
    </row>
    <row r="1824" spans="7:8" x14ac:dyDescent="0.3">
      <c r="G1824" s="541"/>
      <c r="H1824" s="541"/>
    </row>
    <row r="1825" spans="7:8" x14ac:dyDescent="0.3">
      <c r="G1825" s="541"/>
      <c r="H1825" s="541"/>
    </row>
    <row r="1826" spans="7:8" x14ac:dyDescent="0.3">
      <c r="G1826" s="541"/>
      <c r="H1826" s="541"/>
    </row>
    <row r="1827" spans="7:8" x14ac:dyDescent="0.3">
      <c r="G1827" s="541"/>
      <c r="H1827" s="541"/>
    </row>
    <row r="1828" spans="7:8" x14ac:dyDescent="0.3">
      <c r="G1828" s="541"/>
      <c r="H1828" s="541"/>
    </row>
    <row r="1829" spans="7:8" x14ac:dyDescent="0.3">
      <c r="G1829" s="541"/>
      <c r="H1829" s="541"/>
    </row>
    <row r="1830" spans="7:8" x14ac:dyDescent="0.3">
      <c r="G1830" s="541"/>
      <c r="H1830" s="541"/>
    </row>
    <row r="1831" spans="7:8" x14ac:dyDescent="0.3">
      <c r="G1831" s="541"/>
      <c r="H1831" s="541"/>
    </row>
    <row r="1832" spans="7:8" x14ac:dyDescent="0.3">
      <c r="G1832" s="541"/>
      <c r="H1832" s="541"/>
    </row>
    <row r="1833" spans="7:8" x14ac:dyDescent="0.3">
      <c r="G1833" s="541"/>
      <c r="H1833" s="541"/>
    </row>
    <row r="1834" spans="7:8" x14ac:dyDescent="0.3">
      <c r="G1834" s="541"/>
      <c r="H1834" s="541"/>
    </row>
    <row r="1835" spans="7:8" x14ac:dyDescent="0.3">
      <c r="G1835" s="541"/>
      <c r="H1835" s="541"/>
    </row>
    <row r="1836" spans="7:8" x14ac:dyDescent="0.3">
      <c r="G1836" s="541"/>
      <c r="H1836" s="541"/>
    </row>
    <row r="1837" spans="7:8" x14ac:dyDescent="0.3">
      <c r="G1837" s="541"/>
      <c r="H1837" s="541"/>
    </row>
    <row r="1838" spans="7:8" x14ac:dyDescent="0.3">
      <c r="G1838" s="541"/>
      <c r="H1838" s="541"/>
    </row>
    <row r="1839" spans="7:8" x14ac:dyDescent="0.3">
      <c r="G1839" s="541"/>
      <c r="H1839" s="541"/>
    </row>
    <row r="1840" spans="7:8" x14ac:dyDescent="0.3">
      <c r="G1840" s="541"/>
      <c r="H1840" s="541"/>
    </row>
    <row r="1841" spans="7:8" x14ac:dyDescent="0.3">
      <c r="G1841" s="541"/>
      <c r="H1841" s="541"/>
    </row>
    <row r="1842" spans="7:8" x14ac:dyDescent="0.3">
      <c r="G1842" s="541"/>
      <c r="H1842" s="541"/>
    </row>
    <row r="1843" spans="7:8" x14ac:dyDescent="0.3">
      <c r="G1843" s="541"/>
      <c r="H1843" s="541"/>
    </row>
    <row r="1844" spans="7:8" x14ac:dyDescent="0.3">
      <c r="G1844" s="541"/>
      <c r="H1844" s="541"/>
    </row>
    <row r="1845" spans="7:8" x14ac:dyDescent="0.3">
      <c r="G1845" s="541"/>
      <c r="H1845" s="541"/>
    </row>
    <row r="1846" spans="7:8" x14ac:dyDescent="0.3">
      <c r="G1846" s="541"/>
      <c r="H1846" s="541"/>
    </row>
    <row r="1847" spans="7:8" x14ac:dyDescent="0.3">
      <c r="G1847" s="541"/>
      <c r="H1847" s="541"/>
    </row>
    <row r="1848" spans="7:8" x14ac:dyDescent="0.3">
      <c r="G1848" s="541"/>
      <c r="H1848" s="541"/>
    </row>
    <row r="1849" spans="7:8" x14ac:dyDescent="0.3">
      <c r="G1849" s="541"/>
      <c r="H1849" s="541"/>
    </row>
    <row r="1850" spans="7:8" x14ac:dyDescent="0.3">
      <c r="G1850" s="541"/>
      <c r="H1850" s="541"/>
    </row>
    <row r="1851" spans="7:8" x14ac:dyDescent="0.3">
      <c r="G1851" s="541"/>
      <c r="H1851" s="541"/>
    </row>
    <row r="1852" spans="7:8" x14ac:dyDescent="0.3">
      <c r="G1852" s="541"/>
      <c r="H1852" s="541"/>
    </row>
    <row r="1853" spans="7:8" x14ac:dyDescent="0.3">
      <c r="G1853" s="541"/>
      <c r="H1853" s="541"/>
    </row>
    <row r="1854" spans="7:8" x14ac:dyDescent="0.3">
      <c r="G1854" s="541"/>
      <c r="H1854" s="541"/>
    </row>
    <row r="1855" spans="7:8" x14ac:dyDescent="0.3">
      <c r="G1855" s="541"/>
      <c r="H1855" s="541"/>
    </row>
    <row r="1856" spans="7:8" x14ac:dyDescent="0.3">
      <c r="G1856" s="541"/>
      <c r="H1856" s="541"/>
    </row>
    <row r="1857" spans="7:8" x14ac:dyDescent="0.3">
      <c r="G1857" s="541"/>
      <c r="H1857" s="541"/>
    </row>
    <row r="1858" spans="7:8" x14ac:dyDescent="0.3">
      <c r="G1858" s="541"/>
      <c r="H1858" s="541"/>
    </row>
    <row r="1859" spans="7:8" x14ac:dyDescent="0.3">
      <c r="G1859" s="541"/>
      <c r="H1859" s="541"/>
    </row>
    <row r="1860" spans="7:8" x14ac:dyDescent="0.3">
      <c r="G1860" s="541"/>
      <c r="H1860" s="541"/>
    </row>
    <row r="1861" spans="7:8" x14ac:dyDescent="0.3">
      <c r="G1861" s="541"/>
      <c r="H1861" s="541"/>
    </row>
    <row r="1862" spans="7:8" x14ac:dyDescent="0.3">
      <c r="G1862" s="541"/>
      <c r="H1862" s="541"/>
    </row>
    <row r="1863" spans="7:8" x14ac:dyDescent="0.3">
      <c r="G1863" s="541"/>
      <c r="H1863" s="541"/>
    </row>
    <row r="1864" spans="7:8" x14ac:dyDescent="0.3">
      <c r="G1864" s="541"/>
      <c r="H1864" s="541"/>
    </row>
    <row r="1865" spans="7:8" x14ac:dyDescent="0.3">
      <c r="G1865" s="541"/>
      <c r="H1865" s="541"/>
    </row>
    <row r="1866" spans="7:8" x14ac:dyDescent="0.3">
      <c r="G1866" s="541"/>
      <c r="H1866" s="541"/>
    </row>
    <row r="1867" spans="7:8" x14ac:dyDescent="0.3">
      <c r="G1867" s="541"/>
      <c r="H1867" s="541"/>
    </row>
    <row r="1868" spans="7:8" x14ac:dyDescent="0.3">
      <c r="G1868" s="541"/>
      <c r="H1868" s="541"/>
    </row>
    <row r="1869" spans="7:8" x14ac:dyDescent="0.3">
      <c r="G1869" s="541"/>
      <c r="H1869" s="541"/>
    </row>
    <row r="1870" spans="7:8" x14ac:dyDescent="0.3">
      <c r="G1870" s="541"/>
      <c r="H1870" s="541"/>
    </row>
    <row r="1871" spans="7:8" x14ac:dyDescent="0.3">
      <c r="G1871" s="541"/>
      <c r="H1871" s="541"/>
    </row>
    <row r="1872" spans="7:8" x14ac:dyDescent="0.3">
      <c r="G1872" s="541"/>
      <c r="H1872" s="541"/>
    </row>
    <row r="1873" spans="7:8" x14ac:dyDescent="0.3">
      <c r="G1873" s="541"/>
      <c r="H1873" s="541"/>
    </row>
    <row r="1874" spans="7:8" x14ac:dyDescent="0.3">
      <c r="G1874" s="541"/>
      <c r="H1874" s="541"/>
    </row>
    <row r="1875" spans="7:8" x14ac:dyDescent="0.3">
      <c r="G1875" s="541"/>
      <c r="H1875" s="541"/>
    </row>
    <row r="1876" spans="7:8" x14ac:dyDescent="0.3">
      <c r="G1876" s="541"/>
      <c r="H1876" s="541"/>
    </row>
    <row r="1877" spans="7:8" x14ac:dyDescent="0.3">
      <c r="G1877" s="541"/>
      <c r="H1877" s="541"/>
    </row>
    <row r="1878" spans="7:8" x14ac:dyDescent="0.3">
      <c r="G1878" s="541"/>
      <c r="H1878" s="541"/>
    </row>
    <row r="1879" spans="7:8" x14ac:dyDescent="0.3">
      <c r="G1879" s="541"/>
      <c r="H1879" s="541"/>
    </row>
    <row r="1880" spans="7:8" x14ac:dyDescent="0.3">
      <c r="G1880" s="541"/>
      <c r="H1880" s="541"/>
    </row>
    <row r="1881" spans="7:8" x14ac:dyDescent="0.3">
      <c r="G1881" s="541"/>
      <c r="H1881" s="541"/>
    </row>
    <row r="1882" spans="7:8" x14ac:dyDescent="0.3">
      <c r="G1882" s="541"/>
      <c r="H1882" s="541"/>
    </row>
    <row r="1883" spans="7:8" x14ac:dyDescent="0.3">
      <c r="G1883" s="541"/>
      <c r="H1883" s="541"/>
    </row>
    <row r="1884" spans="7:8" x14ac:dyDescent="0.3">
      <c r="G1884" s="541"/>
      <c r="H1884" s="541"/>
    </row>
    <row r="1885" spans="7:8" x14ac:dyDescent="0.3">
      <c r="G1885" s="541"/>
      <c r="H1885" s="541"/>
    </row>
    <row r="1886" spans="7:8" x14ac:dyDescent="0.3">
      <c r="G1886" s="541"/>
      <c r="H1886" s="541"/>
    </row>
    <row r="1887" spans="7:8" x14ac:dyDescent="0.3">
      <c r="G1887" s="541"/>
      <c r="H1887" s="541"/>
    </row>
    <row r="1888" spans="7:8" x14ac:dyDescent="0.3">
      <c r="G1888" s="541"/>
      <c r="H1888" s="541"/>
    </row>
    <row r="1889" spans="7:8" x14ac:dyDescent="0.3">
      <c r="G1889" s="541"/>
      <c r="H1889" s="541"/>
    </row>
    <row r="1890" spans="7:8" x14ac:dyDescent="0.3">
      <c r="G1890" s="541"/>
      <c r="H1890" s="541"/>
    </row>
    <row r="1891" spans="7:8" x14ac:dyDescent="0.3">
      <c r="G1891" s="541"/>
      <c r="H1891" s="541"/>
    </row>
    <row r="1892" spans="7:8" x14ac:dyDescent="0.3">
      <c r="G1892" s="541"/>
      <c r="H1892" s="541"/>
    </row>
    <row r="1893" spans="7:8" x14ac:dyDescent="0.3">
      <c r="G1893" s="541"/>
      <c r="H1893" s="541"/>
    </row>
    <row r="1894" spans="7:8" x14ac:dyDescent="0.3">
      <c r="G1894" s="541"/>
      <c r="H1894" s="541"/>
    </row>
    <row r="1895" spans="7:8" x14ac:dyDescent="0.3">
      <c r="G1895" s="541"/>
      <c r="H1895" s="541"/>
    </row>
    <row r="1896" spans="7:8" x14ac:dyDescent="0.3">
      <c r="G1896" s="541"/>
      <c r="H1896" s="541"/>
    </row>
    <row r="1897" spans="7:8" x14ac:dyDescent="0.3">
      <c r="G1897" s="541"/>
      <c r="H1897" s="541"/>
    </row>
    <row r="1898" spans="7:8" x14ac:dyDescent="0.3">
      <c r="G1898" s="541"/>
      <c r="H1898" s="541"/>
    </row>
    <row r="1899" spans="7:8" x14ac:dyDescent="0.3">
      <c r="G1899" s="541"/>
      <c r="H1899" s="541"/>
    </row>
    <row r="1900" spans="7:8" x14ac:dyDescent="0.3">
      <c r="G1900" s="541"/>
      <c r="H1900" s="541"/>
    </row>
    <row r="1901" spans="7:8" x14ac:dyDescent="0.3">
      <c r="G1901" s="541"/>
      <c r="H1901" s="541"/>
    </row>
    <row r="1902" spans="7:8" x14ac:dyDescent="0.3">
      <c r="G1902" s="541"/>
      <c r="H1902" s="541"/>
    </row>
    <row r="1903" spans="7:8" x14ac:dyDescent="0.3">
      <c r="G1903" s="541"/>
      <c r="H1903" s="541"/>
    </row>
    <row r="1904" spans="7:8" x14ac:dyDescent="0.3">
      <c r="G1904" s="541"/>
      <c r="H1904" s="541"/>
    </row>
    <row r="1905" spans="7:8" x14ac:dyDescent="0.3">
      <c r="G1905" s="541"/>
      <c r="H1905" s="541"/>
    </row>
    <row r="1906" spans="7:8" x14ac:dyDescent="0.3">
      <c r="G1906" s="541"/>
      <c r="H1906" s="541"/>
    </row>
    <row r="1907" spans="7:8" x14ac:dyDescent="0.3">
      <c r="G1907" s="541"/>
      <c r="H1907" s="541"/>
    </row>
    <row r="1908" spans="7:8" x14ac:dyDescent="0.3">
      <c r="G1908" s="541"/>
      <c r="H1908" s="541"/>
    </row>
    <row r="1909" spans="7:8" x14ac:dyDescent="0.3">
      <c r="G1909" s="541"/>
      <c r="H1909" s="541"/>
    </row>
    <row r="1910" spans="7:8" x14ac:dyDescent="0.3">
      <c r="G1910" s="541"/>
      <c r="H1910" s="541"/>
    </row>
    <row r="1911" spans="7:8" x14ac:dyDescent="0.3">
      <c r="G1911" s="541"/>
      <c r="H1911" s="541"/>
    </row>
    <row r="1912" spans="7:8" x14ac:dyDescent="0.3">
      <c r="G1912" s="541"/>
      <c r="H1912" s="541"/>
    </row>
    <row r="1913" spans="7:8" x14ac:dyDescent="0.3">
      <c r="G1913" s="541"/>
      <c r="H1913" s="541"/>
    </row>
    <row r="1914" spans="7:8" x14ac:dyDescent="0.3">
      <c r="G1914" s="541"/>
      <c r="H1914" s="541"/>
    </row>
    <row r="1915" spans="7:8" x14ac:dyDescent="0.3">
      <c r="G1915" s="541"/>
      <c r="H1915" s="541"/>
    </row>
    <row r="1916" spans="7:8" x14ac:dyDescent="0.3">
      <c r="G1916" s="541"/>
      <c r="H1916" s="541"/>
    </row>
    <row r="1917" spans="7:8" x14ac:dyDescent="0.3">
      <c r="G1917" s="541"/>
      <c r="H1917" s="541"/>
    </row>
    <row r="1918" spans="7:8" x14ac:dyDescent="0.3">
      <c r="G1918" s="541"/>
      <c r="H1918" s="541"/>
    </row>
    <row r="1919" spans="7:8" x14ac:dyDescent="0.3">
      <c r="G1919" s="541"/>
      <c r="H1919" s="541"/>
    </row>
    <row r="1920" spans="7:8" x14ac:dyDescent="0.3">
      <c r="G1920" s="541"/>
      <c r="H1920" s="541"/>
    </row>
    <row r="1921" spans="7:8" x14ac:dyDescent="0.3">
      <c r="G1921" s="541"/>
      <c r="H1921" s="541"/>
    </row>
    <row r="1922" spans="7:8" x14ac:dyDescent="0.3">
      <c r="G1922" s="541"/>
      <c r="H1922" s="541"/>
    </row>
    <row r="1923" spans="7:8" x14ac:dyDescent="0.3">
      <c r="G1923" s="541"/>
      <c r="H1923" s="541"/>
    </row>
    <row r="1924" spans="7:8" x14ac:dyDescent="0.3">
      <c r="G1924" s="541"/>
      <c r="H1924" s="541"/>
    </row>
    <row r="1925" spans="7:8" x14ac:dyDescent="0.3">
      <c r="G1925" s="541"/>
      <c r="H1925" s="541"/>
    </row>
    <row r="1926" spans="7:8" x14ac:dyDescent="0.3">
      <c r="G1926" s="541"/>
      <c r="H1926" s="541"/>
    </row>
    <row r="1927" spans="7:8" x14ac:dyDescent="0.3">
      <c r="G1927" s="541"/>
      <c r="H1927" s="541"/>
    </row>
    <row r="1928" spans="7:8" x14ac:dyDescent="0.3">
      <c r="G1928" s="541"/>
      <c r="H1928" s="541"/>
    </row>
    <row r="1929" spans="7:8" x14ac:dyDescent="0.3">
      <c r="G1929" s="541"/>
      <c r="H1929" s="541"/>
    </row>
    <row r="1930" spans="7:8" x14ac:dyDescent="0.3">
      <c r="G1930" s="541"/>
      <c r="H1930" s="541"/>
    </row>
    <row r="1931" spans="7:8" x14ac:dyDescent="0.3">
      <c r="G1931" s="541"/>
      <c r="H1931" s="541"/>
    </row>
    <row r="1932" spans="7:8" x14ac:dyDescent="0.3">
      <c r="G1932" s="541"/>
      <c r="H1932" s="541"/>
    </row>
    <row r="1933" spans="7:8" x14ac:dyDescent="0.3">
      <c r="G1933" s="541"/>
      <c r="H1933" s="541"/>
    </row>
    <row r="1934" spans="7:8" x14ac:dyDescent="0.3">
      <c r="G1934" s="541"/>
      <c r="H1934" s="541"/>
    </row>
    <row r="1935" spans="7:8" x14ac:dyDescent="0.3">
      <c r="G1935" s="541"/>
      <c r="H1935" s="541"/>
    </row>
    <row r="1936" spans="7:8" x14ac:dyDescent="0.3">
      <c r="G1936" s="541"/>
      <c r="H1936" s="541"/>
    </row>
    <row r="1937" spans="7:8" x14ac:dyDescent="0.3">
      <c r="G1937" s="541"/>
      <c r="H1937" s="541"/>
    </row>
    <row r="1938" spans="7:8" x14ac:dyDescent="0.3">
      <c r="G1938" s="541"/>
      <c r="H1938" s="541"/>
    </row>
    <row r="1939" spans="7:8" x14ac:dyDescent="0.3">
      <c r="G1939" s="541"/>
      <c r="H1939" s="541"/>
    </row>
    <row r="1940" spans="7:8" x14ac:dyDescent="0.3">
      <c r="G1940" s="541"/>
      <c r="H1940" s="541"/>
    </row>
    <row r="1941" spans="7:8" x14ac:dyDescent="0.3">
      <c r="G1941" s="541"/>
      <c r="H1941" s="541"/>
    </row>
    <row r="1942" spans="7:8" x14ac:dyDescent="0.3">
      <c r="G1942" s="541"/>
      <c r="H1942" s="541"/>
    </row>
    <row r="1943" spans="7:8" x14ac:dyDescent="0.3">
      <c r="G1943" s="541"/>
      <c r="H1943" s="541"/>
    </row>
    <row r="1944" spans="7:8" x14ac:dyDescent="0.3">
      <c r="G1944" s="541"/>
      <c r="H1944" s="541"/>
    </row>
    <row r="1945" spans="7:8" x14ac:dyDescent="0.3">
      <c r="G1945" s="541"/>
      <c r="H1945" s="541"/>
    </row>
    <row r="1946" spans="7:8" x14ac:dyDescent="0.3">
      <c r="G1946" s="541"/>
      <c r="H1946" s="541"/>
    </row>
    <row r="1947" spans="7:8" x14ac:dyDescent="0.3">
      <c r="G1947" s="541"/>
      <c r="H1947" s="541"/>
    </row>
    <row r="1948" spans="7:8" x14ac:dyDescent="0.3">
      <c r="G1948" s="541"/>
      <c r="H1948" s="541"/>
    </row>
    <row r="1949" spans="7:8" x14ac:dyDescent="0.3">
      <c r="G1949" s="541"/>
      <c r="H1949" s="541"/>
    </row>
    <row r="1950" spans="7:8" x14ac:dyDescent="0.3">
      <c r="G1950" s="541"/>
      <c r="H1950" s="541"/>
    </row>
    <row r="1951" spans="7:8" x14ac:dyDescent="0.3">
      <c r="G1951" s="541"/>
      <c r="H1951" s="541"/>
    </row>
    <row r="1952" spans="7:8" x14ac:dyDescent="0.3">
      <c r="G1952" s="541"/>
      <c r="H1952" s="541"/>
    </row>
    <row r="1953" spans="7:8" x14ac:dyDescent="0.3">
      <c r="G1953" s="541"/>
      <c r="H1953" s="541"/>
    </row>
    <row r="1954" spans="7:8" x14ac:dyDescent="0.3">
      <c r="G1954" s="541"/>
      <c r="H1954" s="541"/>
    </row>
    <row r="1955" spans="7:8" x14ac:dyDescent="0.3">
      <c r="G1955" s="541"/>
      <c r="H1955" s="541"/>
    </row>
    <row r="1956" spans="7:8" x14ac:dyDescent="0.3">
      <c r="G1956" s="541"/>
      <c r="H1956" s="541"/>
    </row>
    <row r="1957" spans="7:8" x14ac:dyDescent="0.3">
      <c r="G1957" s="541"/>
      <c r="H1957" s="541"/>
    </row>
    <row r="1958" spans="7:8" x14ac:dyDescent="0.3">
      <c r="G1958" s="541"/>
      <c r="H1958" s="541"/>
    </row>
    <row r="1959" spans="7:8" x14ac:dyDescent="0.3">
      <c r="G1959" s="541"/>
      <c r="H1959" s="541"/>
    </row>
    <row r="1960" spans="7:8" x14ac:dyDescent="0.3">
      <c r="G1960" s="541"/>
      <c r="H1960" s="541"/>
    </row>
    <row r="1961" spans="7:8" x14ac:dyDescent="0.3">
      <c r="G1961" s="541"/>
      <c r="H1961" s="541"/>
    </row>
    <row r="1962" spans="7:8" x14ac:dyDescent="0.3">
      <c r="G1962" s="541"/>
      <c r="H1962" s="541"/>
    </row>
    <row r="1963" spans="7:8" x14ac:dyDescent="0.3">
      <c r="G1963" s="541"/>
      <c r="H1963" s="541"/>
    </row>
    <row r="1964" spans="7:8" x14ac:dyDescent="0.3">
      <c r="G1964" s="541"/>
      <c r="H1964" s="541"/>
    </row>
    <row r="1965" spans="7:8" x14ac:dyDescent="0.3">
      <c r="G1965" s="541"/>
      <c r="H1965" s="541"/>
    </row>
    <row r="1966" spans="7:8" x14ac:dyDescent="0.3">
      <c r="G1966" s="541"/>
      <c r="H1966" s="541"/>
    </row>
    <row r="1967" spans="7:8" x14ac:dyDescent="0.3">
      <c r="G1967" s="541"/>
      <c r="H1967" s="541"/>
    </row>
    <row r="1968" spans="7:8" x14ac:dyDescent="0.3">
      <c r="G1968" s="541"/>
      <c r="H1968" s="541"/>
    </row>
    <row r="1969" spans="7:8" x14ac:dyDescent="0.3">
      <c r="G1969" s="541"/>
      <c r="H1969" s="541"/>
    </row>
    <row r="1970" spans="7:8" x14ac:dyDescent="0.3">
      <c r="G1970" s="541"/>
      <c r="H1970" s="541"/>
    </row>
    <row r="1971" spans="7:8" x14ac:dyDescent="0.3">
      <c r="G1971" s="541"/>
      <c r="H1971" s="541"/>
    </row>
    <row r="1972" spans="7:8" x14ac:dyDescent="0.3">
      <c r="G1972" s="541"/>
      <c r="H1972" s="541"/>
    </row>
    <row r="1973" spans="7:8" x14ac:dyDescent="0.3">
      <c r="G1973" s="541"/>
      <c r="H1973" s="541"/>
    </row>
    <row r="1974" spans="7:8" x14ac:dyDescent="0.3">
      <c r="G1974" s="541"/>
      <c r="H1974" s="541"/>
    </row>
    <row r="1975" spans="7:8" x14ac:dyDescent="0.3">
      <c r="G1975" s="541"/>
      <c r="H1975" s="541"/>
    </row>
    <row r="1976" spans="7:8" x14ac:dyDescent="0.3">
      <c r="G1976" s="541"/>
      <c r="H1976" s="541"/>
    </row>
    <row r="1977" spans="7:8" x14ac:dyDescent="0.3">
      <c r="G1977" s="541"/>
      <c r="H1977" s="541"/>
    </row>
    <row r="1978" spans="7:8" x14ac:dyDescent="0.3">
      <c r="G1978" s="541"/>
      <c r="H1978" s="541"/>
    </row>
    <row r="1979" spans="7:8" x14ac:dyDescent="0.3">
      <c r="G1979" s="541"/>
      <c r="H1979" s="541"/>
    </row>
    <row r="1980" spans="7:8" x14ac:dyDescent="0.3">
      <c r="G1980" s="541"/>
      <c r="H1980" s="541"/>
    </row>
    <row r="1981" spans="7:8" x14ac:dyDescent="0.3">
      <c r="G1981" s="541"/>
      <c r="H1981" s="541"/>
    </row>
    <row r="1982" spans="7:8" x14ac:dyDescent="0.3">
      <c r="G1982" s="541"/>
      <c r="H1982" s="541"/>
    </row>
    <row r="1983" spans="7:8" x14ac:dyDescent="0.3">
      <c r="G1983" s="541"/>
      <c r="H1983" s="541"/>
    </row>
    <row r="1984" spans="7:8" x14ac:dyDescent="0.3">
      <c r="G1984" s="541"/>
      <c r="H1984" s="541"/>
    </row>
    <row r="1985" spans="7:8" x14ac:dyDescent="0.3">
      <c r="G1985" s="541"/>
      <c r="H1985" s="541"/>
    </row>
    <row r="1986" spans="7:8" x14ac:dyDescent="0.3">
      <c r="G1986" s="541"/>
      <c r="H1986" s="541"/>
    </row>
    <row r="1987" spans="7:8" x14ac:dyDescent="0.3">
      <c r="G1987" s="541"/>
      <c r="H1987" s="541"/>
    </row>
    <row r="1988" spans="7:8" x14ac:dyDescent="0.3">
      <c r="G1988" s="541"/>
      <c r="H1988" s="541"/>
    </row>
    <row r="1989" spans="7:8" x14ac:dyDescent="0.3">
      <c r="G1989" s="541"/>
      <c r="H1989" s="541"/>
    </row>
    <row r="1990" spans="7:8" x14ac:dyDescent="0.3">
      <c r="G1990" s="541"/>
      <c r="H1990" s="541"/>
    </row>
    <row r="1991" spans="7:8" x14ac:dyDescent="0.3">
      <c r="G1991" s="541"/>
      <c r="H1991" s="541"/>
    </row>
    <row r="1992" spans="7:8" x14ac:dyDescent="0.3">
      <c r="G1992" s="541"/>
      <c r="H1992" s="541"/>
    </row>
    <row r="1993" spans="7:8" x14ac:dyDescent="0.3">
      <c r="G1993" s="541"/>
      <c r="H1993" s="541"/>
    </row>
    <row r="1994" spans="7:8" x14ac:dyDescent="0.3">
      <c r="G1994" s="541"/>
      <c r="H1994" s="541"/>
    </row>
    <row r="1995" spans="7:8" x14ac:dyDescent="0.3">
      <c r="G1995" s="541"/>
      <c r="H1995" s="541"/>
    </row>
    <row r="1996" spans="7:8" x14ac:dyDescent="0.3">
      <c r="G1996" s="541"/>
      <c r="H1996" s="541"/>
    </row>
    <row r="1997" spans="7:8" x14ac:dyDescent="0.3">
      <c r="G1997" s="541"/>
      <c r="H1997" s="541"/>
    </row>
    <row r="1998" spans="7:8" x14ac:dyDescent="0.3">
      <c r="G1998" s="541"/>
      <c r="H1998" s="541"/>
    </row>
    <row r="1999" spans="7:8" x14ac:dyDescent="0.3">
      <c r="G1999" s="541"/>
      <c r="H1999" s="541"/>
    </row>
    <row r="2000" spans="7:8" x14ac:dyDescent="0.3">
      <c r="G2000" s="541"/>
      <c r="H2000" s="541"/>
    </row>
    <row r="2001" spans="7:8" x14ac:dyDescent="0.3">
      <c r="G2001" s="541"/>
      <c r="H2001" s="541"/>
    </row>
    <row r="2002" spans="7:8" x14ac:dyDescent="0.3">
      <c r="G2002" s="541"/>
      <c r="H2002" s="541"/>
    </row>
    <row r="2003" spans="7:8" x14ac:dyDescent="0.3">
      <c r="G2003" s="541"/>
      <c r="H2003" s="541"/>
    </row>
    <row r="2004" spans="7:8" x14ac:dyDescent="0.3">
      <c r="G2004" s="541"/>
      <c r="H2004" s="541"/>
    </row>
    <row r="2005" spans="7:8" x14ac:dyDescent="0.3">
      <c r="G2005" s="541"/>
      <c r="H2005" s="541"/>
    </row>
    <row r="2006" spans="7:8" x14ac:dyDescent="0.3">
      <c r="G2006" s="541"/>
      <c r="H2006" s="541"/>
    </row>
    <row r="2007" spans="7:8" x14ac:dyDescent="0.3">
      <c r="G2007" s="541"/>
      <c r="H2007" s="541"/>
    </row>
    <row r="2008" spans="7:8" x14ac:dyDescent="0.3">
      <c r="G2008" s="541"/>
      <c r="H2008" s="541"/>
    </row>
    <row r="2009" spans="7:8" x14ac:dyDescent="0.3">
      <c r="G2009" s="541"/>
      <c r="H2009" s="541"/>
    </row>
    <row r="2010" spans="7:8" x14ac:dyDescent="0.3">
      <c r="G2010" s="541"/>
      <c r="H2010" s="541"/>
    </row>
    <row r="2011" spans="7:8" x14ac:dyDescent="0.3">
      <c r="G2011" s="541"/>
      <c r="H2011" s="541"/>
    </row>
    <row r="2012" spans="7:8" x14ac:dyDescent="0.3">
      <c r="G2012" s="541"/>
      <c r="H2012" s="541"/>
    </row>
    <row r="2013" spans="7:8" x14ac:dyDescent="0.3">
      <c r="G2013" s="541"/>
      <c r="H2013" s="541"/>
    </row>
    <row r="2014" spans="7:8" x14ac:dyDescent="0.3">
      <c r="G2014" s="541"/>
      <c r="H2014" s="541"/>
    </row>
    <row r="2015" spans="7:8" x14ac:dyDescent="0.3">
      <c r="G2015" s="541"/>
      <c r="H2015" s="541"/>
    </row>
    <row r="2016" spans="7:8" x14ac:dyDescent="0.3">
      <c r="G2016" s="541"/>
      <c r="H2016" s="541"/>
    </row>
    <row r="2017" spans="7:8" x14ac:dyDescent="0.3">
      <c r="G2017" s="541"/>
      <c r="H2017" s="541"/>
    </row>
    <row r="2018" spans="7:8" x14ac:dyDescent="0.3">
      <c r="G2018" s="541"/>
      <c r="H2018" s="541"/>
    </row>
    <row r="2019" spans="7:8" x14ac:dyDescent="0.3">
      <c r="G2019" s="541"/>
      <c r="H2019" s="541"/>
    </row>
    <row r="2020" spans="7:8" x14ac:dyDescent="0.3">
      <c r="G2020" s="541"/>
      <c r="H2020" s="541"/>
    </row>
    <row r="2021" spans="7:8" x14ac:dyDescent="0.3">
      <c r="G2021" s="541"/>
      <c r="H2021" s="541"/>
    </row>
    <row r="2022" spans="7:8" x14ac:dyDescent="0.3">
      <c r="G2022" s="541"/>
      <c r="H2022" s="541"/>
    </row>
    <row r="2023" spans="7:8" x14ac:dyDescent="0.3">
      <c r="G2023" s="541"/>
      <c r="H2023" s="541"/>
    </row>
    <row r="2024" spans="7:8" x14ac:dyDescent="0.3">
      <c r="G2024" s="541"/>
      <c r="H2024" s="541"/>
    </row>
    <row r="2025" spans="7:8" x14ac:dyDescent="0.3">
      <c r="G2025" s="541"/>
      <c r="H2025" s="541"/>
    </row>
    <row r="2026" spans="7:8" x14ac:dyDescent="0.3">
      <c r="G2026" s="541"/>
      <c r="H2026" s="541"/>
    </row>
    <row r="2027" spans="7:8" x14ac:dyDescent="0.3">
      <c r="G2027" s="541"/>
      <c r="H2027" s="541"/>
    </row>
    <row r="2028" spans="7:8" x14ac:dyDescent="0.3">
      <c r="G2028" s="541"/>
      <c r="H2028" s="541"/>
    </row>
    <row r="2029" spans="7:8" x14ac:dyDescent="0.3">
      <c r="G2029" s="541"/>
      <c r="H2029" s="541"/>
    </row>
    <row r="2030" spans="7:8" x14ac:dyDescent="0.3">
      <c r="G2030" s="541"/>
      <c r="H2030" s="541"/>
    </row>
    <row r="2031" spans="7:8" x14ac:dyDescent="0.3">
      <c r="G2031" s="541"/>
      <c r="H2031" s="541"/>
    </row>
    <row r="2032" spans="7:8" x14ac:dyDescent="0.3">
      <c r="G2032" s="541"/>
      <c r="H2032" s="541"/>
    </row>
    <row r="2033" spans="7:8" x14ac:dyDescent="0.3">
      <c r="G2033" s="541"/>
      <c r="H2033" s="541"/>
    </row>
    <row r="2034" spans="7:8" x14ac:dyDescent="0.3">
      <c r="G2034" s="541"/>
      <c r="H2034" s="541"/>
    </row>
    <row r="2035" spans="7:8" x14ac:dyDescent="0.3">
      <c r="G2035" s="541"/>
      <c r="H2035" s="541"/>
    </row>
    <row r="2036" spans="7:8" x14ac:dyDescent="0.3">
      <c r="G2036" s="541"/>
      <c r="H2036" s="541"/>
    </row>
    <row r="2037" spans="7:8" x14ac:dyDescent="0.3">
      <c r="G2037" s="541"/>
      <c r="H2037" s="541"/>
    </row>
    <row r="2038" spans="7:8" x14ac:dyDescent="0.3">
      <c r="G2038" s="541"/>
      <c r="H2038" s="541"/>
    </row>
    <row r="2039" spans="7:8" x14ac:dyDescent="0.3">
      <c r="G2039" s="541"/>
      <c r="H2039" s="541"/>
    </row>
    <row r="2040" spans="7:8" x14ac:dyDescent="0.3">
      <c r="G2040" s="541"/>
      <c r="H2040" s="541"/>
    </row>
    <row r="2041" spans="7:8" x14ac:dyDescent="0.3">
      <c r="G2041" s="541"/>
      <c r="H2041" s="541"/>
    </row>
    <row r="2042" spans="7:8" x14ac:dyDescent="0.3">
      <c r="G2042" s="541"/>
      <c r="H2042" s="541"/>
    </row>
    <row r="2043" spans="7:8" x14ac:dyDescent="0.3">
      <c r="G2043" s="541"/>
      <c r="H2043" s="541"/>
    </row>
    <row r="2044" spans="7:8" x14ac:dyDescent="0.3">
      <c r="G2044" s="541"/>
      <c r="H2044" s="541"/>
    </row>
    <row r="2045" spans="7:8" x14ac:dyDescent="0.3">
      <c r="G2045" s="541"/>
      <c r="H2045" s="541"/>
    </row>
    <row r="2046" spans="7:8" x14ac:dyDescent="0.3">
      <c r="G2046" s="541"/>
      <c r="H2046" s="541"/>
    </row>
    <row r="2047" spans="7:8" x14ac:dyDescent="0.3">
      <c r="G2047" s="541"/>
      <c r="H2047" s="541"/>
    </row>
    <row r="2048" spans="7:8" x14ac:dyDescent="0.3">
      <c r="G2048" s="541"/>
      <c r="H2048" s="541"/>
    </row>
    <row r="2049" spans="7:8" x14ac:dyDescent="0.3">
      <c r="G2049" s="541"/>
      <c r="H2049" s="541"/>
    </row>
    <row r="2050" spans="7:8" x14ac:dyDescent="0.3">
      <c r="G2050" s="541"/>
      <c r="H2050" s="541"/>
    </row>
    <row r="2051" spans="7:8" x14ac:dyDescent="0.3">
      <c r="G2051" s="541"/>
      <c r="H2051" s="541"/>
    </row>
    <row r="2052" spans="7:8" x14ac:dyDescent="0.3">
      <c r="G2052" s="541"/>
      <c r="H2052" s="541"/>
    </row>
    <row r="2053" spans="7:8" x14ac:dyDescent="0.3">
      <c r="G2053" s="541"/>
      <c r="H2053" s="541"/>
    </row>
    <row r="2054" spans="7:8" x14ac:dyDescent="0.3">
      <c r="G2054" s="541"/>
      <c r="H2054" s="541"/>
    </row>
    <row r="2055" spans="7:8" x14ac:dyDescent="0.3">
      <c r="G2055" s="541"/>
      <c r="H2055" s="541"/>
    </row>
    <row r="2056" spans="7:8" x14ac:dyDescent="0.3">
      <c r="G2056" s="541"/>
      <c r="H2056" s="541"/>
    </row>
    <row r="2057" spans="7:8" x14ac:dyDescent="0.3">
      <c r="G2057" s="541"/>
      <c r="H2057" s="541"/>
    </row>
    <row r="2058" spans="7:8" x14ac:dyDescent="0.3">
      <c r="G2058" s="541"/>
      <c r="H2058" s="541"/>
    </row>
    <row r="2059" spans="7:8" x14ac:dyDescent="0.3">
      <c r="G2059" s="541"/>
      <c r="H2059" s="541"/>
    </row>
    <row r="2060" spans="7:8" x14ac:dyDescent="0.3">
      <c r="G2060" s="541"/>
      <c r="H2060" s="541"/>
    </row>
    <row r="2061" spans="7:8" x14ac:dyDescent="0.3">
      <c r="G2061" s="541"/>
      <c r="H2061" s="541"/>
    </row>
    <row r="2062" spans="7:8" x14ac:dyDescent="0.3">
      <c r="G2062" s="541"/>
      <c r="H2062" s="541"/>
    </row>
    <row r="2063" spans="7:8" x14ac:dyDescent="0.3">
      <c r="G2063" s="541"/>
      <c r="H2063" s="541"/>
    </row>
    <row r="2064" spans="7:8" x14ac:dyDescent="0.3">
      <c r="G2064" s="541"/>
      <c r="H2064" s="541"/>
    </row>
    <row r="2065" spans="7:8" x14ac:dyDescent="0.3">
      <c r="G2065" s="541"/>
      <c r="H2065" s="541"/>
    </row>
    <row r="2066" spans="7:8" x14ac:dyDescent="0.3">
      <c r="G2066" s="541"/>
      <c r="H2066" s="541"/>
    </row>
    <row r="2067" spans="7:8" x14ac:dyDescent="0.3">
      <c r="G2067" s="541"/>
      <c r="H2067" s="541"/>
    </row>
    <row r="2068" spans="7:8" x14ac:dyDescent="0.3">
      <c r="G2068" s="541"/>
      <c r="H2068" s="541"/>
    </row>
    <row r="2069" spans="7:8" x14ac:dyDescent="0.3">
      <c r="G2069" s="541"/>
      <c r="H2069" s="541"/>
    </row>
    <row r="2070" spans="7:8" x14ac:dyDescent="0.3">
      <c r="G2070" s="541"/>
      <c r="H2070" s="541"/>
    </row>
    <row r="2071" spans="7:8" x14ac:dyDescent="0.3">
      <c r="G2071" s="541"/>
      <c r="H2071" s="541"/>
    </row>
    <row r="2072" spans="7:8" x14ac:dyDescent="0.3">
      <c r="G2072" s="541"/>
      <c r="H2072" s="541"/>
    </row>
    <row r="2073" spans="7:8" x14ac:dyDescent="0.3">
      <c r="G2073" s="541"/>
      <c r="H2073" s="541"/>
    </row>
    <row r="2074" spans="7:8" x14ac:dyDescent="0.3">
      <c r="G2074" s="541"/>
      <c r="H2074" s="541"/>
    </row>
    <row r="2075" spans="7:8" x14ac:dyDescent="0.3">
      <c r="G2075" s="541"/>
      <c r="H2075" s="541"/>
    </row>
    <row r="2076" spans="7:8" x14ac:dyDescent="0.3">
      <c r="G2076" s="541"/>
      <c r="H2076" s="541"/>
    </row>
    <row r="2077" spans="7:8" x14ac:dyDescent="0.3">
      <c r="G2077" s="541"/>
      <c r="H2077" s="541"/>
    </row>
    <row r="2078" spans="7:8" x14ac:dyDescent="0.3">
      <c r="G2078" s="541"/>
      <c r="H2078" s="541"/>
    </row>
    <row r="2079" spans="7:8" x14ac:dyDescent="0.3">
      <c r="G2079" s="541"/>
      <c r="H2079" s="541"/>
    </row>
    <row r="2080" spans="7:8" x14ac:dyDescent="0.3">
      <c r="G2080" s="541"/>
      <c r="H2080" s="541"/>
    </row>
    <row r="2081" spans="7:8" x14ac:dyDescent="0.3">
      <c r="G2081" s="541"/>
      <c r="H2081" s="541"/>
    </row>
    <row r="2082" spans="7:8" x14ac:dyDescent="0.3">
      <c r="G2082" s="541"/>
      <c r="H2082" s="541"/>
    </row>
    <row r="2083" spans="7:8" x14ac:dyDescent="0.3">
      <c r="G2083" s="541"/>
      <c r="H2083" s="541"/>
    </row>
    <row r="2084" spans="7:8" x14ac:dyDescent="0.3">
      <c r="G2084" s="541"/>
      <c r="H2084" s="541"/>
    </row>
    <row r="2085" spans="7:8" x14ac:dyDescent="0.3">
      <c r="G2085" s="541"/>
      <c r="H2085" s="541"/>
    </row>
    <row r="2086" spans="7:8" x14ac:dyDescent="0.3">
      <c r="G2086" s="541"/>
      <c r="H2086" s="541"/>
    </row>
    <row r="2087" spans="7:8" x14ac:dyDescent="0.3">
      <c r="G2087" s="541"/>
      <c r="H2087" s="541"/>
    </row>
    <row r="2088" spans="7:8" x14ac:dyDescent="0.3">
      <c r="G2088" s="541"/>
      <c r="H2088" s="541"/>
    </row>
    <row r="2089" spans="7:8" x14ac:dyDescent="0.3">
      <c r="G2089" s="541"/>
      <c r="H2089" s="541"/>
    </row>
    <row r="2090" spans="7:8" x14ac:dyDescent="0.3">
      <c r="G2090" s="541"/>
      <c r="H2090" s="541"/>
    </row>
    <row r="2091" spans="7:8" x14ac:dyDescent="0.3">
      <c r="G2091" s="541"/>
      <c r="H2091" s="541"/>
    </row>
    <row r="2092" spans="7:8" x14ac:dyDescent="0.3">
      <c r="G2092" s="541"/>
      <c r="H2092" s="541"/>
    </row>
    <row r="2093" spans="7:8" x14ac:dyDescent="0.3">
      <c r="G2093" s="541"/>
      <c r="H2093" s="541"/>
    </row>
    <row r="2094" spans="7:8" x14ac:dyDescent="0.3">
      <c r="G2094" s="541"/>
      <c r="H2094" s="541"/>
    </row>
    <row r="2095" spans="7:8" x14ac:dyDescent="0.3">
      <c r="G2095" s="541"/>
      <c r="H2095" s="541"/>
    </row>
    <row r="2096" spans="7:8" x14ac:dyDescent="0.3">
      <c r="G2096" s="541"/>
      <c r="H2096" s="541"/>
    </row>
    <row r="2097" spans="7:8" x14ac:dyDescent="0.3">
      <c r="G2097" s="541"/>
      <c r="H2097" s="541"/>
    </row>
    <row r="2098" spans="7:8" x14ac:dyDescent="0.3">
      <c r="G2098" s="541"/>
      <c r="H2098" s="541"/>
    </row>
    <row r="2099" spans="7:8" x14ac:dyDescent="0.3">
      <c r="G2099" s="541"/>
      <c r="H2099" s="541"/>
    </row>
    <row r="2100" spans="7:8" x14ac:dyDescent="0.3">
      <c r="G2100" s="541"/>
      <c r="H2100" s="541"/>
    </row>
    <row r="2101" spans="7:8" x14ac:dyDescent="0.3">
      <c r="G2101" s="541"/>
      <c r="H2101" s="541"/>
    </row>
    <row r="2102" spans="7:8" x14ac:dyDescent="0.3">
      <c r="G2102" s="541"/>
      <c r="H2102" s="541"/>
    </row>
    <row r="2103" spans="7:8" x14ac:dyDescent="0.3">
      <c r="G2103" s="541"/>
      <c r="H2103" s="541"/>
    </row>
    <row r="2104" spans="7:8" x14ac:dyDescent="0.3">
      <c r="G2104" s="541"/>
      <c r="H2104" s="541"/>
    </row>
    <row r="2105" spans="7:8" x14ac:dyDescent="0.3">
      <c r="G2105" s="541"/>
      <c r="H2105" s="541"/>
    </row>
    <row r="2106" spans="7:8" x14ac:dyDescent="0.3">
      <c r="G2106" s="541"/>
      <c r="H2106" s="541"/>
    </row>
    <row r="2107" spans="7:8" x14ac:dyDescent="0.3">
      <c r="G2107" s="541"/>
      <c r="H2107" s="541"/>
    </row>
    <row r="2108" spans="7:8" x14ac:dyDescent="0.3">
      <c r="G2108" s="541"/>
      <c r="H2108" s="541"/>
    </row>
    <row r="2109" spans="7:8" x14ac:dyDescent="0.3">
      <c r="G2109" s="541"/>
      <c r="H2109" s="541"/>
    </row>
    <row r="2110" spans="7:8" x14ac:dyDescent="0.3">
      <c r="G2110" s="541"/>
      <c r="H2110" s="541"/>
    </row>
    <row r="2111" spans="7:8" x14ac:dyDescent="0.3">
      <c r="G2111" s="541"/>
      <c r="H2111" s="541"/>
    </row>
    <row r="2112" spans="7:8" x14ac:dyDescent="0.3">
      <c r="G2112" s="541"/>
      <c r="H2112" s="541"/>
    </row>
    <row r="2113" spans="7:8" x14ac:dyDescent="0.3">
      <c r="G2113" s="541"/>
      <c r="H2113" s="541"/>
    </row>
    <row r="2114" spans="7:8" x14ac:dyDescent="0.3">
      <c r="G2114" s="541"/>
      <c r="H2114" s="541"/>
    </row>
    <row r="2115" spans="7:8" x14ac:dyDescent="0.3">
      <c r="G2115" s="541"/>
      <c r="H2115" s="541"/>
    </row>
    <row r="2116" spans="7:8" x14ac:dyDescent="0.3">
      <c r="G2116" s="541"/>
      <c r="H2116" s="541"/>
    </row>
    <row r="2117" spans="7:8" x14ac:dyDescent="0.3">
      <c r="G2117" s="541"/>
      <c r="H2117" s="541"/>
    </row>
    <row r="2118" spans="7:8" x14ac:dyDescent="0.3">
      <c r="G2118" s="541"/>
      <c r="H2118" s="541"/>
    </row>
    <row r="2119" spans="7:8" x14ac:dyDescent="0.3">
      <c r="G2119" s="541"/>
      <c r="H2119" s="541"/>
    </row>
    <row r="2120" spans="7:8" x14ac:dyDescent="0.3">
      <c r="G2120" s="541"/>
      <c r="H2120" s="541"/>
    </row>
    <row r="2121" spans="7:8" x14ac:dyDescent="0.3">
      <c r="G2121" s="541"/>
      <c r="H2121" s="541"/>
    </row>
    <row r="2122" spans="7:8" x14ac:dyDescent="0.3">
      <c r="G2122" s="541"/>
      <c r="H2122" s="541"/>
    </row>
    <row r="2123" spans="7:8" x14ac:dyDescent="0.3">
      <c r="G2123" s="541"/>
      <c r="H2123" s="541"/>
    </row>
    <row r="2124" spans="7:8" x14ac:dyDescent="0.3">
      <c r="G2124" s="541"/>
      <c r="H2124" s="541"/>
    </row>
    <row r="2125" spans="7:8" x14ac:dyDescent="0.3">
      <c r="G2125" s="541"/>
      <c r="H2125" s="541"/>
    </row>
    <row r="2126" spans="7:8" x14ac:dyDescent="0.3">
      <c r="G2126" s="541"/>
      <c r="H2126" s="541"/>
    </row>
    <row r="2127" spans="7:8" x14ac:dyDescent="0.3">
      <c r="G2127" s="541"/>
      <c r="H2127" s="541"/>
    </row>
    <row r="2128" spans="7:8" x14ac:dyDescent="0.3">
      <c r="G2128" s="541"/>
      <c r="H2128" s="541"/>
    </row>
    <row r="2129" spans="7:8" x14ac:dyDescent="0.3">
      <c r="G2129" s="541"/>
      <c r="H2129" s="541"/>
    </row>
    <row r="2130" spans="7:8" x14ac:dyDescent="0.3">
      <c r="G2130" s="541"/>
      <c r="H2130" s="541"/>
    </row>
    <row r="2131" spans="7:8" x14ac:dyDescent="0.3">
      <c r="G2131" s="541"/>
      <c r="H2131" s="541"/>
    </row>
    <row r="2132" spans="7:8" x14ac:dyDescent="0.3">
      <c r="G2132" s="541"/>
      <c r="H2132" s="541"/>
    </row>
    <row r="2133" spans="7:8" x14ac:dyDescent="0.3">
      <c r="G2133" s="541"/>
      <c r="H2133" s="541"/>
    </row>
    <row r="2134" spans="7:8" x14ac:dyDescent="0.3">
      <c r="G2134" s="541"/>
      <c r="H2134" s="541"/>
    </row>
    <row r="2135" spans="7:8" x14ac:dyDescent="0.3">
      <c r="G2135" s="541"/>
      <c r="H2135" s="541"/>
    </row>
    <row r="2136" spans="7:8" x14ac:dyDescent="0.3">
      <c r="G2136" s="541"/>
      <c r="H2136" s="541"/>
    </row>
    <row r="2137" spans="7:8" x14ac:dyDescent="0.3">
      <c r="G2137" s="541"/>
      <c r="H2137" s="541"/>
    </row>
    <row r="2138" spans="7:8" x14ac:dyDescent="0.3">
      <c r="G2138" s="541"/>
      <c r="H2138" s="541"/>
    </row>
    <row r="2139" spans="7:8" x14ac:dyDescent="0.3">
      <c r="G2139" s="541"/>
      <c r="H2139" s="541"/>
    </row>
    <row r="2140" spans="7:8" x14ac:dyDescent="0.3">
      <c r="G2140" s="541"/>
      <c r="H2140" s="541"/>
    </row>
    <row r="2141" spans="7:8" x14ac:dyDescent="0.3">
      <c r="G2141" s="541"/>
      <c r="H2141" s="541"/>
    </row>
    <row r="2142" spans="7:8" x14ac:dyDescent="0.3">
      <c r="G2142" s="541"/>
      <c r="H2142" s="541"/>
    </row>
    <row r="2143" spans="7:8" x14ac:dyDescent="0.3">
      <c r="G2143" s="541"/>
      <c r="H2143" s="541"/>
    </row>
    <row r="2144" spans="7:8" x14ac:dyDescent="0.3">
      <c r="G2144" s="541"/>
      <c r="H2144" s="541"/>
    </row>
    <row r="2145" spans="7:8" x14ac:dyDescent="0.3">
      <c r="G2145" s="541"/>
      <c r="H2145" s="541"/>
    </row>
    <row r="2146" spans="7:8" x14ac:dyDescent="0.3">
      <c r="G2146" s="541"/>
      <c r="H2146" s="541"/>
    </row>
    <row r="2147" spans="7:8" x14ac:dyDescent="0.3">
      <c r="G2147" s="541"/>
      <c r="H2147" s="541"/>
    </row>
    <row r="2148" spans="7:8" x14ac:dyDescent="0.3">
      <c r="G2148" s="541"/>
      <c r="H2148" s="541"/>
    </row>
    <row r="2149" spans="7:8" x14ac:dyDescent="0.3">
      <c r="G2149" s="541"/>
      <c r="H2149" s="541"/>
    </row>
    <row r="2150" spans="7:8" x14ac:dyDescent="0.3">
      <c r="G2150" s="541"/>
      <c r="H2150" s="541"/>
    </row>
    <row r="2151" spans="7:8" x14ac:dyDescent="0.3">
      <c r="G2151" s="541"/>
      <c r="H2151" s="541"/>
    </row>
    <row r="2152" spans="7:8" x14ac:dyDescent="0.3">
      <c r="G2152" s="541"/>
      <c r="H2152" s="541"/>
    </row>
    <row r="2153" spans="7:8" x14ac:dyDescent="0.3">
      <c r="G2153" s="541"/>
      <c r="H2153" s="541"/>
    </row>
    <row r="2154" spans="7:8" x14ac:dyDescent="0.3">
      <c r="G2154" s="541"/>
      <c r="H2154" s="541"/>
    </row>
    <row r="2155" spans="7:8" x14ac:dyDescent="0.3">
      <c r="G2155" s="541"/>
      <c r="H2155" s="541"/>
    </row>
    <row r="2156" spans="7:8" x14ac:dyDescent="0.3">
      <c r="G2156" s="541"/>
      <c r="H2156" s="541"/>
    </row>
    <row r="2157" spans="7:8" x14ac:dyDescent="0.3">
      <c r="G2157" s="541"/>
      <c r="H2157" s="541"/>
    </row>
    <row r="2158" spans="7:8" x14ac:dyDescent="0.3">
      <c r="G2158" s="541"/>
      <c r="H2158" s="541"/>
    </row>
    <row r="2159" spans="7:8" x14ac:dyDescent="0.3">
      <c r="G2159" s="541"/>
      <c r="H2159" s="541"/>
    </row>
    <row r="2160" spans="7:8" x14ac:dyDescent="0.3">
      <c r="G2160" s="541"/>
      <c r="H2160" s="541"/>
    </row>
    <row r="2161" spans="7:8" x14ac:dyDescent="0.3">
      <c r="G2161" s="541"/>
      <c r="H2161" s="541"/>
    </row>
    <row r="2162" spans="7:8" x14ac:dyDescent="0.3">
      <c r="G2162" s="541"/>
      <c r="H2162" s="541"/>
    </row>
    <row r="2163" spans="7:8" x14ac:dyDescent="0.3">
      <c r="G2163" s="541"/>
      <c r="H2163" s="541"/>
    </row>
    <row r="2164" spans="7:8" x14ac:dyDescent="0.3">
      <c r="G2164" s="541"/>
      <c r="H2164" s="541"/>
    </row>
    <row r="2165" spans="7:8" x14ac:dyDescent="0.3">
      <c r="G2165" s="541"/>
      <c r="H2165" s="541"/>
    </row>
    <row r="2166" spans="7:8" x14ac:dyDescent="0.3">
      <c r="G2166" s="541"/>
      <c r="H2166" s="541"/>
    </row>
    <row r="2167" spans="7:8" x14ac:dyDescent="0.3">
      <c r="G2167" s="541"/>
      <c r="H2167" s="541"/>
    </row>
    <row r="2168" spans="7:8" x14ac:dyDescent="0.3">
      <c r="G2168" s="541"/>
      <c r="H2168" s="541"/>
    </row>
    <row r="2169" spans="7:8" x14ac:dyDescent="0.3">
      <c r="G2169" s="541"/>
      <c r="H2169" s="541"/>
    </row>
    <row r="2170" spans="7:8" x14ac:dyDescent="0.3">
      <c r="G2170" s="541"/>
      <c r="H2170" s="541"/>
    </row>
    <row r="2171" spans="7:8" x14ac:dyDescent="0.3">
      <c r="G2171" s="541"/>
      <c r="H2171" s="541"/>
    </row>
    <row r="2172" spans="7:8" x14ac:dyDescent="0.3">
      <c r="G2172" s="541"/>
      <c r="H2172" s="541"/>
    </row>
    <row r="2173" spans="7:8" x14ac:dyDescent="0.3">
      <c r="G2173" s="541"/>
      <c r="H2173" s="541"/>
    </row>
    <row r="2174" spans="7:8" x14ac:dyDescent="0.3">
      <c r="G2174" s="541"/>
      <c r="H2174" s="541"/>
    </row>
    <row r="2175" spans="7:8" x14ac:dyDescent="0.3">
      <c r="G2175" s="541"/>
      <c r="H2175" s="541"/>
    </row>
    <row r="2176" spans="7:8" x14ac:dyDescent="0.3">
      <c r="G2176" s="541"/>
      <c r="H2176" s="541"/>
    </row>
    <row r="2177" spans="7:8" x14ac:dyDescent="0.3">
      <c r="G2177" s="541"/>
      <c r="H2177" s="541"/>
    </row>
    <row r="2178" spans="7:8" x14ac:dyDescent="0.3">
      <c r="G2178" s="541"/>
      <c r="H2178" s="541"/>
    </row>
    <row r="2179" spans="7:8" x14ac:dyDescent="0.3">
      <c r="G2179" s="541"/>
      <c r="H2179" s="541"/>
    </row>
    <row r="2180" spans="7:8" x14ac:dyDescent="0.3">
      <c r="G2180" s="541"/>
      <c r="H2180" s="541"/>
    </row>
    <row r="2181" spans="7:8" x14ac:dyDescent="0.3">
      <c r="G2181" s="541"/>
      <c r="H2181" s="541"/>
    </row>
    <row r="2182" spans="7:8" x14ac:dyDescent="0.3">
      <c r="G2182" s="541"/>
      <c r="H2182" s="541"/>
    </row>
    <row r="2183" spans="7:8" x14ac:dyDescent="0.3">
      <c r="G2183" s="541"/>
      <c r="H2183" s="541"/>
    </row>
    <row r="2184" spans="7:8" x14ac:dyDescent="0.3">
      <c r="G2184" s="541"/>
      <c r="H2184" s="541"/>
    </row>
    <row r="2185" spans="7:8" x14ac:dyDescent="0.3">
      <c r="G2185" s="541"/>
      <c r="H2185" s="541"/>
    </row>
    <row r="2186" spans="7:8" x14ac:dyDescent="0.3">
      <c r="G2186" s="541"/>
      <c r="H2186" s="541"/>
    </row>
    <row r="2187" spans="7:8" x14ac:dyDescent="0.3">
      <c r="G2187" s="541"/>
      <c r="H2187" s="541"/>
    </row>
    <row r="2188" spans="7:8" x14ac:dyDescent="0.3">
      <c r="G2188" s="541"/>
      <c r="H2188" s="541"/>
    </row>
    <row r="2189" spans="7:8" x14ac:dyDescent="0.3">
      <c r="G2189" s="541"/>
      <c r="H2189" s="541"/>
    </row>
    <row r="2190" spans="7:8" x14ac:dyDescent="0.3">
      <c r="G2190" s="541"/>
      <c r="H2190" s="541"/>
    </row>
    <row r="2191" spans="7:8" x14ac:dyDescent="0.3">
      <c r="G2191" s="541"/>
      <c r="H2191" s="541"/>
    </row>
    <row r="2192" spans="7:8" x14ac:dyDescent="0.3">
      <c r="G2192" s="541"/>
      <c r="H2192" s="541"/>
    </row>
    <row r="2193" spans="7:8" x14ac:dyDescent="0.3">
      <c r="G2193" s="541"/>
      <c r="H2193" s="541"/>
    </row>
    <row r="2194" spans="7:8" x14ac:dyDescent="0.3">
      <c r="G2194" s="541"/>
      <c r="H2194" s="541"/>
    </row>
    <row r="2195" spans="7:8" x14ac:dyDescent="0.3">
      <c r="G2195" s="541"/>
      <c r="H2195" s="541"/>
    </row>
    <row r="2196" spans="7:8" x14ac:dyDescent="0.3">
      <c r="G2196" s="541"/>
      <c r="H2196" s="541"/>
    </row>
    <row r="2197" spans="7:8" x14ac:dyDescent="0.3">
      <c r="G2197" s="541"/>
      <c r="H2197" s="541"/>
    </row>
    <row r="2198" spans="7:8" x14ac:dyDescent="0.3">
      <c r="G2198" s="541"/>
      <c r="H2198" s="541"/>
    </row>
    <row r="2199" spans="7:8" x14ac:dyDescent="0.3">
      <c r="G2199" s="541"/>
      <c r="H2199" s="541"/>
    </row>
    <row r="2200" spans="7:8" x14ac:dyDescent="0.3">
      <c r="G2200" s="541"/>
      <c r="H2200" s="541"/>
    </row>
    <row r="2201" spans="7:8" x14ac:dyDescent="0.3">
      <c r="G2201" s="541"/>
      <c r="H2201" s="541"/>
    </row>
    <row r="2202" spans="7:8" x14ac:dyDescent="0.3">
      <c r="G2202" s="541"/>
      <c r="H2202" s="541"/>
    </row>
    <row r="2203" spans="7:8" x14ac:dyDescent="0.3">
      <c r="G2203" s="541"/>
      <c r="H2203" s="541"/>
    </row>
    <row r="2204" spans="7:8" x14ac:dyDescent="0.3">
      <c r="G2204" s="541"/>
      <c r="H2204" s="541"/>
    </row>
    <row r="2205" spans="7:8" x14ac:dyDescent="0.3">
      <c r="G2205" s="541"/>
      <c r="H2205" s="541"/>
    </row>
    <row r="2206" spans="7:8" x14ac:dyDescent="0.3">
      <c r="G2206" s="541"/>
      <c r="H2206" s="541"/>
    </row>
    <row r="2207" spans="7:8" x14ac:dyDescent="0.3">
      <c r="G2207" s="541"/>
      <c r="H2207" s="541"/>
    </row>
    <row r="2208" spans="7:8" x14ac:dyDescent="0.3">
      <c r="G2208" s="541"/>
      <c r="H2208" s="541"/>
    </row>
    <row r="2209" spans="7:8" x14ac:dyDescent="0.3">
      <c r="G2209" s="541"/>
      <c r="H2209" s="541"/>
    </row>
    <row r="2210" spans="7:8" x14ac:dyDescent="0.3">
      <c r="G2210" s="541"/>
      <c r="H2210" s="541"/>
    </row>
    <row r="2211" spans="7:8" x14ac:dyDescent="0.3">
      <c r="G2211" s="541"/>
      <c r="H2211" s="541"/>
    </row>
    <row r="2212" spans="7:8" x14ac:dyDescent="0.3">
      <c r="G2212" s="541"/>
      <c r="H2212" s="541"/>
    </row>
    <row r="2213" spans="7:8" x14ac:dyDescent="0.3">
      <c r="G2213" s="541"/>
      <c r="H2213" s="541"/>
    </row>
    <row r="2214" spans="7:8" x14ac:dyDescent="0.3">
      <c r="G2214" s="541"/>
      <c r="H2214" s="541"/>
    </row>
    <row r="2215" spans="7:8" x14ac:dyDescent="0.3">
      <c r="G2215" s="541"/>
      <c r="H2215" s="541"/>
    </row>
    <row r="2216" spans="7:8" x14ac:dyDescent="0.3">
      <c r="G2216" s="541"/>
      <c r="H2216" s="541"/>
    </row>
    <row r="2217" spans="7:8" x14ac:dyDescent="0.3">
      <c r="G2217" s="541"/>
      <c r="H2217" s="541"/>
    </row>
    <row r="2218" spans="7:8" x14ac:dyDescent="0.3">
      <c r="G2218" s="541"/>
      <c r="H2218" s="541"/>
    </row>
    <row r="2219" spans="7:8" x14ac:dyDescent="0.3">
      <c r="G2219" s="541"/>
      <c r="H2219" s="541"/>
    </row>
    <row r="2220" spans="7:8" x14ac:dyDescent="0.3">
      <c r="G2220" s="541"/>
      <c r="H2220" s="541"/>
    </row>
    <row r="2221" spans="7:8" x14ac:dyDescent="0.3">
      <c r="G2221" s="541"/>
      <c r="H2221" s="541"/>
    </row>
    <row r="2222" spans="7:8" x14ac:dyDescent="0.3">
      <c r="G2222" s="541"/>
      <c r="H2222" s="541"/>
    </row>
    <row r="2223" spans="7:8" x14ac:dyDescent="0.3">
      <c r="G2223" s="541"/>
      <c r="H2223" s="541"/>
    </row>
    <row r="2224" spans="7:8" x14ac:dyDescent="0.3">
      <c r="G2224" s="541"/>
      <c r="H2224" s="541"/>
    </row>
    <row r="2225" spans="7:8" x14ac:dyDescent="0.3">
      <c r="G2225" s="541"/>
      <c r="H2225" s="541"/>
    </row>
    <row r="2226" spans="7:8" x14ac:dyDescent="0.3">
      <c r="G2226" s="541"/>
      <c r="H2226" s="541"/>
    </row>
    <row r="2227" spans="7:8" x14ac:dyDescent="0.3">
      <c r="G2227" s="541"/>
      <c r="H2227" s="541"/>
    </row>
    <row r="2228" spans="7:8" x14ac:dyDescent="0.3">
      <c r="G2228" s="541"/>
      <c r="H2228" s="541"/>
    </row>
    <row r="2229" spans="7:8" x14ac:dyDescent="0.3">
      <c r="G2229" s="541"/>
      <c r="H2229" s="541"/>
    </row>
    <row r="2230" spans="7:8" x14ac:dyDescent="0.3">
      <c r="G2230" s="541"/>
      <c r="H2230" s="541"/>
    </row>
    <row r="2231" spans="7:8" x14ac:dyDescent="0.3">
      <c r="G2231" s="541"/>
      <c r="H2231" s="541"/>
    </row>
    <row r="2232" spans="7:8" x14ac:dyDescent="0.3">
      <c r="G2232" s="541"/>
      <c r="H2232" s="541"/>
    </row>
    <row r="2233" spans="7:8" x14ac:dyDescent="0.3">
      <c r="G2233" s="541"/>
      <c r="H2233" s="541"/>
    </row>
    <row r="2234" spans="7:8" x14ac:dyDescent="0.3">
      <c r="G2234" s="541"/>
      <c r="H2234" s="541"/>
    </row>
    <row r="2235" spans="7:8" x14ac:dyDescent="0.3">
      <c r="G2235" s="541"/>
      <c r="H2235" s="541"/>
    </row>
    <row r="2236" spans="7:8" x14ac:dyDescent="0.3">
      <c r="G2236" s="541"/>
      <c r="H2236" s="541"/>
    </row>
    <row r="2237" spans="7:8" x14ac:dyDescent="0.3">
      <c r="G2237" s="541"/>
      <c r="H2237" s="541"/>
    </row>
    <row r="2238" spans="7:8" x14ac:dyDescent="0.3">
      <c r="G2238" s="541"/>
      <c r="H2238" s="541"/>
    </row>
    <row r="2239" spans="7:8" x14ac:dyDescent="0.3">
      <c r="G2239" s="541"/>
      <c r="H2239" s="541"/>
    </row>
    <row r="2240" spans="7:8" x14ac:dyDescent="0.3">
      <c r="G2240" s="541"/>
      <c r="H2240" s="541"/>
    </row>
    <row r="2241" spans="7:8" x14ac:dyDescent="0.3">
      <c r="G2241" s="541"/>
      <c r="H2241" s="541"/>
    </row>
    <row r="2242" spans="7:8" x14ac:dyDescent="0.3">
      <c r="G2242" s="541"/>
      <c r="H2242" s="541"/>
    </row>
    <row r="2243" spans="7:8" x14ac:dyDescent="0.3">
      <c r="G2243" s="541"/>
      <c r="H2243" s="541"/>
    </row>
    <row r="2244" spans="7:8" x14ac:dyDescent="0.3">
      <c r="G2244" s="541"/>
      <c r="H2244" s="541"/>
    </row>
    <row r="2245" spans="7:8" x14ac:dyDescent="0.3">
      <c r="G2245" s="541"/>
      <c r="H2245" s="541"/>
    </row>
    <row r="2246" spans="7:8" x14ac:dyDescent="0.3">
      <c r="G2246" s="541"/>
      <c r="H2246" s="541"/>
    </row>
    <row r="2247" spans="7:8" x14ac:dyDescent="0.3">
      <c r="G2247" s="541"/>
      <c r="H2247" s="541"/>
    </row>
    <row r="2248" spans="7:8" x14ac:dyDescent="0.3">
      <c r="G2248" s="541"/>
      <c r="H2248" s="541"/>
    </row>
    <row r="2249" spans="7:8" x14ac:dyDescent="0.3">
      <c r="G2249" s="541"/>
      <c r="H2249" s="541"/>
    </row>
    <row r="2250" spans="7:8" x14ac:dyDescent="0.3">
      <c r="G2250" s="541"/>
      <c r="H2250" s="541"/>
    </row>
    <row r="2251" spans="7:8" x14ac:dyDescent="0.3">
      <c r="G2251" s="541"/>
      <c r="H2251" s="541"/>
    </row>
    <row r="2252" spans="7:8" x14ac:dyDescent="0.3">
      <c r="G2252" s="541"/>
      <c r="H2252" s="541"/>
    </row>
    <row r="2253" spans="7:8" x14ac:dyDescent="0.3">
      <c r="G2253" s="541"/>
      <c r="H2253" s="541"/>
    </row>
    <row r="2254" spans="7:8" x14ac:dyDescent="0.3">
      <c r="G2254" s="541"/>
      <c r="H2254" s="541"/>
    </row>
    <row r="2255" spans="7:8" x14ac:dyDescent="0.3">
      <c r="G2255" s="541"/>
      <c r="H2255" s="541"/>
    </row>
    <row r="2256" spans="7:8" x14ac:dyDescent="0.3">
      <c r="G2256" s="541"/>
      <c r="H2256" s="541"/>
    </row>
    <row r="2257" spans="7:8" x14ac:dyDescent="0.3">
      <c r="G2257" s="541"/>
      <c r="H2257" s="541"/>
    </row>
    <row r="2258" spans="7:8" x14ac:dyDescent="0.3">
      <c r="G2258" s="541"/>
      <c r="H2258" s="541"/>
    </row>
    <row r="2259" spans="7:8" x14ac:dyDescent="0.3">
      <c r="G2259" s="541"/>
      <c r="H2259" s="541"/>
    </row>
    <row r="2260" spans="7:8" x14ac:dyDescent="0.3">
      <c r="G2260" s="541"/>
      <c r="H2260" s="541"/>
    </row>
    <row r="2261" spans="7:8" x14ac:dyDescent="0.3">
      <c r="G2261" s="541"/>
      <c r="H2261" s="541"/>
    </row>
    <row r="2262" spans="7:8" x14ac:dyDescent="0.3">
      <c r="G2262" s="541"/>
      <c r="H2262" s="541"/>
    </row>
    <row r="2263" spans="7:8" x14ac:dyDescent="0.3">
      <c r="G2263" s="541"/>
      <c r="H2263" s="541"/>
    </row>
    <row r="2264" spans="7:8" x14ac:dyDescent="0.3">
      <c r="G2264" s="541"/>
      <c r="H2264" s="541"/>
    </row>
    <row r="2265" spans="7:8" x14ac:dyDescent="0.3">
      <c r="G2265" s="541"/>
      <c r="H2265" s="541"/>
    </row>
    <row r="2266" spans="7:8" x14ac:dyDescent="0.3">
      <c r="G2266" s="541"/>
      <c r="H2266" s="541"/>
    </row>
    <row r="2267" spans="7:8" x14ac:dyDescent="0.3">
      <c r="G2267" s="541"/>
      <c r="H2267" s="541"/>
    </row>
    <row r="2268" spans="7:8" x14ac:dyDescent="0.3">
      <c r="G2268" s="541"/>
      <c r="H2268" s="541"/>
    </row>
    <row r="2269" spans="7:8" x14ac:dyDescent="0.3">
      <c r="G2269" s="541"/>
      <c r="H2269" s="541"/>
    </row>
    <row r="2270" spans="7:8" x14ac:dyDescent="0.3">
      <c r="G2270" s="541"/>
      <c r="H2270" s="541"/>
    </row>
    <row r="2271" spans="7:8" x14ac:dyDescent="0.3">
      <c r="G2271" s="541"/>
      <c r="H2271" s="541"/>
    </row>
    <row r="2272" spans="7:8" x14ac:dyDescent="0.3">
      <c r="G2272" s="541"/>
      <c r="H2272" s="541"/>
    </row>
    <row r="2273" spans="7:8" x14ac:dyDescent="0.3">
      <c r="G2273" s="541"/>
      <c r="H2273" s="541"/>
    </row>
    <row r="2274" spans="7:8" x14ac:dyDescent="0.3">
      <c r="G2274" s="541"/>
      <c r="H2274" s="541"/>
    </row>
    <row r="2275" spans="7:8" x14ac:dyDescent="0.3">
      <c r="G2275" s="541"/>
      <c r="H2275" s="541"/>
    </row>
    <row r="2276" spans="7:8" x14ac:dyDescent="0.3">
      <c r="G2276" s="541"/>
      <c r="H2276" s="541"/>
    </row>
    <row r="2277" spans="7:8" x14ac:dyDescent="0.3">
      <c r="G2277" s="541"/>
      <c r="H2277" s="541"/>
    </row>
    <row r="2278" spans="7:8" x14ac:dyDescent="0.3">
      <c r="G2278" s="541"/>
      <c r="H2278" s="541"/>
    </row>
    <row r="2279" spans="7:8" x14ac:dyDescent="0.3">
      <c r="G2279" s="541"/>
      <c r="H2279" s="541"/>
    </row>
    <row r="2280" spans="7:8" x14ac:dyDescent="0.3">
      <c r="G2280" s="541"/>
      <c r="H2280" s="541"/>
    </row>
    <row r="2281" spans="7:8" x14ac:dyDescent="0.3">
      <c r="G2281" s="541"/>
      <c r="H2281" s="541"/>
    </row>
    <row r="2282" spans="7:8" x14ac:dyDescent="0.3">
      <c r="G2282" s="541"/>
      <c r="H2282" s="541"/>
    </row>
    <row r="2283" spans="7:8" x14ac:dyDescent="0.3">
      <c r="G2283" s="541"/>
      <c r="H2283" s="541"/>
    </row>
    <row r="2284" spans="7:8" x14ac:dyDescent="0.3">
      <c r="G2284" s="541"/>
      <c r="H2284" s="541"/>
    </row>
    <row r="2285" spans="7:8" x14ac:dyDescent="0.3">
      <c r="G2285" s="541"/>
      <c r="H2285" s="541"/>
    </row>
    <row r="2286" spans="7:8" x14ac:dyDescent="0.3">
      <c r="G2286" s="541"/>
      <c r="H2286" s="541"/>
    </row>
    <row r="2287" spans="7:8" x14ac:dyDescent="0.3">
      <c r="G2287" s="541"/>
      <c r="H2287" s="541"/>
    </row>
    <row r="2288" spans="7:8" x14ac:dyDescent="0.3">
      <c r="G2288" s="541"/>
      <c r="H2288" s="541"/>
    </row>
    <row r="2289" spans="7:8" x14ac:dyDescent="0.3">
      <c r="G2289" s="541"/>
      <c r="H2289" s="541"/>
    </row>
    <row r="2290" spans="7:8" x14ac:dyDescent="0.3">
      <c r="G2290" s="541"/>
      <c r="H2290" s="541"/>
    </row>
    <row r="2291" spans="7:8" x14ac:dyDescent="0.3">
      <c r="G2291" s="541"/>
      <c r="H2291" s="541"/>
    </row>
    <row r="2292" spans="7:8" x14ac:dyDescent="0.3">
      <c r="G2292" s="541"/>
      <c r="H2292" s="541"/>
    </row>
    <row r="2293" spans="7:8" x14ac:dyDescent="0.3">
      <c r="G2293" s="541"/>
      <c r="H2293" s="541"/>
    </row>
    <row r="2294" spans="7:8" x14ac:dyDescent="0.3">
      <c r="G2294" s="541"/>
      <c r="H2294" s="541"/>
    </row>
    <row r="2295" spans="7:8" x14ac:dyDescent="0.3">
      <c r="G2295" s="541"/>
      <c r="H2295" s="541"/>
    </row>
    <row r="2296" spans="7:8" x14ac:dyDescent="0.3">
      <c r="G2296" s="541"/>
      <c r="H2296" s="541"/>
    </row>
    <row r="2297" spans="7:8" x14ac:dyDescent="0.3">
      <c r="G2297" s="541"/>
      <c r="H2297" s="541"/>
    </row>
    <row r="2298" spans="7:8" x14ac:dyDescent="0.3">
      <c r="G2298" s="541"/>
      <c r="H2298" s="541"/>
    </row>
    <row r="2299" spans="7:8" x14ac:dyDescent="0.3">
      <c r="G2299" s="541"/>
      <c r="H2299" s="541"/>
    </row>
    <row r="2300" spans="7:8" x14ac:dyDescent="0.3">
      <c r="G2300" s="541"/>
      <c r="H2300" s="541"/>
    </row>
    <row r="2301" spans="7:8" x14ac:dyDescent="0.3">
      <c r="G2301" s="541"/>
      <c r="H2301" s="541"/>
    </row>
    <row r="2302" spans="7:8" x14ac:dyDescent="0.3">
      <c r="G2302" s="541"/>
      <c r="H2302" s="541"/>
    </row>
    <row r="2303" spans="7:8" x14ac:dyDescent="0.3">
      <c r="G2303" s="541"/>
      <c r="H2303" s="541"/>
    </row>
    <row r="2304" spans="7:8" x14ac:dyDescent="0.3">
      <c r="G2304" s="541"/>
      <c r="H2304" s="541"/>
    </row>
    <row r="2305" spans="7:8" x14ac:dyDescent="0.3">
      <c r="G2305" s="541"/>
      <c r="H2305" s="541"/>
    </row>
    <row r="2306" spans="7:8" x14ac:dyDescent="0.3">
      <c r="G2306" s="541"/>
      <c r="H2306" s="541"/>
    </row>
    <row r="2307" spans="7:8" x14ac:dyDescent="0.3">
      <c r="G2307" s="541"/>
      <c r="H2307" s="541"/>
    </row>
    <row r="2308" spans="7:8" x14ac:dyDescent="0.3">
      <c r="G2308" s="541"/>
      <c r="H2308" s="541"/>
    </row>
    <row r="2309" spans="7:8" x14ac:dyDescent="0.3">
      <c r="G2309" s="541"/>
      <c r="H2309" s="541"/>
    </row>
    <row r="2310" spans="7:8" x14ac:dyDescent="0.3">
      <c r="G2310" s="541"/>
      <c r="H2310" s="541"/>
    </row>
    <row r="2311" spans="7:8" x14ac:dyDescent="0.3">
      <c r="G2311" s="541"/>
      <c r="H2311" s="541"/>
    </row>
    <row r="2312" spans="7:8" x14ac:dyDescent="0.3">
      <c r="G2312" s="541"/>
      <c r="H2312" s="541"/>
    </row>
    <row r="2313" spans="7:8" x14ac:dyDescent="0.3">
      <c r="G2313" s="541"/>
      <c r="H2313" s="541"/>
    </row>
    <row r="2314" spans="7:8" x14ac:dyDescent="0.3">
      <c r="G2314" s="541"/>
      <c r="H2314" s="541"/>
    </row>
    <row r="2315" spans="7:8" x14ac:dyDescent="0.3">
      <c r="G2315" s="541"/>
      <c r="H2315" s="541"/>
    </row>
    <row r="2316" spans="7:8" x14ac:dyDescent="0.3">
      <c r="G2316" s="541"/>
      <c r="H2316" s="541"/>
    </row>
    <row r="2317" spans="7:8" x14ac:dyDescent="0.3">
      <c r="G2317" s="541"/>
      <c r="H2317" s="541"/>
    </row>
    <row r="2318" spans="7:8" x14ac:dyDescent="0.3">
      <c r="G2318" s="541"/>
      <c r="H2318" s="541"/>
    </row>
    <row r="2319" spans="7:8" x14ac:dyDescent="0.3">
      <c r="G2319" s="541"/>
      <c r="H2319" s="541"/>
    </row>
    <row r="2320" spans="7:8" x14ac:dyDescent="0.3">
      <c r="G2320" s="541"/>
      <c r="H2320" s="541"/>
    </row>
    <row r="2321" spans="7:8" x14ac:dyDescent="0.3">
      <c r="G2321" s="541"/>
      <c r="H2321" s="541"/>
    </row>
    <row r="2322" spans="7:8" x14ac:dyDescent="0.3">
      <c r="G2322" s="541"/>
      <c r="H2322" s="541"/>
    </row>
    <row r="2323" spans="7:8" x14ac:dyDescent="0.3">
      <c r="G2323" s="541"/>
      <c r="H2323" s="541"/>
    </row>
    <row r="2324" spans="7:8" x14ac:dyDescent="0.3">
      <c r="G2324" s="541"/>
      <c r="H2324" s="541"/>
    </row>
    <row r="2325" spans="7:8" x14ac:dyDescent="0.3">
      <c r="G2325" s="541"/>
      <c r="H2325" s="541"/>
    </row>
    <row r="2326" spans="7:8" x14ac:dyDescent="0.3">
      <c r="G2326" s="541"/>
      <c r="H2326" s="541"/>
    </row>
    <row r="2327" spans="7:8" x14ac:dyDescent="0.3">
      <c r="G2327" s="541"/>
      <c r="H2327" s="541"/>
    </row>
    <row r="2328" spans="7:8" x14ac:dyDescent="0.3">
      <c r="G2328" s="541"/>
      <c r="H2328" s="541"/>
    </row>
    <row r="2329" spans="7:8" x14ac:dyDescent="0.3">
      <c r="G2329" s="541"/>
      <c r="H2329" s="541"/>
    </row>
    <row r="2330" spans="7:8" x14ac:dyDescent="0.3">
      <c r="G2330" s="541"/>
      <c r="H2330" s="541"/>
    </row>
    <row r="2331" spans="7:8" x14ac:dyDescent="0.3">
      <c r="G2331" s="541"/>
      <c r="H2331" s="541"/>
    </row>
    <row r="2332" spans="7:8" x14ac:dyDescent="0.3">
      <c r="G2332" s="541"/>
      <c r="H2332" s="541"/>
    </row>
    <row r="2333" spans="7:8" x14ac:dyDescent="0.3">
      <c r="G2333" s="541"/>
      <c r="H2333" s="541"/>
    </row>
    <row r="2334" spans="7:8" x14ac:dyDescent="0.3">
      <c r="G2334" s="541"/>
      <c r="H2334" s="541"/>
    </row>
    <row r="2335" spans="7:8" x14ac:dyDescent="0.3">
      <c r="G2335" s="541"/>
      <c r="H2335" s="541"/>
    </row>
    <row r="2336" spans="7:8" x14ac:dyDescent="0.3">
      <c r="G2336" s="541"/>
      <c r="H2336" s="541"/>
    </row>
    <row r="2337" spans="7:8" x14ac:dyDescent="0.3">
      <c r="G2337" s="541"/>
      <c r="H2337" s="541"/>
    </row>
    <row r="2338" spans="7:8" x14ac:dyDescent="0.3">
      <c r="G2338" s="541"/>
      <c r="H2338" s="541"/>
    </row>
    <row r="2339" spans="7:8" x14ac:dyDescent="0.3">
      <c r="G2339" s="541"/>
      <c r="H2339" s="541"/>
    </row>
    <row r="2340" spans="7:8" x14ac:dyDescent="0.3">
      <c r="G2340" s="541"/>
      <c r="H2340" s="541"/>
    </row>
    <row r="2341" spans="7:8" x14ac:dyDescent="0.3">
      <c r="G2341" s="541"/>
      <c r="H2341" s="541"/>
    </row>
    <row r="2342" spans="7:8" x14ac:dyDescent="0.3">
      <c r="G2342" s="541"/>
      <c r="H2342" s="541"/>
    </row>
    <row r="2343" spans="7:8" x14ac:dyDescent="0.3">
      <c r="G2343" s="541"/>
      <c r="H2343" s="541"/>
    </row>
    <row r="2344" spans="7:8" x14ac:dyDescent="0.3">
      <c r="G2344" s="541"/>
      <c r="H2344" s="541"/>
    </row>
    <row r="2345" spans="7:8" x14ac:dyDescent="0.3">
      <c r="G2345" s="541"/>
      <c r="H2345" s="541"/>
    </row>
    <row r="2346" spans="7:8" x14ac:dyDescent="0.3">
      <c r="G2346" s="541"/>
      <c r="H2346" s="541"/>
    </row>
    <row r="2347" spans="7:8" x14ac:dyDescent="0.3">
      <c r="G2347" s="541"/>
      <c r="H2347" s="541"/>
    </row>
    <row r="2348" spans="7:8" x14ac:dyDescent="0.3">
      <c r="G2348" s="541"/>
      <c r="H2348" s="541"/>
    </row>
    <row r="2349" spans="7:8" x14ac:dyDescent="0.3">
      <c r="G2349" s="541"/>
      <c r="H2349" s="541"/>
    </row>
    <row r="2350" spans="7:8" x14ac:dyDescent="0.3">
      <c r="G2350" s="541"/>
      <c r="H2350" s="541"/>
    </row>
    <row r="2351" spans="7:8" x14ac:dyDescent="0.3">
      <c r="G2351" s="541"/>
      <c r="H2351" s="541"/>
    </row>
    <row r="2352" spans="7:8" x14ac:dyDescent="0.3">
      <c r="G2352" s="541"/>
      <c r="H2352" s="541"/>
    </row>
    <row r="2353" spans="7:8" x14ac:dyDescent="0.3">
      <c r="G2353" s="541"/>
      <c r="H2353" s="541"/>
    </row>
    <row r="2354" spans="7:8" x14ac:dyDescent="0.3">
      <c r="G2354" s="541"/>
      <c r="H2354" s="541"/>
    </row>
    <row r="2355" spans="7:8" x14ac:dyDescent="0.3">
      <c r="G2355" s="541"/>
      <c r="H2355" s="541"/>
    </row>
    <row r="2356" spans="7:8" x14ac:dyDescent="0.3">
      <c r="G2356" s="541"/>
      <c r="H2356" s="541"/>
    </row>
    <row r="2357" spans="7:8" x14ac:dyDescent="0.3">
      <c r="G2357" s="541"/>
      <c r="H2357" s="541"/>
    </row>
    <row r="2358" spans="7:8" x14ac:dyDescent="0.3">
      <c r="G2358" s="541"/>
      <c r="H2358" s="541"/>
    </row>
    <row r="2359" spans="7:8" x14ac:dyDescent="0.3">
      <c r="G2359" s="541"/>
      <c r="H2359" s="541"/>
    </row>
    <row r="2360" spans="7:8" x14ac:dyDescent="0.3">
      <c r="G2360" s="541"/>
      <c r="H2360" s="541"/>
    </row>
    <row r="2361" spans="7:8" x14ac:dyDescent="0.3">
      <c r="G2361" s="541"/>
      <c r="H2361" s="541"/>
    </row>
    <row r="2362" spans="7:8" x14ac:dyDescent="0.3">
      <c r="G2362" s="541"/>
      <c r="H2362" s="541"/>
    </row>
    <row r="2363" spans="7:8" x14ac:dyDescent="0.3">
      <c r="G2363" s="541"/>
      <c r="H2363" s="541"/>
    </row>
    <row r="2364" spans="7:8" x14ac:dyDescent="0.3">
      <c r="G2364" s="541"/>
      <c r="H2364" s="541"/>
    </row>
    <row r="2365" spans="7:8" x14ac:dyDescent="0.3">
      <c r="G2365" s="541"/>
      <c r="H2365" s="541"/>
    </row>
    <row r="2366" spans="7:8" x14ac:dyDescent="0.3">
      <c r="G2366" s="541"/>
      <c r="H2366" s="541"/>
    </row>
    <row r="2367" spans="7:8" x14ac:dyDescent="0.3">
      <c r="G2367" s="541"/>
      <c r="H2367" s="541"/>
    </row>
    <row r="2368" spans="7:8" x14ac:dyDescent="0.3">
      <c r="G2368" s="541"/>
      <c r="H2368" s="541"/>
    </row>
    <row r="2369" spans="7:8" x14ac:dyDescent="0.3">
      <c r="G2369" s="541"/>
      <c r="H2369" s="541"/>
    </row>
    <row r="2370" spans="7:8" x14ac:dyDescent="0.3">
      <c r="G2370" s="541"/>
      <c r="H2370" s="541"/>
    </row>
    <row r="2371" spans="7:8" x14ac:dyDescent="0.3">
      <c r="G2371" s="541"/>
      <c r="H2371" s="541"/>
    </row>
    <row r="2372" spans="7:8" x14ac:dyDescent="0.3">
      <c r="G2372" s="541"/>
      <c r="H2372" s="541"/>
    </row>
    <row r="2373" spans="7:8" x14ac:dyDescent="0.3">
      <c r="G2373" s="541"/>
      <c r="H2373" s="541"/>
    </row>
    <row r="2374" spans="7:8" x14ac:dyDescent="0.3">
      <c r="G2374" s="541"/>
      <c r="H2374" s="541"/>
    </row>
    <row r="2375" spans="7:8" x14ac:dyDescent="0.3">
      <c r="G2375" s="541"/>
      <c r="H2375" s="541"/>
    </row>
    <row r="2376" spans="7:8" x14ac:dyDescent="0.3">
      <c r="G2376" s="541"/>
      <c r="H2376" s="541"/>
    </row>
    <row r="2377" spans="7:8" x14ac:dyDescent="0.3">
      <c r="G2377" s="541"/>
      <c r="H2377" s="541"/>
    </row>
    <row r="2378" spans="7:8" x14ac:dyDescent="0.3">
      <c r="G2378" s="541"/>
      <c r="H2378" s="541"/>
    </row>
    <row r="2379" spans="7:8" x14ac:dyDescent="0.3">
      <c r="G2379" s="541"/>
      <c r="H2379" s="541"/>
    </row>
    <row r="2380" spans="7:8" x14ac:dyDescent="0.3">
      <c r="G2380" s="541"/>
      <c r="H2380" s="541"/>
    </row>
    <row r="2381" spans="7:8" x14ac:dyDescent="0.3">
      <c r="G2381" s="541"/>
      <c r="H2381" s="541"/>
    </row>
    <row r="2382" spans="7:8" x14ac:dyDescent="0.3">
      <c r="G2382" s="541"/>
      <c r="H2382" s="541"/>
    </row>
    <row r="2383" spans="7:8" x14ac:dyDescent="0.3">
      <c r="G2383" s="541"/>
      <c r="H2383" s="541"/>
    </row>
    <row r="2384" spans="7:8" x14ac:dyDescent="0.3">
      <c r="G2384" s="541"/>
      <c r="H2384" s="541"/>
    </row>
    <row r="2385" spans="7:8" x14ac:dyDescent="0.3">
      <c r="G2385" s="541"/>
      <c r="H2385" s="541"/>
    </row>
    <row r="2386" spans="7:8" x14ac:dyDescent="0.3">
      <c r="G2386" s="541"/>
      <c r="H2386" s="541"/>
    </row>
    <row r="2387" spans="7:8" x14ac:dyDescent="0.3">
      <c r="G2387" s="541"/>
      <c r="H2387" s="541"/>
    </row>
    <row r="2388" spans="7:8" x14ac:dyDescent="0.3">
      <c r="G2388" s="541"/>
      <c r="H2388" s="541"/>
    </row>
    <row r="2389" spans="7:8" x14ac:dyDescent="0.3">
      <c r="G2389" s="541"/>
      <c r="H2389" s="541"/>
    </row>
    <row r="2390" spans="7:8" x14ac:dyDescent="0.3">
      <c r="G2390" s="541"/>
      <c r="H2390" s="541"/>
    </row>
    <row r="2391" spans="7:8" x14ac:dyDescent="0.3">
      <c r="G2391" s="541"/>
      <c r="H2391" s="541"/>
    </row>
    <row r="2392" spans="7:8" x14ac:dyDescent="0.3">
      <c r="G2392" s="541"/>
      <c r="H2392" s="541"/>
    </row>
    <row r="2393" spans="7:8" x14ac:dyDescent="0.3">
      <c r="G2393" s="541"/>
      <c r="H2393" s="541"/>
    </row>
    <row r="2394" spans="7:8" x14ac:dyDescent="0.3">
      <c r="G2394" s="541"/>
      <c r="H2394" s="541"/>
    </row>
    <row r="2395" spans="7:8" x14ac:dyDescent="0.3">
      <c r="G2395" s="541"/>
      <c r="H2395" s="541"/>
    </row>
    <row r="2396" spans="7:8" x14ac:dyDescent="0.3">
      <c r="G2396" s="541"/>
      <c r="H2396" s="541"/>
    </row>
    <row r="2397" spans="7:8" x14ac:dyDescent="0.3">
      <c r="G2397" s="541"/>
      <c r="H2397" s="541"/>
    </row>
    <row r="2398" spans="7:8" x14ac:dyDescent="0.3">
      <c r="G2398" s="541"/>
      <c r="H2398" s="541"/>
    </row>
    <row r="2399" spans="7:8" x14ac:dyDescent="0.3">
      <c r="G2399" s="541"/>
      <c r="H2399" s="541"/>
    </row>
    <row r="2400" spans="7:8" x14ac:dyDescent="0.3">
      <c r="G2400" s="541"/>
      <c r="H2400" s="541"/>
    </row>
    <row r="2401" spans="7:8" x14ac:dyDescent="0.3">
      <c r="G2401" s="541"/>
      <c r="H2401" s="541"/>
    </row>
    <row r="2402" spans="7:8" x14ac:dyDescent="0.3">
      <c r="G2402" s="541"/>
      <c r="H2402" s="541"/>
    </row>
    <row r="2403" spans="7:8" x14ac:dyDescent="0.3">
      <c r="G2403" s="541"/>
      <c r="H2403" s="541"/>
    </row>
    <row r="2404" spans="7:8" x14ac:dyDescent="0.3">
      <c r="G2404" s="541"/>
      <c r="H2404" s="541"/>
    </row>
    <row r="2405" spans="7:8" x14ac:dyDescent="0.3">
      <c r="G2405" s="541"/>
      <c r="H2405" s="541"/>
    </row>
    <row r="2406" spans="7:8" x14ac:dyDescent="0.3">
      <c r="G2406" s="541"/>
      <c r="H2406" s="541"/>
    </row>
    <row r="2407" spans="7:8" x14ac:dyDescent="0.3">
      <c r="G2407" s="541"/>
      <c r="H2407" s="541"/>
    </row>
    <row r="2408" spans="7:8" x14ac:dyDescent="0.3">
      <c r="G2408" s="541"/>
      <c r="H2408" s="541"/>
    </row>
    <row r="2409" spans="7:8" x14ac:dyDescent="0.3">
      <c r="G2409" s="541"/>
      <c r="H2409" s="541"/>
    </row>
    <row r="2410" spans="7:8" x14ac:dyDescent="0.3">
      <c r="G2410" s="541"/>
      <c r="H2410" s="541"/>
    </row>
    <row r="2411" spans="7:8" x14ac:dyDescent="0.3">
      <c r="G2411" s="541"/>
      <c r="H2411" s="541"/>
    </row>
    <row r="2412" spans="7:8" x14ac:dyDescent="0.3">
      <c r="G2412" s="541"/>
      <c r="H2412" s="541"/>
    </row>
    <row r="2413" spans="7:8" x14ac:dyDescent="0.3">
      <c r="G2413" s="541"/>
      <c r="H2413" s="541"/>
    </row>
    <row r="2414" spans="7:8" x14ac:dyDescent="0.3">
      <c r="G2414" s="541"/>
      <c r="H2414" s="541"/>
    </row>
    <row r="2415" spans="7:8" x14ac:dyDescent="0.3">
      <c r="G2415" s="541"/>
      <c r="H2415" s="541"/>
    </row>
    <row r="2416" spans="7:8" x14ac:dyDescent="0.3">
      <c r="G2416" s="541"/>
      <c r="H2416" s="541"/>
    </row>
    <row r="2417" spans="7:8" x14ac:dyDescent="0.3">
      <c r="G2417" s="541"/>
      <c r="H2417" s="541"/>
    </row>
    <row r="2418" spans="7:8" x14ac:dyDescent="0.3">
      <c r="G2418" s="541"/>
      <c r="H2418" s="541"/>
    </row>
    <row r="2419" spans="7:8" x14ac:dyDescent="0.3">
      <c r="G2419" s="541"/>
      <c r="H2419" s="541"/>
    </row>
    <row r="2420" spans="7:8" x14ac:dyDescent="0.3">
      <c r="G2420" s="541"/>
      <c r="H2420" s="541"/>
    </row>
    <row r="2421" spans="7:8" x14ac:dyDescent="0.3">
      <c r="G2421" s="541"/>
      <c r="H2421" s="541"/>
    </row>
    <row r="2422" spans="7:8" x14ac:dyDescent="0.3">
      <c r="G2422" s="541"/>
      <c r="H2422" s="541"/>
    </row>
    <row r="2423" spans="7:8" x14ac:dyDescent="0.3">
      <c r="G2423" s="541"/>
      <c r="H2423" s="541"/>
    </row>
    <row r="2424" spans="7:8" x14ac:dyDescent="0.3">
      <c r="G2424" s="541"/>
      <c r="H2424" s="541"/>
    </row>
    <row r="2425" spans="7:8" x14ac:dyDescent="0.3">
      <c r="G2425" s="541"/>
      <c r="H2425" s="541"/>
    </row>
    <row r="2426" spans="7:8" x14ac:dyDescent="0.3">
      <c r="G2426" s="541"/>
      <c r="H2426" s="541"/>
    </row>
    <row r="2427" spans="7:8" x14ac:dyDescent="0.3">
      <c r="G2427" s="541"/>
      <c r="H2427" s="541"/>
    </row>
    <row r="2428" spans="7:8" x14ac:dyDescent="0.3">
      <c r="G2428" s="541"/>
      <c r="H2428" s="541"/>
    </row>
    <row r="2429" spans="7:8" x14ac:dyDescent="0.3">
      <c r="G2429" s="541"/>
      <c r="H2429" s="541"/>
    </row>
    <row r="2430" spans="7:8" x14ac:dyDescent="0.3">
      <c r="G2430" s="541"/>
      <c r="H2430" s="541"/>
    </row>
    <row r="2431" spans="7:8" x14ac:dyDescent="0.3">
      <c r="G2431" s="541"/>
      <c r="H2431" s="541"/>
    </row>
    <row r="2432" spans="7:8" x14ac:dyDescent="0.3">
      <c r="G2432" s="541"/>
      <c r="H2432" s="541"/>
    </row>
    <row r="2433" spans="7:8" x14ac:dyDescent="0.3">
      <c r="G2433" s="541"/>
      <c r="H2433" s="541"/>
    </row>
    <row r="2434" spans="7:8" x14ac:dyDescent="0.3">
      <c r="G2434" s="541"/>
      <c r="H2434" s="541"/>
    </row>
    <row r="2435" spans="7:8" x14ac:dyDescent="0.3">
      <c r="G2435" s="541"/>
      <c r="H2435" s="541"/>
    </row>
    <row r="2436" spans="7:8" x14ac:dyDescent="0.3">
      <c r="G2436" s="541"/>
      <c r="H2436" s="541"/>
    </row>
    <row r="2437" spans="7:8" x14ac:dyDescent="0.3">
      <c r="G2437" s="541"/>
      <c r="H2437" s="541"/>
    </row>
    <row r="2438" spans="7:8" x14ac:dyDescent="0.3">
      <c r="G2438" s="541"/>
      <c r="H2438" s="541"/>
    </row>
    <row r="2439" spans="7:8" x14ac:dyDescent="0.3">
      <c r="G2439" s="541"/>
      <c r="H2439" s="541"/>
    </row>
    <row r="2440" spans="7:8" x14ac:dyDescent="0.3">
      <c r="G2440" s="541"/>
      <c r="H2440" s="541"/>
    </row>
    <row r="2441" spans="7:8" x14ac:dyDescent="0.3">
      <c r="G2441" s="541"/>
      <c r="H2441" s="541"/>
    </row>
    <row r="2442" spans="7:8" x14ac:dyDescent="0.3">
      <c r="G2442" s="541"/>
      <c r="H2442" s="541"/>
    </row>
    <row r="2443" spans="7:8" x14ac:dyDescent="0.3">
      <c r="G2443" s="541"/>
      <c r="H2443" s="541"/>
    </row>
    <row r="2444" spans="7:8" x14ac:dyDescent="0.3">
      <c r="G2444" s="541"/>
      <c r="H2444" s="541"/>
    </row>
    <row r="2445" spans="7:8" x14ac:dyDescent="0.3">
      <c r="G2445" s="541"/>
      <c r="H2445" s="541"/>
    </row>
    <row r="2446" spans="7:8" x14ac:dyDescent="0.3">
      <c r="G2446" s="541"/>
      <c r="H2446" s="541"/>
    </row>
    <row r="2447" spans="7:8" x14ac:dyDescent="0.3">
      <c r="G2447" s="541"/>
      <c r="H2447" s="541"/>
    </row>
    <row r="2448" spans="7:8" x14ac:dyDescent="0.3">
      <c r="G2448" s="541"/>
      <c r="H2448" s="541"/>
    </row>
    <row r="2449" spans="7:8" x14ac:dyDescent="0.3">
      <c r="G2449" s="541"/>
      <c r="H2449" s="541"/>
    </row>
    <row r="2450" spans="7:8" x14ac:dyDescent="0.3">
      <c r="G2450" s="541"/>
      <c r="H2450" s="541"/>
    </row>
    <row r="2451" spans="7:8" x14ac:dyDescent="0.3">
      <c r="G2451" s="541"/>
      <c r="H2451" s="541"/>
    </row>
    <row r="2452" spans="7:8" x14ac:dyDescent="0.3">
      <c r="G2452" s="541"/>
      <c r="H2452" s="541"/>
    </row>
    <row r="2453" spans="7:8" x14ac:dyDescent="0.3">
      <c r="G2453" s="541"/>
      <c r="H2453" s="541"/>
    </row>
    <row r="2454" spans="7:8" x14ac:dyDescent="0.3">
      <c r="G2454" s="541"/>
      <c r="H2454" s="541"/>
    </row>
    <row r="2455" spans="7:8" x14ac:dyDescent="0.3">
      <c r="G2455" s="541"/>
      <c r="H2455" s="541"/>
    </row>
    <row r="2456" spans="7:8" x14ac:dyDescent="0.3">
      <c r="G2456" s="541"/>
      <c r="H2456" s="541"/>
    </row>
    <row r="2457" spans="7:8" x14ac:dyDescent="0.3">
      <c r="G2457" s="541"/>
      <c r="H2457" s="541"/>
    </row>
    <row r="2458" spans="7:8" x14ac:dyDescent="0.3">
      <c r="G2458" s="541"/>
      <c r="H2458" s="541"/>
    </row>
    <row r="2459" spans="7:8" x14ac:dyDescent="0.3">
      <c r="G2459" s="541"/>
      <c r="H2459" s="541"/>
    </row>
    <row r="2460" spans="7:8" x14ac:dyDescent="0.3">
      <c r="G2460" s="541"/>
      <c r="H2460" s="541"/>
    </row>
    <row r="2461" spans="7:8" x14ac:dyDescent="0.3">
      <c r="G2461" s="541"/>
      <c r="H2461" s="541"/>
    </row>
    <row r="2462" spans="7:8" x14ac:dyDescent="0.3">
      <c r="G2462" s="541"/>
      <c r="H2462" s="541"/>
    </row>
    <row r="2463" spans="7:8" x14ac:dyDescent="0.3">
      <c r="G2463" s="541"/>
      <c r="H2463" s="541"/>
    </row>
    <row r="2464" spans="7:8" x14ac:dyDescent="0.3">
      <c r="G2464" s="541"/>
      <c r="H2464" s="541"/>
    </row>
    <row r="2465" spans="7:8" x14ac:dyDescent="0.3">
      <c r="G2465" s="541"/>
      <c r="H2465" s="541"/>
    </row>
    <row r="2466" spans="7:8" x14ac:dyDescent="0.3">
      <c r="G2466" s="541"/>
      <c r="H2466" s="541"/>
    </row>
    <row r="2467" spans="7:8" x14ac:dyDescent="0.3">
      <c r="G2467" s="541"/>
      <c r="H2467" s="541"/>
    </row>
    <row r="2468" spans="7:8" x14ac:dyDescent="0.3">
      <c r="G2468" s="541"/>
      <c r="H2468" s="541"/>
    </row>
    <row r="2469" spans="7:8" x14ac:dyDescent="0.3">
      <c r="G2469" s="541"/>
      <c r="H2469" s="541"/>
    </row>
    <row r="2470" spans="7:8" x14ac:dyDescent="0.3">
      <c r="G2470" s="541"/>
      <c r="H2470" s="541"/>
    </row>
    <row r="2471" spans="7:8" x14ac:dyDescent="0.3">
      <c r="G2471" s="541"/>
      <c r="H2471" s="541"/>
    </row>
    <row r="2472" spans="7:8" x14ac:dyDescent="0.3">
      <c r="G2472" s="541"/>
      <c r="H2472" s="541"/>
    </row>
    <row r="2473" spans="7:8" x14ac:dyDescent="0.3">
      <c r="G2473" s="541"/>
      <c r="H2473" s="541"/>
    </row>
    <row r="2474" spans="7:8" x14ac:dyDescent="0.3">
      <c r="G2474" s="541"/>
      <c r="H2474" s="541"/>
    </row>
    <row r="2475" spans="7:8" x14ac:dyDescent="0.3">
      <c r="G2475" s="541"/>
      <c r="H2475" s="541"/>
    </row>
    <row r="2476" spans="7:8" x14ac:dyDescent="0.3">
      <c r="G2476" s="541"/>
      <c r="H2476" s="541"/>
    </row>
    <row r="2477" spans="7:8" x14ac:dyDescent="0.3">
      <c r="G2477" s="541"/>
      <c r="H2477" s="541"/>
    </row>
    <row r="2478" spans="7:8" x14ac:dyDescent="0.3">
      <c r="G2478" s="541"/>
      <c r="H2478" s="541"/>
    </row>
    <row r="2479" spans="7:8" x14ac:dyDescent="0.3">
      <c r="G2479" s="541"/>
      <c r="H2479" s="541"/>
    </row>
    <row r="2480" spans="7:8" x14ac:dyDescent="0.3">
      <c r="G2480" s="541"/>
      <c r="H2480" s="541"/>
    </row>
    <row r="2481" spans="7:8" x14ac:dyDescent="0.3">
      <c r="G2481" s="541"/>
      <c r="H2481" s="541"/>
    </row>
    <row r="2482" spans="7:8" x14ac:dyDescent="0.3">
      <c r="G2482" s="541"/>
      <c r="H2482" s="541"/>
    </row>
    <row r="2483" spans="7:8" x14ac:dyDescent="0.3">
      <c r="G2483" s="541"/>
      <c r="H2483" s="541"/>
    </row>
    <row r="2484" spans="7:8" x14ac:dyDescent="0.3">
      <c r="G2484" s="541"/>
      <c r="H2484" s="541"/>
    </row>
    <row r="2485" spans="7:8" x14ac:dyDescent="0.3">
      <c r="G2485" s="541"/>
      <c r="H2485" s="541"/>
    </row>
    <row r="2486" spans="7:8" x14ac:dyDescent="0.3">
      <c r="G2486" s="541"/>
      <c r="H2486" s="541"/>
    </row>
    <row r="2487" spans="7:8" x14ac:dyDescent="0.3">
      <c r="G2487" s="541"/>
      <c r="H2487" s="541"/>
    </row>
    <row r="2488" spans="7:8" x14ac:dyDescent="0.3">
      <c r="G2488" s="541"/>
      <c r="H2488" s="541"/>
    </row>
    <row r="2489" spans="7:8" x14ac:dyDescent="0.3">
      <c r="G2489" s="541"/>
      <c r="H2489" s="541"/>
    </row>
    <row r="2490" spans="7:8" x14ac:dyDescent="0.3">
      <c r="G2490" s="541"/>
      <c r="H2490" s="541"/>
    </row>
    <row r="2491" spans="7:8" x14ac:dyDescent="0.3">
      <c r="G2491" s="541"/>
      <c r="H2491" s="541"/>
    </row>
    <row r="2492" spans="7:8" x14ac:dyDescent="0.3">
      <c r="G2492" s="541"/>
      <c r="H2492" s="541"/>
    </row>
    <row r="2493" spans="7:8" x14ac:dyDescent="0.3">
      <c r="G2493" s="541"/>
      <c r="H2493" s="541"/>
    </row>
    <row r="2494" spans="7:8" x14ac:dyDescent="0.3">
      <c r="G2494" s="541"/>
      <c r="H2494" s="541"/>
    </row>
    <row r="2495" spans="7:8" x14ac:dyDescent="0.3">
      <c r="G2495" s="541"/>
      <c r="H2495" s="541"/>
    </row>
    <row r="2496" spans="7:8" x14ac:dyDescent="0.3">
      <c r="G2496" s="541"/>
      <c r="H2496" s="541"/>
    </row>
    <row r="2497" spans="7:8" x14ac:dyDescent="0.3">
      <c r="G2497" s="541"/>
      <c r="H2497" s="541"/>
    </row>
    <row r="2498" spans="7:8" x14ac:dyDescent="0.3">
      <c r="G2498" s="541"/>
      <c r="H2498" s="541"/>
    </row>
    <row r="2499" spans="7:8" x14ac:dyDescent="0.3">
      <c r="G2499" s="541"/>
      <c r="H2499" s="541"/>
    </row>
    <row r="2500" spans="7:8" x14ac:dyDescent="0.3">
      <c r="G2500" s="541"/>
      <c r="H2500" s="541"/>
    </row>
    <row r="2501" spans="7:8" x14ac:dyDescent="0.3">
      <c r="G2501" s="541"/>
      <c r="H2501" s="541"/>
    </row>
    <row r="2502" spans="7:8" x14ac:dyDescent="0.3">
      <c r="G2502" s="541"/>
      <c r="H2502" s="541"/>
    </row>
    <row r="2503" spans="7:8" x14ac:dyDescent="0.3">
      <c r="G2503" s="541"/>
      <c r="H2503" s="541"/>
    </row>
    <row r="2504" spans="7:8" x14ac:dyDescent="0.3">
      <c r="G2504" s="541"/>
      <c r="H2504" s="541"/>
    </row>
    <row r="2505" spans="7:8" x14ac:dyDescent="0.3">
      <c r="G2505" s="541"/>
      <c r="H2505" s="541"/>
    </row>
    <row r="2506" spans="7:8" x14ac:dyDescent="0.3">
      <c r="G2506" s="541"/>
      <c r="H2506" s="541"/>
    </row>
    <row r="2507" spans="7:8" x14ac:dyDescent="0.3">
      <c r="G2507" s="541"/>
      <c r="H2507" s="541"/>
    </row>
    <row r="2508" spans="7:8" x14ac:dyDescent="0.3">
      <c r="G2508" s="541"/>
      <c r="H2508" s="541"/>
    </row>
    <row r="2509" spans="7:8" x14ac:dyDescent="0.3">
      <c r="G2509" s="541"/>
      <c r="H2509" s="541"/>
    </row>
    <row r="2510" spans="7:8" x14ac:dyDescent="0.3">
      <c r="G2510" s="541"/>
      <c r="H2510" s="541"/>
    </row>
    <row r="2511" spans="7:8" x14ac:dyDescent="0.3">
      <c r="G2511" s="541"/>
      <c r="H2511" s="541"/>
    </row>
    <row r="2512" spans="7:8" x14ac:dyDescent="0.3">
      <c r="G2512" s="541"/>
      <c r="H2512" s="541"/>
    </row>
    <row r="2513" spans="7:8" x14ac:dyDescent="0.3">
      <c r="G2513" s="541"/>
      <c r="H2513" s="541"/>
    </row>
    <row r="2514" spans="7:8" x14ac:dyDescent="0.3">
      <c r="G2514" s="541"/>
      <c r="H2514" s="541"/>
    </row>
    <row r="2515" spans="7:8" x14ac:dyDescent="0.3">
      <c r="G2515" s="541"/>
      <c r="H2515" s="541"/>
    </row>
    <row r="2516" spans="7:8" x14ac:dyDescent="0.3">
      <c r="G2516" s="541"/>
      <c r="H2516" s="541"/>
    </row>
    <row r="2517" spans="7:8" x14ac:dyDescent="0.3">
      <c r="G2517" s="541"/>
      <c r="H2517" s="541"/>
    </row>
    <row r="2518" spans="7:8" x14ac:dyDescent="0.3">
      <c r="G2518" s="541"/>
      <c r="H2518" s="541"/>
    </row>
    <row r="2519" spans="7:8" x14ac:dyDescent="0.3">
      <c r="G2519" s="541"/>
      <c r="H2519" s="541"/>
    </row>
    <row r="2520" spans="7:8" x14ac:dyDescent="0.3">
      <c r="G2520" s="541"/>
      <c r="H2520" s="541"/>
    </row>
    <row r="2521" spans="7:8" x14ac:dyDescent="0.3">
      <c r="G2521" s="541"/>
      <c r="H2521" s="541"/>
    </row>
    <row r="2522" spans="7:8" x14ac:dyDescent="0.3">
      <c r="G2522" s="541"/>
      <c r="H2522" s="541"/>
    </row>
    <row r="2523" spans="7:8" x14ac:dyDescent="0.3">
      <c r="G2523" s="541"/>
      <c r="H2523" s="541"/>
    </row>
    <row r="2524" spans="7:8" x14ac:dyDescent="0.3">
      <c r="G2524" s="541"/>
      <c r="H2524" s="541"/>
    </row>
    <row r="2525" spans="7:8" x14ac:dyDescent="0.3">
      <c r="G2525" s="541"/>
      <c r="H2525" s="541"/>
    </row>
    <row r="2526" spans="7:8" x14ac:dyDescent="0.3">
      <c r="G2526" s="541"/>
      <c r="H2526" s="541"/>
    </row>
    <row r="2527" spans="7:8" x14ac:dyDescent="0.3">
      <c r="G2527" s="541"/>
      <c r="H2527" s="541"/>
    </row>
    <row r="2528" spans="7:8" x14ac:dyDescent="0.3">
      <c r="G2528" s="541"/>
      <c r="H2528" s="541"/>
    </row>
    <row r="2529" spans="7:8" x14ac:dyDescent="0.3">
      <c r="G2529" s="541"/>
      <c r="H2529" s="541"/>
    </row>
    <row r="2530" spans="7:8" x14ac:dyDescent="0.3">
      <c r="G2530" s="541"/>
      <c r="H2530" s="541"/>
    </row>
    <row r="2531" spans="7:8" x14ac:dyDescent="0.3">
      <c r="G2531" s="541"/>
      <c r="H2531" s="541"/>
    </row>
    <row r="2532" spans="7:8" x14ac:dyDescent="0.3">
      <c r="G2532" s="541"/>
      <c r="H2532" s="541"/>
    </row>
    <row r="2533" spans="7:8" x14ac:dyDescent="0.3">
      <c r="G2533" s="541"/>
      <c r="H2533" s="541"/>
    </row>
    <row r="2534" spans="7:8" x14ac:dyDescent="0.3">
      <c r="G2534" s="541"/>
      <c r="H2534" s="541"/>
    </row>
    <row r="2535" spans="7:8" x14ac:dyDescent="0.3">
      <c r="G2535" s="541"/>
      <c r="H2535" s="541"/>
    </row>
    <row r="2536" spans="7:8" x14ac:dyDescent="0.3">
      <c r="G2536" s="541"/>
      <c r="H2536" s="541"/>
    </row>
    <row r="2537" spans="7:8" x14ac:dyDescent="0.3">
      <c r="G2537" s="541"/>
      <c r="H2537" s="541"/>
    </row>
    <row r="2538" spans="7:8" x14ac:dyDescent="0.3">
      <c r="G2538" s="541"/>
      <c r="H2538" s="541"/>
    </row>
    <row r="2539" spans="7:8" x14ac:dyDescent="0.3">
      <c r="G2539" s="541"/>
      <c r="H2539" s="541"/>
    </row>
    <row r="2540" spans="7:8" x14ac:dyDescent="0.3">
      <c r="G2540" s="541"/>
      <c r="H2540" s="541"/>
    </row>
    <row r="2541" spans="7:8" x14ac:dyDescent="0.3">
      <c r="G2541" s="541"/>
      <c r="H2541" s="541"/>
    </row>
    <row r="2542" spans="7:8" x14ac:dyDescent="0.3">
      <c r="G2542" s="541"/>
      <c r="H2542" s="541"/>
    </row>
    <row r="2543" spans="7:8" x14ac:dyDescent="0.3">
      <c r="G2543" s="541"/>
      <c r="H2543" s="541"/>
    </row>
    <row r="2544" spans="7:8" x14ac:dyDescent="0.3">
      <c r="G2544" s="541"/>
      <c r="H2544" s="541"/>
    </row>
    <row r="2545" spans="7:8" x14ac:dyDescent="0.3">
      <c r="G2545" s="541"/>
      <c r="H2545" s="541"/>
    </row>
    <row r="2546" spans="7:8" x14ac:dyDescent="0.3">
      <c r="G2546" s="541"/>
      <c r="H2546" s="541"/>
    </row>
    <row r="2547" spans="7:8" x14ac:dyDescent="0.3">
      <c r="G2547" s="541"/>
      <c r="H2547" s="541"/>
    </row>
    <row r="2548" spans="7:8" x14ac:dyDescent="0.3">
      <c r="G2548" s="541"/>
      <c r="H2548" s="541"/>
    </row>
    <row r="2549" spans="7:8" x14ac:dyDescent="0.3">
      <c r="G2549" s="541"/>
      <c r="H2549" s="541"/>
    </row>
    <row r="2550" spans="7:8" x14ac:dyDescent="0.3">
      <c r="G2550" s="541"/>
      <c r="H2550" s="541"/>
    </row>
    <row r="2551" spans="7:8" x14ac:dyDescent="0.3">
      <c r="G2551" s="541"/>
      <c r="H2551" s="541"/>
    </row>
    <row r="2552" spans="7:8" x14ac:dyDescent="0.3">
      <c r="G2552" s="541"/>
      <c r="H2552" s="541"/>
    </row>
    <row r="2553" spans="7:8" x14ac:dyDescent="0.3">
      <c r="G2553" s="541"/>
      <c r="H2553" s="541"/>
    </row>
    <row r="2554" spans="7:8" x14ac:dyDescent="0.3">
      <c r="G2554" s="541"/>
      <c r="H2554" s="541"/>
    </row>
    <row r="2555" spans="7:8" x14ac:dyDescent="0.3">
      <c r="G2555" s="541"/>
      <c r="H2555" s="541"/>
    </row>
    <row r="2556" spans="7:8" x14ac:dyDescent="0.3">
      <c r="G2556" s="541"/>
      <c r="H2556" s="541"/>
    </row>
    <row r="2557" spans="7:8" x14ac:dyDescent="0.3">
      <c r="G2557" s="541"/>
      <c r="H2557" s="541"/>
    </row>
    <row r="2558" spans="7:8" x14ac:dyDescent="0.3">
      <c r="G2558" s="541"/>
      <c r="H2558" s="541"/>
    </row>
    <row r="2559" spans="7:8" x14ac:dyDescent="0.3">
      <c r="G2559" s="541"/>
      <c r="H2559" s="541"/>
    </row>
    <row r="2560" spans="7:8" x14ac:dyDescent="0.3">
      <c r="G2560" s="541"/>
      <c r="H2560" s="541"/>
    </row>
    <row r="2561" spans="7:8" x14ac:dyDescent="0.3">
      <c r="G2561" s="541"/>
      <c r="H2561" s="541"/>
    </row>
    <row r="2562" spans="7:8" x14ac:dyDescent="0.3">
      <c r="G2562" s="541"/>
      <c r="H2562" s="541"/>
    </row>
    <row r="2563" spans="7:8" x14ac:dyDescent="0.3">
      <c r="G2563" s="541"/>
      <c r="H2563" s="541"/>
    </row>
    <row r="2564" spans="7:8" x14ac:dyDescent="0.3">
      <c r="G2564" s="541"/>
      <c r="H2564" s="541"/>
    </row>
    <row r="2565" spans="7:8" x14ac:dyDescent="0.3">
      <c r="G2565" s="541"/>
      <c r="H2565" s="541"/>
    </row>
    <row r="2566" spans="7:8" x14ac:dyDescent="0.3">
      <c r="G2566" s="541"/>
      <c r="H2566" s="541"/>
    </row>
    <row r="2567" spans="7:8" x14ac:dyDescent="0.3">
      <c r="G2567" s="541"/>
      <c r="H2567" s="541"/>
    </row>
    <row r="2568" spans="7:8" x14ac:dyDescent="0.3">
      <c r="G2568" s="541"/>
      <c r="H2568" s="541"/>
    </row>
    <row r="2569" spans="7:8" x14ac:dyDescent="0.3">
      <c r="G2569" s="541"/>
      <c r="H2569" s="541"/>
    </row>
    <row r="2570" spans="7:8" x14ac:dyDescent="0.3">
      <c r="G2570" s="541"/>
      <c r="H2570" s="541"/>
    </row>
    <row r="2571" spans="7:8" x14ac:dyDescent="0.3">
      <c r="G2571" s="541"/>
      <c r="H2571" s="541"/>
    </row>
    <row r="2572" spans="7:8" x14ac:dyDescent="0.3">
      <c r="G2572" s="541"/>
      <c r="H2572" s="541"/>
    </row>
    <row r="2573" spans="7:8" x14ac:dyDescent="0.3">
      <c r="G2573" s="541"/>
      <c r="H2573" s="541"/>
    </row>
    <row r="2574" spans="7:8" x14ac:dyDescent="0.3">
      <c r="G2574" s="541"/>
      <c r="H2574" s="541"/>
    </row>
    <row r="2575" spans="7:8" x14ac:dyDescent="0.3">
      <c r="G2575" s="541"/>
      <c r="H2575" s="541"/>
    </row>
    <row r="2576" spans="7:8" x14ac:dyDescent="0.3">
      <c r="G2576" s="541"/>
      <c r="H2576" s="541"/>
    </row>
    <row r="2577" spans="7:8" x14ac:dyDescent="0.3">
      <c r="G2577" s="541"/>
      <c r="H2577" s="541"/>
    </row>
    <row r="2578" spans="7:8" x14ac:dyDescent="0.3">
      <c r="G2578" s="541"/>
      <c r="H2578" s="541"/>
    </row>
    <row r="2579" spans="7:8" x14ac:dyDescent="0.3">
      <c r="G2579" s="541"/>
      <c r="H2579" s="541"/>
    </row>
    <row r="2580" spans="7:8" x14ac:dyDescent="0.3">
      <c r="G2580" s="541"/>
      <c r="H2580" s="541"/>
    </row>
    <row r="2581" spans="7:8" x14ac:dyDescent="0.3">
      <c r="G2581" s="541"/>
      <c r="H2581" s="541"/>
    </row>
    <row r="2582" spans="7:8" x14ac:dyDescent="0.3">
      <c r="G2582" s="541"/>
      <c r="H2582" s="541"/>
    </row>
    <row r="2583" spans="7:8" x14ac:dyDescent="0.3">
      <c r="G2583" s="541"/>
      <c r="H2583" s="541"/>
    </row>
    <row r="2584" spans="7:8" x14ac:dyDescent="0.3">
      <c r="G2584" s="541"/>
      <c r="H2584" s="541"/>
    </row>
    <row r="2585" spans="7:8" x14ac:dyDescent="0.3">
      <c r="G2585" s="541"/>
      <c r="H2585" s="541"/>
    </row>
    <row r="2586" spans="7:8" x14ac:dyDescent="0.3">
      <c r="G2586" s="541"/>
      <c r="H2586" s="541"/>
    </row>
    <row r="2587" spans="7:8" x14ac:dyDescent="0.3">
      <c r="G2587" s="541"/>
      <c r="H2587" s="541"/>
    </row>
    <row r="2588" spans="7:8" x14ac:dyDescent="0.3">
      <c r="G2588" s="541"/>
      <c r="H2588" s="541"/>
    </row>
    <row r="2589" spans="7:8" x14ac:dyDescent="0.3">
      <c r="G2589" s="541"/>
      <c r="H2589" s="541"/>
    </row>
    <row r="2590" spans="7:8" x14ac:dyDescent="0.3">
      <c r="G2590" s="541"/>
      <c r="H2590" s="541"/>
    </row>
    <row r="2591" spans="7:8" x14ac:dyDescent="0.3">
      <c r="G2591" s="541"/>
      <c r="H2591" s="541"/>
    </row>
    <row r="2592" spans="7:8" x14ac:dyDescent="0.3">
      <c r="G2592" s="541"/>
      <c r="H2592" s="541"/>
    </row>
    <row r="2593" spans="7:8" x14ac:dyDescent="0.3">
      <c r="G2593" s="541"/>
      <c r="H2593" s="541"/>
    </row>
    <row r="2594" spans="7:8" x14ac:dyDescent="0.3">
      <c r="G2594" s="541"/>
      <c r="H2594" s="541"/>
    </row>
    <row r="2595" spans="7:8" x14ac:dyDescent="0.3">
      <c r="G2595" s="541"/>
      <c r="H2595" s="541"/>
    </row>
    <row r="2596" spans="7:8" x14ac:dyDescent="0.3">
      <c r="G2596" s="541"/>
      <c r="H2596" s="541"/>
    </row>
    <row r="2597" spans="7:8" x14ac:dyDescent="0.3">
      <c r="G2597" s="541"/>
      <c r="H2597" s="541"/>
    </row>
    <row r="2598" spans="7:8" x14ac:dyDescent="0.3">
      <c r="G2598" s="541"/>
      <c r="H2598" s="541"/>
    </row>
    <row r="2599" spans="7:8" x14ac:dyDescent="0.3">
      <c r="G2599" s="541"/>
      <c r="H2599" s="541"/>
    </row>
    <row r="2600" spans="7:8" x14ac:dyDescent="0.3">
      <c r="G2600" s="541"/>
      <c r="H2600" s="541"/>
    </row>
    <row r="2601" spans="7:8" x14ac:dyDescent="0.3">
      <c r="G2601" s="541"/>
      <c r="H2601" s="541"/>
    </row>
    <row r="2602" spans="7:8" x14ac:dyDescent="0.3">
      <c r="G2602" s="541"/>
      <c r="H2602" s="541"/>
    </row>
    <row r="2603" spans="7:8" x14ac:dyDescent="0.3">
      <c r="G2603" s="541"/>
      <c r="H2603" s="541"/>
    </row>
    <row r="2604" spans="7:8" x14ac:dyDescent="0.3">
      <c r="G2604" s="541"/>
      <c r="H2604" s="541"/>
    </row>
    <row r="2605" spans="7:8" x14ac:dyDescent="0.3">
      <c r="G2605" s="541"/>
      <c r="H2605" s="541"/>
    </row>
    <row r="2606" spans="7:8" x14ac:dyDescent="0.3">
      <c r="G2606" s="541"/>
      <c r="H2606" s="541"/>
    </row>
    <row r="2607" spans="7:8" x14ac:dyDescent="0.3">
      <c r="G2607" s="541"/>
      <c r="H2607" s="541"/>
    </row>
    <row r="2608" spans="7:8" x14ac:dyDescent="0.3">
      <c r="G2608" s="541"/>
      <c r="H2608" s="541"/>
    </row>
    <row r="2609" spans="7:8" x14ac:dyDescent="0.3">
      <c r="G2609" s="541"/>
      <c r="H2609" s="541"/>
    </row>
    <row r="2610" spans="7:8" x14ac:dyDescent="0.3">
      <c r="G2610" s="541"/>
      <c r="H2610" s="541"/>
    </row>
    <row r="2611" spans="7:8" x14ac:dyDescent="0.3">
      <c r="G2611" s="541"/>
      <c r="H2611" s="541"/>
    </row>
    <row r="2612" spans="7:8" x14ac:dyDescent="0.3">
      <c r="G2612" s="541"/>
      <c r="H2612" s="541"/>
    </row>
    <row r="2613" spans="7:8" x14ac:dyDescent="0.3">
      <c r="G2613" s="541"/>
      <c r="H2613" s="541"/>
    </row>
    <row r="2614" spans="7:8" x14ac:dyDescent="0.3">
      <c r="G2614" s="541"/>
      <c r="H2614" s="541"/>
    </row>
    <row r="2615" spans="7:8" x14ac:dyDescent="0.3">
      <c r="G2615" s="541"/>
      <c r="H2615" s="541"/>
    </row>
    <row r="2616" spans="7:8" x14ac:dyDescent="0.3">
      <c r="G2616" s="541"/>
      <c r="H2616" s="541"/>
    </row>
    <row r="2617" spans="7:8" x14ac:dyDescent="0.3">
      <c r="G2617" s="541"/>
      <c r="H2617" s="541"/>
    </row>
    <row r="2618" spans="7:8" x14ac:dyDescent="0.3">
      <c r="G2618" s="541"/>
      <c r="H2618" s="541"/>
    </row>
    <row r="2619" spans="7:8" x14ac:dyDescent="0.3">
      <c r="G2619" s="541"/>
      <c r="H2619" s="541"/>
    </row>
    <row r="2620" spans="7:8" x14ac:dyDescent="0.3">
      <c r="G2620" s="541"/>
      <c r="H2620" s="541"/>
    </row>
    <row r="2621" spans="7:8" x14ac:dyDescent="0.3">
      <c r="G2621" s="541"/>
      <c r="H2621" s="541"/>
    </row>
    <row r="2622" spans="7:8" x14ac:dyDescent="0.3">
      <c r="G2622" s="541"/>
      <c r="H2622" s="541"/>
    </row>
    <row r="2623" spans="7:8" x14ac:dyDescent="0.3">
      <c r="G2623" s="541"/>
      <c r="H2623" s="541"/>
    </row>
    <row r="2624" spans="7:8" x14ac:dyDescent="0.3">
      <c r="G2624" s="541"/>
      <c r="H2624" s="541"/>
    </row>
    <row r="2625" spans="7:8" x14ac:dyDescent="0.3">
      <c r="G2625" s="541"/>
      <c r="H2625" s="541"/>
    </row>
    <row r="2626" spans="7:8" x14ac:dyDescent="0.3">
      <c r="G2626" s="541"/>
      <c r="H2626" s="541"/>
    </row>
    <row r="2627" spans="7:8" x14ac:dyDescent="0.3">
      <c r="G2627" s="541"/>
      <c r="H2627" s="541"/>
    </row>
    <row r="2628" spans="7:8" x14ac:dyDescent="0.3">
      <c r="G2628" s="541"/>
      <c r="H2628" s="541"/>
    </row>
    <row r="2629" spans="7:8" x14ac:dyDescent="0.3">
      <c r="G2629" s="541"/>
      <c r="H2629" s="541"/>
    </row>
    <row r="2630" spans="7:8" x14ac:dyDescent="0.3">
      <c r="G2630" s="541"/>
      <c r="H2630" s="541"/>
    </row>
    <row r="2631" spans="7:8" x14ac:dyDescent="0.3">
      <c r="G2631" s="541"/>
      <c r="H2631" s="541"/>
    </row>
    <row r="2632" spans="7:8" x14ac:dyDescent="0.3">
      <c r="G2632" s="541"/>
      <c r="H2632" s="541"/>
    </row>
    <row r="2633" spans="7:8" x14ac:dyDescent="0.3">
      <c r="G2633" s="541"/>
      <c r="H2633" s="541"/>
    </row>
    <row r="2634" spans="7:8" x14ac:dyDescent="0.3">
      <c r="G2634" s="541"/>
      <c r="H2634" s="541"/>
    </row>
    <row r="2635" spans="7:8" x14ac:dyDescent="0.3">
      <c r="G2635" s="541"/>
      <c r="H2635" s="541"/>
    </row>
    <row r="2636" spans="7:8" x14ac:dyDescent="0.3">
      <c r="G2636" s="541"/>
      <c r="H2636" s="541"/>
    </row>
    <row r="2637" spans="7:8" x14ac:dyDescent="0.3">
      <c r="G2637" s="541"/>
      <c r="H2637" s="541"/>
    </row>
    <row r="2638" spans="7:8" x14ac:dyDescent="0.3">
      <c r="G2638" s="541"/>
      <c r="H2638" s="541"/>
    </row>
    <row r="2639" spans="7:8" x14ac:dyDescent="0.3">
      <c r="G2639" s="541"/>
      <c r="H2639" s="541"/>
    </row>
    <row r="2640" spans="7:8" x14ac:dyDescent="0.3">
      <c r="G2640" s="541"/>
      <c r="H2640" s="541"/>
    </row>
    <row r="2641" spans="7:8" x14ac:dyDescent="0.3">
      <c r="G2641" s="541"/>
      <c r="H2641" s="541"/>
    </row>
    <row r="2642" spans="7:8" x14ac:dyDescent="0.3">
      <c r="G2642" s="541"/>
      <c r="H2642" s="541"/>
    </row>
    <row r="2643" spans="7:8" x14ac:dyDescent="0.3">
      <c r="G2643" s="541"/>
      <c r="H2643" s="541"/>
    </row>
    <row r="2644" spans="7:8" x14ac:dyDescent="0.3">
      <c r="G2644" s="541"/>
      <c r="H2644" s="541"/>
    </row>
    <row r="2645" spans="7:8" x14ac:dyDescent="0.3">
      <c r="G2645" s="541"/>
      <c r="H2645" s="541"/>
    </row>
    <row r="2646" spans="7:8" x14ac:dyDescent="0.3">
      <c r="G2646" s="541"/>
      <c r="H2646" s="541"/>
    </row>
    <row r="2647" spans="7:8" x14ac:dyDescent="0.3">
      <c r="G2647" s="541"/>
      <c r="H2647" s="541"/>
    </row>
    <row r="2648" spans="7:8" x14ac:dyDescent="0.3">
      <c r="G2648" s="541"/>
      <c r="H2648" s="541"/>
    </row>
    <row r="2649" spans="7:8" x14ac:dyDescent="0.3">
      <c r="G2649" s="541"/>
      <c r="H2649" s="541"/>
    </row>
    <row r="2650" spans="7:8" x14ac:dyDescent="0.3">
      <c r="G2650" s="541"/>
      <c r="H2650" s="541"/>
    </row>
    <row r="2651" spans="7:8" x14ac:dyDescent="0.3">
      <c r="G2651" s="541"/>
      <c r="H2651" s="541"/>
    </row>
    <row r="2652" spans="7:8" x14ac:dyDescent="0.3">
      <c r="G2652" s="541"/>
      <c r="H2652" s="541"/>
    </row>
    <row r="2653" spans="7:8" x14ac:dyDescent="0.3">
      <c r="G2653" s="541"/>
      <c r="H2653" s="541"/>
    </row>
    <row r="2654" spans="7:8" x14ac:dyDescent="0.3">
      <c r="G2654" s="541"/>
      <c r="H2654" s="541"/>
    </row>
    <row r="2655" spans="7:8" x14ac:dyDescent="0.3">
      <c r="G2655" s="541"/>
      <c r="H2655" s="541"/>
    </row>
    <row r="2656" spans="7:8" x14ac:dyDescent="0.3">
      <c r="G2656" s="541"/>
      <c r="H2656" s="541"/>
    </row>
    <row r="2657" spans="7:8" x14ac:dyDescent="0.3">
      <c r="G2657" s="541"/>
      <c r="H2657" s="541"/>
    </row>
    <row r="2658" spans="7:8" x14ac:dyDescent="0.3">
      <c r="G2658" s="541"/>
      <c r="H2658" s="541"/>
    </row>
    <row r="2659" spans="7:8" x14ac:dyDescent="0.3">
      <c r="G2659" s="541"/>
      <c r="H2659" s="541"/>
    </row>
    <row r="2660" spans="7:8" x14ac:dyDescent="0.3">
      <c r="G2660" s="541"/>
      <c r="H2660" s="541"/>
    </row>
    <row r="2661" spans="7:8" x14ac:dyDescent="0.3">
      <c r="G2661" s="541"/>
      <c r="H2661" s="541"/>
    </row>
    <row r="2662" spans="7:8" x14ac:dyDescent="0.3">
      <c r="G2662" s="541"/>
      <c r="H2662" s="541"/>
    </row>
    <row r="2663" spans="7:8" x14ac:dyDescent="0.3">
      <c r="G2663" s="541"/>
      <c r="H2663" s="541"/>
    </row>
    <row r="2664" spans="7:8" x14ac:dyDescent="0.3">
      <c r="G2664" s="541"/>
      <c r="H2664" s="541"/>
    </row>
    <row r="2665" spans="7:8" x14ac:dyDescent="0.3">
      <c r="G2665" s="541"/>
      <c r="H2665" s="541"/>
    </row>
    <row r="2666" spans="7:8" x14ac:dyDescent="0.3">
      <c r="G2666" s="541"/>
      <c r="H2666" s="541"/>
    </row>
    <row r="2667" spans="7:8" x14ac:dyDescent="0.3">
      <c r="G2667" s="541"/>
      <c r="H2667" s="541"/>
    </row>
    <row r="2668" spans="7:8" x14ac:dyDescent="0.3">
      <c r="G2668" s="541"/>
      <c r="H2668" s="541"/>
    </row>
    <row r="2669" spans="7:8" x14ac:dyDescent="0.3">
      <c r="G2669" s="541"/>
      <c r="H2669" s="541"/>
    </row>
    <row r="2670" spans="7:8" x14ac:dyDescent="0.3">
      <c r="G2670" s="541"/>
      <c r="H2670" s="541"/>
    </row>
    <row r="2671" spans="7:8" x14ac:dyDescent="0.3">
      <c r="G2671" s="541"/>
      <c r="H2671" s="541"/>
    </row>
    <row r="2672" spans="7:8" x14ac:dyDescent="0.3">
      <c r="G2672" s="541"/>
      <c r="H2672" s="541"/>
    </row>
    <row r="2673" spans="7:8" x14ac:dyDescent="0.3">
      <c r="G2673" s="541"/>
      <c r="H2673" s="541"/>
    </row>
    <row r="2674" spans="7:8" x14ac:dyDescent="0.3">
      <c r="G2674" s="541"/>
      <c r="H2674" s="541"/>
    </row>
    <row r="2675" spans="7:8" x14ac:dyDescent="0.3">
      <c r="G2675" s="541"/>
      <c r="H2675" s="541"/>
    </row>
    <row r="2676" spans="7:8" x14ac:dyDescent="0.3">
      <c r="G2676" s="541"/>
      <c r="H2676" s="541"/>
    </row>
    <row r="2677" spans="7:8" x14ac:dyDescent="0.3">
      <c r="G2677" s="541"/>
      <c r="H2677" s="541"/>
    </row>
    <row r="2678" spans="7:8" x14ac:dyDescent="0.3">
      <c r="G2678" s="541"/>
      <c r="H2678" s="541"/>
    </row>
    <row r="2679" spans="7:8" x14ac:dyDescent="0.3">
      <c r="G2679" s="541"/>
      <c r="H2679" s="541"/>
    </row>
    <row r="2680" spans="7:8" x14ac:dyDescent="0.3">
      <c r="G2680" s="541"/>
      <c r="H2680" s="541"/>
    </row>
    <row r="2681" spans="7:8" x14ac:dyDescent="0.3">
      <c r="G2681" s="541"/>
      <c r="H2681" s="541"/>
    </row>
    <row r="2682" spans="7:8" x14ac:dyDescent="0.3">
      <c r="G2682" s="541"/>
      <c r="H2682" s="541"/>
    </row>
    <row r="2683" spans="7:8" x14ac:dyDescent="0.3">
      <c r="G2683" s="541"/>
      <c r="H2683" s="541"/>
    </row>
    <row r="2684" spans="7:8" x14ac:dyDescent="0.3">
      <c r="G2684" s="541"/>
      <c r="H2684" s="541"/>
    </row>
    <row r="2685" spans="7:8" x14ac:dyDescent="0.3">
      <c r="G2685" s="541"/>
      <c r="H2685" s="541"/>
    </row>
    <row r="2686" spans="7:8" x14ac:dyDescent="0.3">
      <c r="G2686" s="541"/>
      <c r="H2686" s="541"/>
    </row>
    <row r="2687" spans="7:8" x14ac:dyDescent="0.3">
      <c r="G2687" s="541"/>
      <c r="H2687" s="541"/>
    </row>
    <row r="2688" spans="7:8" x14ac:dyDescent="0.3">
      <c r="G2688" s="541"/>
      <c r="H2688" s="541"/>
    </row>
    <row r="2689" spans="7:8" x14ac:dyDescent="0.3">
      <c r="G2689" s="541"/>
      <c r="H2689" s="541"/>
    </row>
    <row r="2690" spans="7:8" x14ac:dyDescent="0.3">
      <c r="G2690" s="541"/>
      <c r="H2690" s="541"/>
    </row>
    <row r="2691" spans="7:8" x14ac:dyDescent="0.3">
      <c r="G2691" s="541"/>
      <c r="H2691" s="541"/>
    </row>
    <row r="2692" spans="7:8" x14ac:dyDescent="0.3">
      <c r="G2692" s="541"/>
      <c r="H2692" s="541"/>
    </row>
    <row r="2693" spans="7:8" x14ac:dyDescent="0.3">
      <c r="G2693" s="541"/>
      <c r="H2693" s="541"/>
    </row>
    <row r="2694" spans="7:8" x14ac:dyDescent="0.3">
      <c r="G2694" s="541"/>
      <c r="H2694" s="541"/>
    </row>
    <row r="2695" spans="7:8" x14ac:dyDescent="0.3">
      <c r="G2695" s="541"/>
      <c r="H2695" s="541"/>
    </row>
    <row r="2696" spans="7:8" x14ac:dyDescent="0.3">
      <c r="G2696" s="541"/>
      <c r="H2696" s="541"/>
    </row>
    <row r="2697" spans="7:8" x14ac:dyDescent="0.3">
      <c r="G2697" s="541"/>
      <c r="H2697" s="541"/>
    </row>
    <row r="2698" spans="7:8" x14ac:dyDescent="0.3">
      <c r="G2698" s="541"/>
      <c r="H2698" s="541"/>
    </row>
    <row r="2699" spans="7:8" x14ac:dyDescent="0.3">
      <c r="G2699" s="541"/>
      <c r="H2699" s="541"/>
    </row>
    <row r="2700" spans="7:8" x14ac:dyDescent="0.3">
      <c r="G2700" s="541"/>
      <c r="H2700" s="541"/>
    </row>
    <row r="2701" spans="7:8" x14ac:dyDescent="0.3">
      <c r="G2701" s="541"/>
      <c r="H2701" s="541"/>
    </row>
    <row r="2702" spans="7:8" x14ac:dyDescent="0.3">
      <c r="G2702" s="541"/>
      <c r="H2702" s="541"/>
    </row>
    <row r="2703" spans="7:8" x14ac:dyDescent="0.3">
      <c r="G2703" s="541"/>
      <c r="H2703" s="541"/>
    </row>
    <row r="2704" spans="7:8" x14ac:dyDescent="0.3">
      <c r="G2704" s="541"/>
      <c r="H2704" s="541"/>
    </row>
    <row r="2705" spans="7:8" x14ac:dyDescent="0.3">
      <c r="G2705" s="541"/>
      <c r="H2705" s="541"/>
    </row>
    <row r="2706" spans="7:8" x14ac:dyDescent="0.3">
      <c r="G2706" s="541"/>
      <c r="H2706" s="541"/>
    </row>
    <row r="2707" spans="7:8" x14ac:dyDescent="0.3">
      <c r="G2707" s="541"/>
      <c r="H2707" s="541"/>
    </row>
    <row r="2708" spans="7:8" x14ac:dyDescent="0.3">
      <c r="G2708" s="541"/>
      <c r="H2708" s="541"/>
    </row>
    <row r="2709" spans="7:8" x14ac:dyDescent="0.3">
      <c r="G2709" s="541"/>
      <c r="H2709" s="541"/>
    </row>
    <row r="2710" spans="7:8" x14ac:dyDescent="0.3">
      <c r="G2710" s="541"/>
      <c r="H2710" s="541"/>
    </row>
    <row r="2711" spans="7:8" x14ac:dyDescent="0.3">
      <c r="G2711" s="541"/>
      <c r="H2711" s="541"/>
    </row>
    <row r="2712" spans="7:8" x14ac:dyDescent="0.3">
      <c r="G2712" s="541"/>
      <c r="H2712" s="541"/>
    </row>
    <row r="2713" spans="7:8" x14ac:dyDescent="0.3">
      <c r="G2713" s="541"/>
      <c r="H2713" s="541"/>
    </row>
    <row r="2714" spans="7:8" x14ac:dyDescent="0.3">
      <c r="G2714" s="541"/>
      <c r="H2714" s="541"/>
    </row>
    <row r="2715" spans="7:8" x14ac:dyDescent="0.3">
      <c r="G2715" s="541"/>
      <c r="H2715" s="541"/>
    </row>
    <row r="2716" spans="7:8" x14ac:dyDescent="0.3">
      <c r="G2716" s="541"/>
      <c r="H2716" s="541"/>
    </row>
    <row r="2717" spans="7:8" x14ac:dyDescent="0.3">
      <c r="G2717" s="541"/>
      <c r="H2717" s="541"/>
    </row>
    <row r="2718" spans="7:8" x14ac:dyDescent="0.3">
      <c r="G2718" s="541"/>
      <c r="H2718" s="541"/>
    </row>
    <row r="2719" spans="7:8" x14ac:dyDescent="0.3">
      <c r="G2719" s="541"/>
      <c r="H2719" s="541"/>
    </row>
    <row r="2720" spans="7:8" x14ac:dyDescent="0.3">
      <c r="G2720" s="541"/>
      <c r="H2720" s="541"/>
    </row>
    <row r="2721" spans="7:8" x14ac:dyDescent="0.3">
      <c r="G2721" s="541"/>
      <c r="H2721" s="541"/>
    </row>
    <row r="2722" spans="7:8" x14ac:dyDescent="0.3">
      <c r="G2722" s="541"/>
      <c r="H2722" s="541"/>
    </row>
    <row r="2723" spans="7:8" x14ac:dyDescent="0.3">
      <c r="G2723" s="541"/>
      <c r="H2723" s="541"/>
    </row>
    <row r="2724" spans="7:8" x14ac:dyDescent="0.3">
      <c r="G2724" s="541"/>
      <c r="H2724" s="541"/>
    </row>
    <row r="2725" spans="7:8" x14ac:dyDescent="0.3">
      <c r="G2725" s="541"/>
      <c r="H2725" s="541"/>
    </row>
    <row r="2726" spans="7:8" x14ac:dyDescent="0.3">
      <c r="G2726" s="541"/>
      <c r="H2726" s="541"/>
    </row>
    <row r="2727" spans="7:8" x14ac:dyDescent="0.3">
      <c r="G2727" s="541"/>
      <c r="H2727" s="541"/>
    </row>
    <row r="2728" spans="7:8" x14ac:dyDescent="0.3">
      <c r="G2728" s="541"/>
      <c r="H2728" s="541"/>
    </row>
    <row r="2729" spans="7:8" x14ac:dyDescent="0.3">
      <c r="G2729" s="541"/>
      <c r="H2729" s="541"/>
    </row>
    <row r="2730" spans="7:8" x14ac:dyDescent="0.3">
      <c r="G2730" s="541"/>
      <c r="H2730" s="541"/>
    </row>
    <row r="2731" spans="7:8" x14ac:dyDescent="0.3">
      <c r="G2731" s="541"/>
      <c r="H2731" s="541"/>
    </row>
    <row r="2732" spans="7:8" x14ac:dyDescent="0.3">
      <c r="G2732" s="541"/>
      <c r="H2732" s="541"/>
    </row>
    <row r="2733" spans="7:8" x14ac:dyDescent="0.3">
      <c r="G2733" s="541"/>
      <c r="H2733" s="541"/>
    </row>
    <row r="2734" spans="7:8" x14ac:dyDescent="0.3">
      <c r="G2734" s="541"/>
      <c r="H2734" s="541"/>
    </row>
    <row r="2735" spans="7:8" x14ac:dyDescent="0.3">
      <c r="G2735" s="541"/>
      <c r="H2735" s="541"/>
    </row>
    <row r="2736" spans="7:8" x14ac:dyDescent="0.3">
      <c r="G2736" s="541"/>
      <c r="H2736" s="541"/>
    </row>
    <row r="2737" spans="7:8" x14ac:dyDescent="0.3">
      <c r="G2737" s="541"/>
      <c r="H2737" s="541"/>
    </row>
    <row r="2738" spans="7:8" x14ac:dyDescent="0.3">
      <c r="G2738" s="541"/>
      <c r="H2738" s="541"/>
    </row>
    <row r="2739" spans="7:8" x14ac:dyDescent="0.3">
      <c r="G2739" s="541"/>
      <c r="H2739" s="541"/>
    </row>
    <row r="2740" spans="7:8" x14ac:dyDescent="0.3">
      <c r="G2740" s="541"/>
      <c r="H2740" s="541"/>
    </row>
    <row r="2741" spans="7:8" x14ac:dyDescent="0.3">
      <c r="G2741" s="541"/>
      <c r="H2741" s="541"/>
    </row>
    <row r="2742" spans="7:8" x14ac:dyDescent="0.3">
      <c r="G2742" s="541"/>
      <c r="H2742" s="541"/>
    </row>
    <row r="2743" spans="7:8" x14ac:dyDescent="0.3">
      <c r="G2743" s="541"/>
      <c r="H2743" s="541"/>
    </row>
    <row r="2744" spans="7:8" x14ac:dyDescent="0.3">
      <c r="G2744" s="541"/>
      <c r="H2744" s="541"/>
    </row>
    <row r="2745" spans="7:8" x14ac:dyDescent="0.3">
      <c r="G2745" s="541"/>
      <c r="H2745" s="541"/>
    </row>
    <row r="2746" spans="7:8" x14ac:dyDescent="0.3">
      <c r="G2746" s="541"/>
      <c r="H2746" s="541"/>
    </row>
    <row r="2747" spans="7:8" x14ac:dyDescent="0.3">
      <c r="G2747" s="541"/>
      <c r="H2747" s="541"/>
    </row>
    <row r="2748" spans="7:8" x14ac:dyDescent="0.3">
      <c r="G2748" s="541"/>
      <c r="H2748" s="541"/>
    </row>
    <row r="2749" spans="7:8" x14ac:dyDescent="0.3">
      <c r="G2749" s="541"/>
      <c r="H2749" s="541"/>
    </row>
    <row r="2750" spans="7:8" x14ac:dyDescent="0.3">
      <c r="G2750" s="541"/>
      <c r="H2750" s="541"/>
    </row>
    <row r="2751" spans="7:8" x14ac:dyDescent="0.3">
      <c r="G2751" s="541"/>
      <c r="H2751" s="541"/>
    </row>
    <row r="2752" spans="7:8" x14ac:dyDescent="0.3">
      <c r="G2752" s="541"/>
      <c r="H2752" s="541"/>
    </row>
    <row r="2753" spans="7:8" x14ac:dyDescent="0.3">
      <c r="G2753" s="541"/>
      <c r="H2753" s="541"/>
    </row>
    <row r="2754" spans="7:8" x14ac:dyDescent="0.3">
      <c r="G2754" s="541"/>
      <c r="H2754" s="541"/>
    </row>
    <row r="2755" spans="7:8" x14ac:dyDescent="0.3">
      <c r="G2755" s="541"/>
      <c r="H2755" s="541"/>
    </row>
    <row r="2756" spans="7:8" x14ac:dyDescent="0.3">
      <c r="G2756" s="541"/>
      <c r="H2756" s="541"/>
    </row>
    <row r="2757" spans="7:8" x14ac:dyDescent="0.3">
      <c r="G2757" s="541"/>
      <c r="H2757" s="541"/>
    </row>
    <row r="2758" spans="7:8" x14ac:dyDescent="0.3">
      <c r="G2758" s="541"/>
      <c r="H2758" s="541"/>
    </row>
    <row r="2759" spans="7:8" x14ac:dyDescent="0.3">
      <c r="G2759" s="541"/>
      <c r="H2759" s="541"/>
    </row>
    <row r="2760" spans="7:8" x14ac:dyDescent="0.3">
      <c r="G2760" s="541"/>
      <c r="H2760" s="541"/>
    </row>
    <row r="2761" spans="7:8" x14ac:dyDescent="0.3">
      <c r="G2761" s="541"/>
      <c r="H2761" s="541"/>
    </row>
    <row r="2762" spans="7:8" x14ac:dyDescent="0.3">
      <c r="G2762" s="541"/>
      <c r="H2762" s="541"/>
    </row>
    <row r="2763" spans="7:8" x14ac:dyDescent="0.3">
      <c r="G2763" s="541"/>
      <c r="H2763" s="541"/>
    </row>
    <row r="2764" spans="7:8" x14ac:dyDescent="0.3">
      <c r="G2764" s="541"/>
      <c r="H2764" s="541"/>
    </row>
    <row r="2765" spans="7:8" x14ac:dyDescent="0.3">
      <c r="G2765" s="541"/>
      <c r="H2765" s="541"/>
    </row>
    <row r="2766" spans="7:8" x14ac:dyDescent="0.3">
      <c r="G2766" s="541"/>
      <c r="H2766" s="541"/>
    </row>
    <row r="2767" spans="7:8" x14ac:dyDescent="0.3">
      <c r="G2767" s="541"/>
      <c r="H2767" s="541"/>
    </row>
    <row r="2768" spans="7:8" x14ac:dyDescent="0.3">
      <c r="G2768" s="541"/>
      <c r="H2768" s="541"/>
    </row>
    <row r="2769" spans="7:8" x14ac:dyDescent="0.3">
      <c r="G2769" s="541"/>
      <c r="H2769" s="541"/>
    </row>
    <row r="2770" spans="7:8" x14ac:dyDescent="0.3">
      <c r="G2770" s="541"/>
      <c r="H2770" s="541"/>
    </row>
    <row r="2771" spans="7:8" x14ac:dyDescent="0.3">
      <c r="G2771" s="541"/>
      <c r="H2771" s="541"/>
    </row>
    <row r="2772" spans="7:8" x14ac:dyDescent="0.3">
      <c r="G2772" s="541"/>
      <c r="H2772" s="541"/>
    </row>
    <row r="2773" spans="7:8" x14ac:dyDescent="0.3">
      <c r="G2773" s="541"/>
      <c r="H2773" s="541"/>
    </row>
    <row r="2774" spans="7:8" x14ac:dyDescent="0.3">
      <c r="G2774" s="541"/>
      <c r="H2774" s="541"/>
    </row>
    <row r="2775" spans="7:8" x14ac:dyDescent="0.3">
      <c r="G2775" s="541"/>
      <c r="H2775" s="541"/>
    </row>
    <row r="2776" spans="7:8" x14ac:dyDescent="0.3">
      <c r="G2776" s="541"/>
      <c r="H2776" s="541"/>
    </row>
    <row r="2777" spans="7:8" x14ac:dyDescent="0.3">
      <c r="G2777" s="541"/>
      <c r="H2777" s="541"/>
    </row>
    <row r="2778" spans="7:8" x14ac:dyDescent="0.3">
      <c r="G2778" s="541"/>
      <c r="H2778" s="541"/>
    </row>
    <row r="2779" spans="7:8" x14ac:dyDescent="0.3">
      <c r="G2779" s="541"/>
      <c r="H2779" s="541"/>
    </row>
    <row r="2780" spans="7:8" x14ac:dyDescent="0.3">
      <c r="G2780" s="541"/>
      <c r="H2780" s="541"/>
    </row>
    <row r="2781" spans="7:8" x14ac:dyDescent="0.3">
      <c r="G2781" s="541"/>
      <c r="H2781" s="541"/>
    </row>
    <row r="2782" spans="7:8" x14ac:dyDescent="0.3">
      <c r="G2782" s="541"/>
      <c r="H2782" s="541"/>
    </row>
    <row r="2783" spans="7:8" x14ac:dyDescent="0.3">
      <c r="G2783" s="541"/>
      <c r="H2783" s="541"/>
    </row>
    <row r="2784" spans="7:8" x14ac:dyDescent="0.3">
      <c r="G2784" s="541"/>
      <c r="H2784" s="541"/>
    </row>
    <row r="2785" spans="7:8" x14ac:dyDescent="0.3">
      <c r="G2785" s="541"/>
      <c r="H2785" s="541"/>
    </row>
    <row r="2786" spans="7:8" x14ac:dyDescent="0.3">
      <c r="G2786" s="541"/>
      <c r="H2786" s="541"/>
    </row>
    <row r="2787" spans="7:8" x14ac:dyDescent="0.3">
      <c r="G2787" s="541"/>
      <c r="H2787" s="541"/>
    </row>
    <row r="2788" spans="7:8" x14ac:dyDescent="0.3">
      <c r="G2788" s="541"/>
      <c r="H2788" s="541"/>
    </row>
    <row r="2789" spans="7:8" x14ac:dyDescent="0.3">
      <c r="G2789" s="541"/>
      <c r="H2789" s="541"/>
    </row>
    <row r="2790" spans="7:8" x14ac:dyDescent="0.3">
      <c r="G2790" s="541"/>
      <c r="H2790" s="541"/>
    </row>
  </sheetData>
  <protectedRanges>
    <protectedRange sqref="K42:L42" name="Range3_7_1_80"/>
    <protectedRange password="CC9C" sqref="K42:L42" name="Range2_6_1_80"/>
    <protectedRange sqref="K43:L43" name="Range3_7_1_81"/>
    <protectedRange password="CC9C" sqref="K43:L43" name="Range2_6_1_81"/>
  </protectedRanges>
  <mergeCells count="4">
    <mergeCell ref="R2:W2"/>
    <mergeCell ref="P8:P12"/>
    <mergeCell ref="P13:P18"/>
    <mergeCell ref="W30:W34"/>
  </mergeCells>
  <hyperlinks>
    <hyperlink ref="H40" location="Index!A1" display="Index" xr:uid="{8140563E-FD43-4A1B-820E-19943D43AE0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election activeCell="D25" sqref="D25"/>
    </sheetView>
  </sheetViews>
  <sheetFormatPr defaultRowHeight="14.4" x14ac:dyDescent="0.3"/>
  <cols>
    <col min="1" max="1" width="15" customWidth="1"/>
    <col min="2" max="2" width="12" customWidth="1"/>
    <col min="3" max="3" width="23.6640625" customWidth="1"/>
    <col min="4" max="4" width="25" customWidth="1"/>
  </cols>
  <sheetData>
    <row r="5" spans="1:5" x14ac:dyDescent="0.3">
      <c r="A5" s="1" t="s">
        <v>0</v>
      </c>
      <c r="B5" s="1">
        <v>0</v>
      </c>
    </row>
    <row r="6" spans="1:5" x14ac:dyDescent="0.3">
      <c r="B6" s="1">
        <v>0</v>
      </c>
      <c r="C6" s="1" t="s">
        <v>1</v>
      </c>
    </row>
    <row r="7" spans="1:5" x14ac:dyDescent="0.3">
      <c r="B7" s="1">
        <v>1</v>
      </c>
      <c r="C7" s="1" t="s">
        <v>2</v>
      </c>
    </row>
    <row r="10" spans="1:5" x14ac:dyDescent="0.3">
      <c r="A10" s="1" t="s">
        <v>3</v>
      </c>
      <c r="B10" s="2">
        <v>1</v>
      </c>
      <c r="C10" s="1" t="s">
        <v>4</v>
      </c>
    </row>
    <row r="11" spans="1:5" x14ac:dyDescent="0.3">
      <c r="A11" s="1" t="s">
        <v>5</v>
      </c>
      <c r="B11" s="2">
        <v>1.3094103081137336</v>
      </c>
    </row>
    <row r="13" spans="1:5" ht="18" thickBot="1" x14ac:dyDescent="0.4">
      <c r="B13" s="3" t="s">
        <v>6</v>
      </c>
      <c r="C13" s="3"/>
      <c r="D13" s="3"/>
      <c r="E13" s="4" t="s">
        <v>7</v>
      </c>
    </row>
    <row r="14" spans="1:5" ht="15" thickTop="1" x14ac:dyDescent="0.3"/>
    <row r="15" spans="1:5" x14ac:dyDescent="0.3">
      <c r="B15" s="4" t="s">
        <v>8</v>
      </c>
      <c r="C15" s="4" t="s">
        <v>9</v>
      </c>
      <c r="D15" s="4" t="s">
        <v>10</v>
      </c>
    </row>
    <row r="16" spans="1:5" x14ac:dyDescent="0.3">
      <c r="B16" s="4" t="s">
        <v>11</v>
      </c>
      <c r="C16" s="4" t="s">
        <v>12</v>
      </c>
      <c r="D16" s="129"/>
      <c r="E16" s="5">
        <v>1</v>
      </c>
    </row>
    <row r="17" spans="4:5" x14ac:dyDescent="0.3">
      <c r="D17" s="165" t="s">
        <v>230</v>
      </c>
      <c r="E17" s="164">
        <f>$E$16</f>
        <v>1</v>
      </c>
    </row>
    <row r="18" spans="4:5" x14ac:dyDescent="0.3">
      <c r="D18" s="165" t="s">
        <v>231</v>
      </c>
      <c r="E18" s="164">
        <f>E16</f>
        <v>1</v>
      </c>
    </row>
    <row r="19" spans="4:5" x14ac:dyDescent="0.3">
      <c r="D19" s="165" t="s">
        <v>232</v>
      </c>
      <c r="E19" s="164">
        <f>E16</f>
        <v>1</v>
      </c>
    </row>
    <row r="20" spans="4:5" x14ac:dyDescent="0.3">
      <c r="D20" s="166" t="s">
        <v>233</v>
      </c>
      <c r="E20" s="164">
        <f>E16</f>
        <v>1</v>
      </c>
    </row>
    <row r="21" spans="4:5" x14ac:dyDescent="0.3">
      <c r="D21" s="166" t="s">
        <v>234</v>
      </c>
      <c r="E21" s="164">
        <f>E16</f>
        <v>1</v>
      </c>
    </row>
    <row r="22" spans="4:5" x14ac:dyDescent="0.3">
      <c r="D22" s="129"/>
      <c r="E22" s="129"/>
    </row>
    <row r="23" spans="4:5" x14ac:dyDescent="0.3">
      <c r="D23" s="129"/>
    </row>
    <row r="24" spans="4:5" x14ac:dyDescent="0.3">
      <c r="D24" s="129"/>
    </row>
    <row r="25" spans="4:5" x14ac:dyDescent="0.3">
      <c r="D25" s="129"/>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4.4" x14ac:dyDescent="0.3"/>
  <sheetData>
    <row r="1" spans="1:2" x14ac:dyDescent="0.3">
      <c r="A1" s="121" t="s">
        <v>235</v>
      </c>
      <c r="B1" s="120" t="s">
        <v>236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H26"/>
  <sheetViews>
    <sheetView workbookViewId="0">
      <selection activeCell="E21" sqref="E21"/>
    </sheetView>
  </sheetViews>
  <sheetFormatPr defaultColWidth="8.88671875" defaultRowHeight="10.199999999999999" x14ac:dyDescent="0.2"/>
  <cols>
    <col min="1" max="1" width="22" style="6" customWidth="1"/>
    <col min="2" max="2" width="8.88671875" style="6"/>
    <col min="3" max="3" width="42" style="6" customWidth="1"/>
    <col min="4" max="16384" width="8.88671875" style="6"/>
  </cols>
  <sheetData>
    <row r="1" spans="1:8" x14ac:dyDescent="0.2">
      <c r="A1" s="115" t="s">
        <v>13</v>
      </c>
      <c r="B1" s="47" t="s">
        <v>14</v>
      </c>
      <c r="C1" s="47"/>
      <c r="D1" s="47"/>
      <c r="E1" s="47"/>
      <c r="F1" s="47"/>
      <c r="G1" s="47"/>
      <c r="H1" s="47"/>
    </row>
    <row r="2" spans="1:8" ht="13.2" x14ac:dyDescent="0.25">
      <c r="A2" s="174" t="str">
        <f ca="1">MID(CELL("filename",A1),FIND("]",CELL("filename",A1))+1,255)</f>
        <v xml:space="preserve">ITEMS_Comm_BASE_JM </v>
      </c>
      <c r="B2" s="47"/>
      <c r="C2" s="47"/>
      <c r="D2" s="47"/>
      <c r="E2" s="47"/>
      <c r="F2" s="47"/>
      <c r="G2" s="47"/>
      <c r="H2" s="47"/>
    </row>
    <row r="3" spans="1:8" x14ac:dyDescent="0.2">
      <c r="A3" s="47"/>
      <c r="B3" s="47"/>
      <c r="C3" s="47"/>
      <c r="D3" s="47"/>
      <c r="E3" s="47"/>
      <c r="F3" s="47"/>
      <c r="G3" s="47"/>
      <c r="H3" s="47"/>
    </row>
    <row r="4" spans="1:8" x14ac:dyDescent="0.2">
      <c r="A4" s="47"/>
      <c r="B4" s="47"/>
      <c r="C4" s="47"/>
      <c r="D4" s="47"/>
      <c r="E4" s="47"/>
      <c r="F4" s="47"/>
      <c r="G4" s="47"/>
      <c r="H4" s="47"/>
    </row>
    <row r="5" spans="1:8" x14ac:dyDescent="0.2">
      <c r="A5" s="47"/>
      <c r="B5" s="47"/>
      <c r="C5" s="660"/>
      <c r="D5" s="47"/>
      <c r="E5" s="47"/>
      <c r="F5" s="47"/>
      <c r="G5" s="47"/>
      <c r="H5" s="47"/>
    </row>
    <row r="6" spans="1:8" x14ac:dyDescent="0.2">
      <c r="A6" s="47"/>
      <c r="B6" s="47" t="s">
        <v>1299</v>
      </c>
      <c r="C6" s="47"/>
      <c r="D6" s="47"/>
      <c r="E6" s="47"/>
      <c r="F6" s="47"/>
      <c r="G6" s="47"/>
      <c r="H6" s="47"/>
    </row>
    <row r="7" spans="1:8" x14ac:dyDescent="0.2">
      <c r="A7" s="47"/>
      <c r="B7" s="167" t="s">
        <v>16</v>
      </c>
      <c r="C7" s="168" t="s">
        <v>17</v>
      </c>
      <c r="D7" s="168" t="s">
        <v>18</v>
      </c>
      <c r="E7" s="168" t="s">
        <v>1300</v>
      </c>
      <c r="F7" s="168" t="s">
        <v>1301</v>
      </c>
      <c r="G7" s="47" t="s">
        <v>1302</v>
      </c>
      <c r="H7" s="47" t="s">
        <v>1303</v>
      </c>
    </row>
    <row r="8" spans="1:8" ht="12" x14ac:dyDescent="0.25">
      <c r="A8" s="676" t="s">
        <v>1348</v>
      </c>
      <c r="G8" s="47"/>
      <c r="H8" s="47"/>
    </row>
    <row r="9" spans="1:8" x14ac:dyDescent="0.2">
      <c r="B9" s="6" t="s">
        <v>22</v>
      </c>
      <c r="C9" s="6" t="str">
        <f>"Industry - PP - "&amp;INDEX(RES!$D$3:$AJ$3,1,MATCH(B9,RES!$D$2:$AJ$2,0))</f>
        <v>Industry - PP - Electricity</v>
      </c>
      <c r="D9" s="7" t="s">
        <v>21</v>
      </c>
      <c r="E9" s="119" t="s">
        <v>1304</v>
      </c>
      <c r="F9" s="119" t="s">
        <v>1306</v>
      </c>
      <c r="G9" s="119" t="s">
        <v>152</v>
      </c>
      <c r="H9" s="119" t="s">
        <v>1305</v>
      </c>
    </row>
    <row r="10" spans="1:8" x14ac:dyDescent="0.2">
      <c r="B10" s="6" t="s">
        <v>23</v>
      </c>
      <c r="C10" s="6" t="str">
        <f>"Industry - PP - "&amp;INDEX(RES!$D$3:$AJ$3,1,MATCH(B10,RES!$D$2:$AJ$2,0))</f>
        <v>Industry - PP - Coal</v>
      </c>
      <c r="D10" s="7" t="s">
        <v>21</v>
      </c>
      <c r="E10" s="119" t="s">
        <v>1304</v>
      </c>
      <c r="F10" s="119" t="s">
        <v>152</v>
      </c>
    </row>
    <row r="11" spans="1:8" x14ac:dyDescent="0.2">
      <c r="B11" s="6" t="s">
        <v>24</v>
      </c>
      <c r="C11" s="6" t="str">
        <f>"Industry - PP - "&amp;INDEX(RES!$D$3:$AJ$3,1,MATCH(B11,RES!$D$2:$AJ$2,0))</f>
        <v>Industry - PP - Biomass</v>
      </c>
      <c r="D11" s="7" t="s">
        <v>21</v>
      </c>
      <c r="E11" s="119" t="s">
        <v>1304</v>
      </c>
      <c r="F11" s="119" t="s">
        <v>152</v>
      </c>
    </row>
    <row r="12" spans="1:8" x14ac:dyDescent="0.2">
      <c r="B12" s="6" t="s">
        <v>25</v>
      </c>
      <c r="C12" s="6" t="str">
        <f>"Industry - PP - "&amp;INDEX(RES!$D$3:$AJ$3,1,MATCH(B12,RES!$D$2:$AJ$2,0))</f>
        <v>Industry - PP - Gas</v>
      </c>
      <c r="D12" s="7" t="s">
        <v>21</v>
      </c>
      <c r="E12" s="119" t="s">
        <v>1304</v>
      </c>
      <c r="F12" s="119" t="s">
        <v>152</v>
      </c>
    </row>
    <row r="13" spans="1:8" x14ac:dyDescent="0.2">
      <c r="B13" s="6" t="s">
        <v>26</v>
      </c>
      <c r="C13" s="6" t="str">
        <f>"Industry - PP - "&amp;INDEX(RES!$D$3:$AJ$3,1,MATCH(B13,RES!$D$2:$AJ$2,0))</f>
        <v>Industry - PP - HFO</v>
      </c>
      <c r="D13" s="7" t="s">
        <v>21</v>
      </c>
      <c r="E13" s="119" t="s">
        <v>1304</v>
      </c>
      <c r="F13" s="119" t="s">
        <v>152</v>
      </c>
    </row>
    <row r="14" spans="1:8" x14ac:dyDescent="0.2">
      <c r="B14" s="6" t="s">
        <v>27</v>
      </c>
      <c r="C14" s="6" t="str">
        <f>"Industry - PP - "&amp;INDEX(RES!$D$3:$AJ$3,1,MATCH(B14,RES!$D$2:$AJ$2,0))</f>
        <v>Industry - PP - Black Liquor</v>
      </c>
      <c r="D14" s="7" t="s">
        <v>21</v>
      </c>
      <c r="E14" s="119" t="s">
        <v>1304</v>
      </c>
      <c r="F14" s="119" t="s">
        <v>152</v>
      </c>
    </row>
    <row r="15" spans="1:8" x14ac:dyDescent="0.2">
      <c r="B15" s="6" t="s">
        <v>28</v>
      </c>
      <c r="C15" s="6" t="str">
        <f>"Industry - PP - "&amp;INDEX(RES!$D$3:$AJ$3,1,MATCH(B15,RES!$D$2:$AJ$2,0))</f>
        <v>Industry - PP - Recycled paper</v>
      </c>
      <c r="D15" s="7" t="s">
        <v>21</v>
      </c>
      <c r="E15" s="119" t="s">
        <v>1304</v>
      </c>
      <c r="F15" s="119" t="s">
        <v>152</v>
      </c>
    </row>
    <row r="16" spans="1:8" x14ac:dyDescent="0.2">
      <c r="B16" s="6" t="s">
        <v>29</v>
      </c>
      <c r="C16" s="6" t="str">
        <f>"Industry - PP - "&amp;INDEX(RES!$D$3:$AJ$3,1,MATCH(B16,RES!$D$2:$AJ$2,0))</f>
        <v>Industry - PP - Steam</v>
      </c>
      <c r="D16" s="7" t="s">
        <v>21</v>
      </c>
      <c r="E16" s="119" t="s">
        <v>1304</v>
      </c>
      <c r="F16" s="119" t="s">
        <v>152</v>
      </c>
    </row>
    <row r="17" spans="1:8" x14ac:dyDescent="0.2">
      <c r="B17" s="6" t="s">
        <v>30</v>
      </c>
      <c r="C17" s="6" t="str">
        <f>"Industry - PP - "&amp;INDEX(RES!$D$3:$AJ$3,1,MATCH(B17,RES!$D$2:$AJ$2,0))</f>
        <v>Industry - PP - Pulp</v>
      </c>
      <c r="D17" s="7" t="s">
        <v>21</v>
      </c>
      <c r="E17" s="119" t="s">
        <v>1304</v>
      </c>
      <c r="F17" s="119" t="s">
        <v>152</v>
      </c>
    </row>
    <row r="18" spans="1:8" x14ac:dyDescent="0.2">
      <c r="B18" s="6" t="s">
        <v>27</v>
      </c>
      <c r="C18" s="6" t="str">
        <f>"Industry - PP - "&amp;INDEX(RES!$D$3:$AJ$3,1,MATCH(B18,RES!$D$2:$AJ$2,0))</f>
        <v>Industry - PP - Black Liquor</v>
      </c>
      <c r="D18" s="7" t="s">
        <v>21</v>
      </c>
      <c r="E18" s="119" t="s">
        <v>1304</v>
      </c>
      <c r="F18" s="119" t="s">
        <v>152</v>
      </c>
    </row>
    <row r="19" spans="1:8" x14ac:dyDescent="0.2">
      <c r="B19" s="6" t="s">
        <v>31</v>
      </c>
      <c r="C19" s="6" t="str">
        <f>"Industry - PP - "&amp;INDEX(RES!$D$3:$AJ$3,1,MATCH(B19,RES!$D$2:$AJ$2,0))</f>
        <v>Industry - PP - Disolving pulp</v>
      </c>
      <c r="D19" s="7" t="s">
        <v>21</v>
      </c>
      <c r="E19" s="119" t="s">
        <v>1376</v>
      </c>
      <c r="F19" s="119" t="s">
        <v>152</v>
      </c>
    </row>
    <row r="20" spans="1:8" x14ac:dyDescent="0.2">
      <c r="B20" s="6" t="s">
        <v>32</v>
      </c>
      <c r="C20" s="6" t="str">
        <f>"Industry - PP - "&amp;INDEX(RES!$D$3:$AJ$3,1,MATCH(B20,RES!$D$2:$AJ$2,0))</f>
        <v>Industry - PP - Paper</v>
      </c>
      <c r="D20" s="7" t="s">
        <v>21</v>
      </c>
      <c r="E20" s="119" t="s">
        <v>1376</v>
      </c>
      <c r="F20" s="119" t="s">
        <v>152</v>
      </c>
      <c r="H20" s="119"/>
    </row>
    <row r="21" spans="1:8" ht="12" x14ac:dyDescent="0.25">
      <c r="A21" s="676" t="s">
        <v>1349</v>
      </c>
      <c r="E21" s="119"/>
      <c r="F21" s="119"/>
    </row>
    <row r="22" spans="1:8" x14ac:dyDescent="0.2">
      <c r="B22" s="6" t="s">
        <v>49</v>
      </c>
      <c r="C22" s="52" t="str">
        <f>"Industry - "&amp;INDEX(RES!$D$3:$AJ$3,1,MATCH(B11,RES!$D$2:$AJ$2,0))&amp;" bagasse"</f>
        <v>Industry - Biomass bagasse</v>
      </c>
      <c r="D22" s="7" t="s">
        <v>21</v>
      </c>
      <c r="E22" s="119" t="s">
        <v>1304</v>
      </c>
      <c r="F22" s="119" t="s">
        <v>152</v>
      </c>
    </row>
    <row r="23" spans="1:8" x14ac:dyDescent="0.2">
      <c r="B23" s="6" t="s">
        <v>48</v>
      </c>
      <c r="C23" s="6" t="str">
        <f>"Industry - "&amp;INDEX(RES!$D$3:$AJ$3,1,MATCH(B10,RES!$D$2:$AJ$2,0))</f>
        <v>Industry - Coal</v>
      </c>
      <c r="D23" s="7" t="s">
        <v>21</v>
      </c>
      <c r="E23" s="119" t="s">
        <v>1304</v>
      </c>
      <c r="F23" s="119" t="s">
        <v>152</v>
      </c>
    </row>
    <row r="24" spans="1:8" x14ac:dyDescent="0.2">
      <c r="B24" s="6" t="s">
        <v>51</v>
      </c>
      <c r="C24" s="6" t="str">
        <f>"Industry - "&amp;INDEX(RES!$D$3:$AJ$3,1,MATCH(B12,RES!$D$2:$AJ$2,0))</f>
        <v>Industry - Gas</v>
      </c>
      <c r="D24" s="7" t="s">
        <v>21</v>
      </c>
      <c r="E24" s="119" t="s">
        <v>1304</v>
      </c>
      <c r="F24" s="119" t="s">
        <v>152</v>
      </c>
    </row>
    <row r="25" spans="1:8" x14ac:dyDescent="0.2">
      <c r="B25" s="6" t="s">
        <v>52</v>
      </c>
      <c r="C25" s="6" t="str">
        <f>"Industry - Oil "&amp;INDEX(RES!$D$3:$AJ$3,1,MATCH(B13,RES!$D$2:$AJ$2,0))</f>
        <v>Industry - Oil HFO</v>
      </c>
      <c r="D25" s="7" t="s">
        <v>21</v>
      </c>
      <c r="E25" s="119" t="s">
        <v>1304</v>
      </c>
      <c r="F25" s="119" t="s">
        <v>152</v>
      </c>
    </row>
    <row r="26" spans="1:8" x14ac:dyDescent="0.2">
      <c r="D26" s="7"/>
      <c r="E26" s="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M17"/>
  <sheetViews>
    <sheetView workbookViewId="0">
      <selection activeCell="E17" sqref="E17"/>
    </sheetView>
  </sheetViews>
  <sheetFormatPr defaultColWidth="8.88671875" defaultRowHeight="10.199999999999999" x14ac:dyDescent="0.2"/>
  <cols>
    <col min="1" max="1" width="10.5546875" style="6" customWidth="1"/>
    <col min="2" max="2" width="12.109375" style="6" customWidth="1"/>
    <col min="3" max="3" width="12" style="6" customWidth="1"/>
    <col min="4" max="16384" width="8.88671875" style="6"/>
  </cols>
  <sheetData>
    <row r="1" spans="1:13" x14ac:dyDescent="0.2">
      <c r="A1" s="53" t="s">
        <v>77</v>
      </c>
      <c r="B1" s="6" t="s">
        <v>14</v>
      </c>
    </row>
    <row r="2" spans="1:13" x14ac:dyDescent="0.2">
      <c r="A2" s="6" t="s">
        <v>15</v>
      </c>
    </row>
    <row r="3" spans="1:13" x14ac:dyDescent="0.2">
      <c r="J3" s="6" t="s">
        <v>78</v>
      </c>
    </row>
    <row r="4" spans="1:13" x14ac:dyDescent="0.2">
      <c r="G4" s="50" t="s">
        <v>79</v>
      </c>
      <c r="H4" s="50" t="s">
        <v>79</v>
      </c>
      <c r="I4" s="50" t="s">
        <v>79</v>
      </c>
      <c r="J4" s="50" t="s">
        <v>79</v>
      </c>
      <c r="K4" s="50" t="s">
        <v>79</v>
      </c>
      <c r="L4" s="50" t="s">
        <v>79</v>
      </c>
      <c r="M4" s="50"/>
    </row>
    <row r="5" spans="1:13" x14ac:dyDescent="0.2">
      <c r="A5" s="53"/>
      <c r="D5" s="53"/>
      <c r="E5" s="53"/>
      <c r="F5" s="53"/>
      <c r="G5" s="51"/>
      <c r="H5" s="51"/>
      <c r="I5" s="51"/>
      <c r="J5" s="51"/>
      <c r="K5" s="51"/>
      <c r="L5" s="51"/>
      <c r="M5" s="52"/>
    </row>
    <row r="6" spans="1:13" x14ac:dyDescent="0.2">
      <c r="A6" s="53"/>
      <c r="D6" s="53" t="s">
        <v>1319</v>
      </c>
      <c r="E6" s="53"/>
      <c r="F6" s="53"/>
      <c r="G6" s="51"/>
      <c r="H6" s="51"/>
      <c r="I6" s="51"/>
      <c r="J6" s="51"/>
      <c r="K6" s="51"/>
      <c r="L6" s="52"/>
      <c r="M6" s="52"/>
    </row>
    <row r="7" spans="1:13" x14ac:dyDescent="0.2">
      <c r="A7" s="53"/>
      <c r="D7" s="53" t="s">
        <v>1370</v>
      </c>
      <c r="E7" s="53" t="s">
        <v>16</v>
      </c>
      <c r="F7" s="53" t="s">
        <v>1371</v>
      </c>
      <c r="G7" s="679">
        <v>2017</v>
      </c>
      <c r="H7" s="679">
        <v>2018</v>
      </c>
      <c r="I7" s="679">
        <v>2019</v>
      </c>
      <c r="J7" s="679">
        <v>2020</v>
      </c>
      <c r="K7" s="679">
        <f t="shared" ref="K7:L7" si="0">J7+1</f>
        <v>2021</v>
      </c>
      <c r="L7" s="679">
        <f t="shared" si="0"/>
        <v>2022</v>
      </c>
    </row>
    <row r="8" spans="1:13" x14ac:dyDescent="0.2">
      <c r="D8" s="6" t="s">
        <v>15</v>
      </c>
      <c r="E8" s="6" t="s">
        <v>1373</v>
      </c>
      <c r="F8" s="6" t="s">
        <v>1374</v>
      </c>
      <c r="G8" s="6" t="s">
        <v>1375</v>
      </c>
    </row>
    <row r="9" spans="1:13" x14ac:dyDescent="0.2">
      <c r="A9" s="6" t="s">
        <v>81</v>
      </c>
      <c r="D9" s="6" t="s">
        <v>1372</v>
      </c>
      <c r="E9" s="52" t="str">
        <f>RES!AD2</f>
        <v>IPPPULPD</v>
      </c>
      <c r="F9" s="52" t="s">
        <v>21</v>
      </c>
      <c r="G9" s="54">
        <f>EB_Exist!Z10</f>
        <v>0.65910719806663931</v>
      </c>
      <c r="H9" s="54">
        <f>G9</f>
        <v>0.65910719806663931</v>
      </c>
      <c r="I9" s="54">
        <f t="shared" ref="I9:L9" si="1">H9</f>
        <v>0.65910719806663931</v>
      </c>
      <c r="J9" s="54">
        <f t="shared" si="1"/>
        <v>0.65910719806663931</v>
      </c>
      <c r="K9" s="54">
        <f t="shared" si="1"/>
        <v>0.65910719806663931</v>
      </c>
      <c r="L9" s="54">
        <f t="shared" si="1"/>
        <v>0.65910719806663931</v>
      </c>
    </row>
    <row r="10" spans="1:13" x14ac:dyDescent="0.2">
      <c r="D10" s="6" t="s">
        <v>1372</v>
      </c>
      <c r="E10" s="52" t="str">
        <f>RES!AE2</f>
        <v>IPPPAP</v>
      </c>
      <c r="F10" s="52" t="s">
        <v>21</v>
      </c>
      <c r="G10" s="54">
        <f>EB_Exist!AA12</f>
        <v>2.1800600000000001</v>
      </c>
      <c r="H10" s="54">
        <f>G10</f>
        <v>2.1800600000000001</v>
      </c>
      <c r="I10" s="54">
        <f t="shared" ref="I10:L10" si="2">H10</f>
        <v>2.1800600000000001</v>
      </c>
      <c r="J10" s="54">
        <f t="shared" si="2"/>
        <v>2.1800600000000001</v>
      </c>
      <c r="K10" s="54">
        <f t="shared" si="2"/>
        <v>2.1800600000000001</v>
      </c>
      <c r="L10" s="54">
        <f t="shared" si="2"/>
        <v>2.1800600000000001</v>
      </c>
    </row>
    <row r="12" spans="1:13" x14ac:dyDescent="0.2">
      <c r="B12" s="167"/>
      <c r="C12" s="168"/>
      <c r="D12" s="168"/>
      <c r="E12" s="167"/>
      <c r="F12" s="167"/>
      <c r="G12" s="167"/>
      <c r="H12" s="167"/>
      <c r="I12" s="167"/>
      <c r="J12" s="167"/>
    </row>
    <row r="16" spans="1:13" x14ac:dyDescent="0.2">
      <c r="B16" s="119"/>
    </row>
    <row r="17" spans="2:2" x14ac:dyDescent="0.2">
      <c r="B17" s="11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46"/>
  <sheetViews>
    <sheetView topLeftCell="A28" workbookViewId="0">
      <selection activeCell="I7" sqref="I7"/>
    </sheetView>
  </sheetViews>
  <sheetFormatPr defaultRowHeight="14.4" x14ac:dyDescent="0.3"/>
  <cols>
    <col min="2" max="2" width="22.109375" customWidth="1"/>
    <col min="3" max="3" width="29.6640625" customWidth="1"/>
    <col min="4" max="4" width="21.5546875" customWidth="1"/>
    <col min="5" max="5" width="21.6640625" customWidth="1"/>
    <col min="11" max="11" width="17.5546875" customWidth="1"/>
  </cols>
  <sheetData>
    <row r="1" spans="1:12" x14ac:dyDescent="0.3">
      <c r="A1" s="115" t="s">
        <v>124</v>
      </c>
      <c r="B1" s="47" t="s">
        <v>14</v>
      </c>
      <c r="C1" s="52"/>
      <c r="F1" s="52"/>
      <c r="G1" s="52"/>
      <c r="H1" s="52"/>
      <c r="I1" s="52"/>
      <c r="J1" s="52"/>
      <c r="K1" s="52"/>
      <c r="L1" s="52"/>
    </row>
    <row r="2" spans="1:12" x14ac:dyDescent="0.3">
      <c r="A2" s="174" t="str">
        <f ca="1">MID(CELL("filename",A1),FIND("]",CELL("filename",A1))+1,255)</f>
        <v xml:space="preserve">ITEM_Tech_BASE_JM </v>
      </c>
      <c r="B2" s="52"/>
      <c r="C2" s="52"/>
      <c r="F2" s="52"/>
      <c r="G2" s="52"/>
      <c r="H2" s="52"/>
      <c r="I2" s="52"/>
      <c r="J2" s="52"/>
      <c r="K2" s="52"/>
      <c r="L2" s="52"/>
    </row>
    <row r="3" spans="1:12" x14ac:dyDescent="0.3">
      <c r="A3" s="52"/>
      <c r="B3" s="52"/>
      <c r="C3" s="52"/>
      <c r="F3" s="52"/>
      <c r="G3" s="52"/>
      <c r="H3" s="52"/>
      <c r="I3" s="52"/>
      <c r="J3" s="52"/>
      <c r="K3" s="52"/>
      <c r="L3" s="52"/>
    </row>
    <row r="4" spans="1:12" x14ac:dyDescent="0.3">
      <c r="A4" s="52"/>
      <c r="B4" s="52"/>
      <c r="C4" s="52"/>
      <c r="F4" s="52"/>
      <c r="G4" s="52"/>
      <c r="H4" s="52"/>
      <c r="I4" s="52"/>
      <c r="J4" s="52"/>
      <c r="K4" s="52"/>
      <c r="L4" s="52"/>
    </row>
    <row r="5" spans="1:12" x14ac:dyDescent="0.3">
      <c r="A5" s="52"/>
      <c r="B5" s="52"/>
      <c r="C5" s="52"/>
      <c r="F5" s="52"/>
      <c r="G5" s="52"/>
      <c r="H5" s="52"/>
      <c r="I5" s="52"/>
      <c r="J5" s="52"/>
      <c r="K5" s="52"/>
      <c r="L5" s="52"/>
    </row>
    <row r="6" spans="1:12" x14ac:dyDescent="0.3">
      <c r="A6" s="52"/>
      <c r="B6" s="661" t="s">
        <v>1307</v>
      </c>
      <c r="C6" s="662"/>
      <c r="D6" s="662"/>
      <c r="E6" s="662"/>
      <c r="F6" s="662"/>
      <c r="G6" s="662"/>
      <c r="H6" s="662"/>
      <c r="I6" s="52"/>
      <c r="J6" s="52"/>
      <c r="K6" s="52"/>
      <c r="L6" s="52"/>
    </row>
    <row r="7" spans="1:12" x14ac:dyDescent="0.3">
      <c r="A7" s="52"/>
      <c r="B7" s="663" t="s">
        <v>1308</v>
      </c>
      <c r="C7" s="663" t="s">
        <v>1309</v>
      </c>
      <c r="D7" s="663" t="s">
        <v>1310</v>
      </c>
      <c r="E7" s="663" t="s">
        <v>1311</v>
      </c>
      <c r="F7" s="663" t="s">
        <v>1312</v>
      </c>
      <c r="G7" s="663" t="s">
        <v>1313</v>
      </c>
      <c r="H7" s="663" t="s">
        <v>1314</v>
      </c>
      <c r="I7" s="663"/>
      <c r="J7" s="52"/>
      <c r="K7" s="664"/>
      <c r="L7" s="665"/>
    </row>
    <row r="8" spans="1:12" x14ac:dyDescent="0.3">
      <c r="A8" s="117" t="s">
        <v>128</v>
      </c>
      <c r="B8" s="52"/>
      <c r="C8" s="52"/>
      <c r="D8" s="118"/>
      <c r="E8" s="118"/>
      <c r="F8" s="115"/>
    </row>
    <row r="9" spans="1:12" x14ac:dyDescent="0.3">
      <c r="A9" s="52"/>
      <c r="B9" s="52" t="str">
        <f>EB_Exist!C4</f>
        <v>IPPPAP-E</v>
      </c>
      <c r="C9" s="52" t="str">
        <f>EB_Exist!D4</f>
        <v>Paper - Mill</v>
      </c>
      <c r="D9" s="118" t="s">
        <v>21</v>
      </c>
      <c r="E9" s="118" t="s">
        <v>1315</v>
      </c>
      <c r="F9" s="118" t="s">
        <v>152</v>
      </c>
      <c r="G9" s="119" t="s">
        <v>1317</v>
      </c>
      <c r="H9" s="119" t="s">
        <v>1316</v>
      </c>
      <c r="K9" s="119" t="s">
        <v>130</v>
      </c>
      <c r="L9" s="119" t="s">
        <v>129</v>
      </c>
    </row>
    <row r="10" spans="1:12" x14ac:dyDescent="0.3">
      <c r="A10" s="52"/>
      <c r="B10" s="52" t="str">
        <f>RES!T29</f>
        <v>IPPREC-E</v>
      </c>
      <c r="C10" s="52" t="str">
        <f>RES!T25</f>
        <v>Paper - Recovery Mill</v>
      </c>
      <c r="D10" s="118" t="s">
        <v>21</v>
      </c>
      <c r="E10" s="118" t="s">
        <v>1315</v>
      </c>
      <c r="F10" s="118" t="s">
        <v>152</v>
      </c>
      <c r="G10" s="119" t="s">
        <v>1317</v>
      </c>
      <c r="H10" s="119" t="s">
        <v>1316</v>
      </c>
      <c r="K10" s="119" t="s">
        <v>130</v>
      </c>
      <c r="L10" s="119" t="s">
        <v>129</v>
      </c>
    </row>
    <row r="11" spans="1:12" x14ac:dyDescent="0.3">
      <c r="A11" s="117"/>
      <c r="B11" s="52" t="str">
        <f>RES!T22</f>
        <v>IPPDIS-E</v>
      </c>
      <c r="C11" s="52" t="str">
        <f>RES!T18</f>
        <v>Pulping - Dissolving</v>
      </c>
      <c r="D11" s="118" t="s">
        <v>21</v>
      </c>
      <c r="E11" s="118" t="s">
        <v>1315</v>
      </c>
      <c r="F11" s="118" t="s">
        <v>152</v>
      </c>
      <c r="G11" s="119" t="s">
        <v>1317</v>
      </c>
      <c r="H11" s="119" t="s">
        <v>1316</v>
      </c>
      <c r="K11" s="119" t="s">
        <v>130</v>
      </c>
      <c r="L11" s="119" t="s">
        <v>129</v>
      </c>
    </row>
    <row r="12" spans="1:12" x14ac:dyDescent="0.3">
      <c r="A12" s="117"/>
      <c r="B12" s="52" t="str">
        <f>RES!T15</f>
        <v>IPPCHE-E</v>
      </c>
      <c r="C12" s="52" t="str">
        <f>RES!T12</f>
        <v>Pulping - Chemical</v>
      </c>
      <c r="D12" s="118" t="s">
        <v>21</v>
      </c>
      <c r="E12" s="118" t="s">
        <v>1315</v>
      </c>
      <c r="F12" s="118" t="s">
        <v>152</v>
      </c>
      <c r="G12" s="119" t="s">
        <v>1317</v>
      </c>
      <c r="H12" s="119" t="s">
        <v>1316</v>
      </c>
      <c r="K12" s="119" t="s">
        <v>130</v>
      </c>
      <c r="L12" s="119" t="s">
        <v>129</v>
      </c>
    </row>
    <row r="13" spans="1:12" x14ac:dyDescent="0.3">
      <c r="A13" s="117"/>
      <c r="B13" s="52" t="str">
        <f>RES!T9</f>
        <v>IPPMCH-E</v>
      </c>
      <c r="C13" s="52" t="str">
        <f>RES!T5</f>
        <v>Pulping - Mechanical</v>
      </c>
      <c r="D13" s="118" t="s">
        <v>21</v>
      </c>
      <c r="E13" s="118" t="s">
        <v>1315</v>
      </c>
      <c r="F13" s="118" t="s">
        <v>152</v>
      </c>
      <c r="G13" s="119" t="s">
        <v>1317</v>
      </c>
      <c r="H13" s="119" t="s">
        <v>1316</v>
      </c>
      <c r="K13" s="119" t="s">
        <v>130</v>
      </c>
      <c r="L13" s="119" t="s">
        <v>129</v>
      </c>
    </row>
    <row r="14" spans="1:12" x14ac:dyDescent="0.3">
      <c r="A14" s="117"/>
      <c r="B14" s="52" t="str">
        <f>RES!M42</f>
        <v>IPPSTMCOA-E</v>
      </c>
      <c r="C14" s="52" t="str">
        <f>RES!M41</f>
        <v>Boiler - Coal</v>
      </c>
      <c r="D14" s="118" t="s">
        <v>21</v>
      </c>
      <c r="E14" s="118" t="s">
        <v>1315</v>
      </c>
      <c r="F14" s="118" t="s">
        <v>152</v>
      </c>
      <c r="G14" s="119" t="s">
        <v>1317</v>
      </c>
      <c r="H14" s="119" t="s">
        <v>1316</v>
      </c>
      <c r="K14" s="119" t="s">
        <v>130</v>
      </c>
      <c r="L14" s="119" t="s">
        <v>129</v>
      </c>
    </row>
    <row r="15" spans="1:12" x14ac:dyDescent="0.3">
      <c r="A15" s="117"/>
      <c r="B15" s="52" t="str">
        <f>RES!M44</f>
        <v>IPPSTMGAS-E</v>
      </c>
      <c r="C15" s="52" t="str">
        <f>RES!M43</f>
        <v>Boiler - Gas</v>
      </c>
      <c r="D15" s="118" t="s">
        <v>21</v>
      </c>
      <c r="E15" s="118" t="s">
        <v>1315</v>
      </c>
      <c r="F15" s="118" t="s">
        <v>152</v>
      </c>
      <c r="G15" s="119" t="s">
        <v>1317</v>
      </c>
      <c r="H15" s="119" t="s">
        <v>1316</v>
      </c>
      <c r="K15" s="119" t="s">
        <v>130</v>
      </c>
      <c r="L15" s="119" t="s">
        <v>129</v>
      </c>
    </row>
    <row r="16" spans="1:12" x14ac:dyDescent="0.3">
      <c r="A16" s="117"/>
      <c r="B16" s="52" t="str">
        <f>RES!M46</f>
        <v>IPPSTMBLQ-E</v>
      </c>
      <c r="C16" s="52" t="str">
        <f>RES!M45</f>
        <v>Boiler - black liquor</v>
      </c>
      <c r="D16" s="118" t="s">
        <v>21</v>
      </c>
      <c r="E16" s="118" t="s">
        <v>1315</v>
      </c>
      <c r="F16" s="118" t="s">
        <v>152</v>
      </c>
      <c r="G16" s="119" t="s">
        <v>1317</v>
      </c>
      <c r="H16" s="119" t="s">
        <v>1316</v>
      </c>
      <c r="K16" s="119" t="s">
        <v>130</v>
      </c>
      <c r="L16" s="119" t="s">
        <v>129</v>
      </c>
    </row>
    <row r="17" spans="1:12" x14ac:dyDescent="0.3">
      <c r="A17" s="117"/>
      <c r="B17" s="52" t="str">
        <f>RES!M48</f>
        <v>IPPSTMBIO-E</v>
      </c>
      <c r="C17" s="52" t="str">
        <f>RES!M47</f>
        <v>Boiler - biomass</v>
      </c>
      <c r="D17" s="118" t="s">
        <v>21</v>
      </c>
      <c r="E17" s="118" t="s">
        <v>1315</v>
      </c>
      <c r="F17" s="118" t="s">
        <v>152</v>
      </c>
      <c r="G17" s="119" t="s">
        <v>1317</v>
      </c>
      <c r="H17" s="119" t="s">
        <v>1316</v>
      </c>
      <c r="K17" s="119" t="s">
        <v>130</v>
      </c>
      <c r="L17" s="119" t="s">
        <v>129</v>
      </c>
    </row>
    <row r="18" spans="1:12" x14ac:dyDescent="0.3">
      <c r="A18" s="117"/>
      <c r="B18" s="52" t="str">
        <f>RES!M50</f>
        <v>IPPSTMCOAOIL</v>
      </c>
      <c r="C18" s="52" t="str">
        <f>RES!M49</f>
        <v>Boiler - coal + hfo</v>
      </c>
      <c r="D18" s="118" t="s">
        <v>21</v>
      </c>
      <c r="E18" s="118" t="s">
        <v>1315</v>
      </c>
      <c r="F18" s="118" t="s">
        <v>152</v>
      </c>
      <c r="G18" s="119" t="s">
        <v>1317</v>
      </c>
      <c r="H18" s="119" t="s">
        <v>1316</v>
      </c>
      <c r="K18" s="119" t="s">
        <v>130</v>
      </c>
      <c r="L18" s="119" t="s">
        <v>129</v>
      </c>
    </row>
    <row r="19" spans="1:12" x14ac:dyDescent="0.3">
      <c r="A19" s="48"/>
      <c r="B19" s="120" t="str">
        <f>RES!T38</f>
        <v>IPPELCSTM-E</v>
      </c>
      <c r="C19" s="120" t="str">
        <f>RES!T34</f>
        <v>Steam to elec</v>
      </c>
      <c r="D19" s="118" t="s">
        <v>21</v>
      </c>
      <c r="E19" s="118" t="s">
        <v>1315</v>
      </c>
      <c r="F19" s="118" t="s">
        <v>152</v>
      </c>
      <c r="G19" s="119" t="s">
        <v>1317</v>
      </c>
      <c r="H19" s="119" t="s">
        <v>1316</v>
      </c>
      <c r="K19" s="119" t="s">
        <v>130</v>
      </c>
      <c r="L19" s="119" t="s">
        <v>129</v>
      </c>
    </row>
    <row r="20" spans="1:12" x14ac:dyDescent="0.3">
      <c r="A20" s="48"/>
      <c r="B20" s="120" t="str">
        <f>B9&amp;"-T1"</f>
        <v>IPPPAP-E-T1</v>
      </c>
      <c r="C20" s="120" t="str">
        <f>C9&amp;" efficiency level 1"</f>
        <v>Paper - Mill efficiency level 1</v>
      </c>
      <c r="D20" s="118" t="s">
        <v>21</v>
      </c>
      <c r="E20" s="118" t="s">
        <v>1315</v>
      </c>
      <c r="F20" s="118" t="s">
        <v>152</v>
      </c>
      <c r="G20" s="119" t="s">
        <v>1317</v>
      </c>
      <c r="H20" s="119" t="s">
        <v>1316</v>
      </c>
      <c r="K20" s="119" t="s">
        <v>130</v>
      </c>
      <c r="L20" s="119" t="s">
        <v>129</v>
      </c>
    </row>
    <row r="21" spans="1:12" x14ac:dyDescent="0.3">
      <c r="A21" s="48"/>
      <c r="B21" s="120" t="str">
        <f t="shared" ref="B21:B24" si="0">B10&amp;"-T1"</f>
        <v>IPPREC-E-T1</v>
      </c>
      <c r="C21" s="120" t="str">
        <f t="shared" ref="C21:C24" si="1">C10&amp;" efficiency level 1"</f>
        <v>Paper - Recovery Mill efficiency level 1</v>
      </c>
      <c r="D21" s="118" t="s">
        <v>21</v>
      </c>
      <c r="E21" s="118" t="s">
        <v>1315</v>
      </c>
      <c r="F21" s="118" t="s">
        <v>152</v>
      </c>
      <c r="G21" s="119" t="s">
        <v>1317</v>
      </c>
      <c r="H21" s="119" t="s">
        <v>1316</v>
      </c>
      <c r="K21" s="119" t="s">
        <v>130</v>
      </c>
      <c r="L21" s="119" t="s">
        <v>129</v>
      </c>
    </row>
    <row r="22" spans="1:12" x14ac:dyDescent="0.3">
      <c r="A22" s="48"/>
      <c r="B22" s="120" t="str">
        <f t="shared" si="0"/>
        <v>IPPDIS-E-T1</v>
      </c>
      <c r="C22" s="120" t="str">
        <f t="shared" si="1"/>
        <v>Pulping - Dissolving efficiency level 1</v>
      </c>
      <c r="D22" s="118" t="s">
        <v>21</v>
      </c>
      <c r="E22" s="118" t="s">
        <v>1315</v>
      </c>
      <c r="F22" s="118" t="s">
        <v>152</v>
      </c>
      <c r="G22" s="119" t="s">
        <v>1317</v>
      </c>
      <c r="H22" s="119" t="s">
        <v>1316</v>
      </c>
      <c r="K22" s="119" t="s">
        <v>130</v>
      </c>
      <c r="L22" s="119" t="s">
        <v>129</v>
      </c>
    </row>
    <row r="23" spans="1:12" x14ac:dyDescent="0.3">
      <c r="A23" s="47"/>
      <c r="B23" s="120" t="str">
        <f t="shared" si="0"/>
        <v>IPPCHE-E-T1</v>
      </c>
      <c r="C23" s="120" t="str">
        <f t="shared" si="1"/>
        <v>Pulping - Chemical efficiency level 1</v>
      </c>
      <c r="D23" s="118" t="s">
        <v>21</v>
      </c>
      <c r="E23" s="118" t="s">
        <v>1315</v>
      </c>
      <c r="F23" s="118" t="s">
        <v>152</v>
      </c>
      <c r="G23" s="119" t="s">
        <v>1317</v>
      </c>
      <c r="H23" s="119" t="s">
        <v>1316</v>
      </c>
      <c r="K23" s="119" t="s">
        <v>130</v>
      </c>
      <c r="L23" s="119" t="s">
        <v>129</v>
      </c>
    </row>
    <row r="24" spans="1:12" x14ac:dyDescent="0.3">
      <c r="A24" s="48"/>
      <c r="B24" s="120" t="str">
        <f t="shared" si="0"/>
        <v>IPPMCH-E-T1</v>
      </c>
      <c r="C24" s="120" t="str">
        <f t="shared" si="1"/>
        <v>Pulping - Mechanical efficiency level 1</v>
      </c>
      <c r="D24" s="118" t="s">
        <v>21</v>
      </c>
      <c r="E24" s="118" t="s">
        <v>1315</v>
      </c>
      <c r="F24" s="118" t="s">
        <v>152</v>
      </c>
      <c r="G24" s="119" t="s">
        <v>1317</v>
      </c>
      <c r="H24" s="119" t="s">
        <v>1316</v>
      </c>
      <c r="K24" s="119" t="s">
        <v>130</v>
      </c>
      <c r="L24" s="119" t="s">
        <v>129</v>
      </c>
    </row>
    <row r="25" spans="1:12" x14ac:dyDescent="0.3">
      <c r="A25" s="48"/>
      <c r="B25" s="120" t="str">
        <f>B9&amp;"-T2"</f>
        <v>IPPPAP-E-T2</v>
      </c>
      <c r="C25" s="120" t="str">
        <f>C9&amp;" efficiency level 2"</f>
        <v>Paper - Mill efficiency level 2</v>
      </c>
      <c r="D25" s="118" t="s">
        <v>21</v>
      </c>
      <c r="E25" s="118" t="s">
        <v>1315</v>
      </c>
      <c r="F25" s="118" t="s">
        <v>152</v>
      </c>
      <c r="G25" s="119" t="s">
        <v>1317</v>
      </c>
      <c r="H25" s="119" t="s">
        <v>1316</v>
      </c>
      <c r="K25" s="119" t="s">
        <v>130</v>
      </c>
      <c r="L25" s="119" t="s">
        <v>129</v>
      </c>
    </row>
    <row r="26" spans="1:12" x14ac:dyDescent="0.3">
      <c r="A26" s="48"/>
      <c r="B26" s="120" t="str">
        <f t="shared" ref="B26:B29" si="2">B10&amp;"-T2"</f>
        <v>IPPREC-E-T2</v>
      </c>
      <c r="C26" s="120" t="str">
        <f t="shared" ref="C26:C29" si="3">C10&amp;" efficiency level 2"</f>
        <v>Paper - Recovery Mill efficiency level 2</v>
      </c>
      <c r="D26" s="118" t="s">
        <v>21</v>
      </c>
      <c r="E26" s="118" t="s">
        <v>1315</v>
      </c>
      <c r="F26" s="118" t="s">
        <v>152</v>
      </c>
      <c r="G26" s="119" t="s">
        <v>1317</v>
      </c>
      <c r="H26" s="119" t="s">
        <v>1316</v>
      </c>
      <c r="K26" s="119" t="s">
        <v>130</v>
      </c>
      <c r="L26" s="119" t="s">
        <v>129</v>
      </c>
    </row>
    <row r="27" spans="1:12" x14ac:dyDescent="0.3">
      <c r="A27" s="48"/>
      <c r="B27" s="120" t="str">
        <f t="shared" si="2"/>
        <v>IPPDIS-E-T2</v>
      </c>
      <c r="C27" s="120" t="str">
        <f t="shared" si="3"/>
        <v>Pulping - Dissolving efficiency level 2</v>
      </c>
      <c r="D27" s="118" t="s">
        <v>21</v>
      </c>
      <c r="E27" s="118" t="s">
        <v>1315</v>
      </c>
      <c r="F27" s="118" t="s">
        <v>152</v>
      </c>
      <c r="G27" s="119" t="s">
        <v>1317</v>
      </c>
      <c r="H27" s="119" t="s">
        <v>1316</v>
      </c>
      <c r="K27" s="119" t="s">
        <v>130</v>
      </c>
      <c r="L27" s="119" t="s">
        <v>129</v>
      </c>
    </row>
    <row r="28" spans="1:12" x14ac:dyDescent="0.3">
      <c r="A28" s="48"/>
      <c r="B28" s="120" t="str">
        <f t="shared" si="2"/>
        <v>IPPCHE-E-T2</v>
      </c>
      <c r="C28" s="120" t="str">
        <f t="shared" si="3"/>
        <v>Pulping - Chemical efficiency level 2</v>
      </c>
      <c r="D28" s="118" t="s">
        <v>21</v>
      </c>
      <c r="E28" s="118" t="s">
        <v>1315</v>
      </c>
      <c r="F28" s="118" t="s">
        <v>152</v>
      </c>
      <c r="G28" s="119" t="s">
        <v>1317</v>
      </c>
      <c r="H28" s="119" t="s">
        <v>1316</v>
      </c>
      <c r="K28" s="119" t="s">
        <v>130</v>
      </c>
      <c r="L28" s="119" t="s">
        <v>129</v>
      </c>
    </row>
    <row r="29" spans="1:12" x14ac:dyDescent="0.3">
      <c r="A29" s="48"/>
      <c r="B29" s="120" t="str">
        <f t="shared" si="2"/>
        <v>IPPMCH-E-T2</v>
      </c>
      <c r="C29" s="120" t="str">
        <f t="shared" si="3"/>
        <v>Pulping - Mechanical efficiency level 2</v>
      </c>
      <c r="D29" s="118" t="s">
        <v>21</v>
      </c>
      <c r="E29" s="118" t="s">
        <v>1315</v>
      </c>
      <c r="F29" s="118" t="s">
        <v>152</v>
      </c>
      <c r="G29" s="119" t="s">
        <v>1317</v>
      </c>
      <c r="H29" s="119" t="s">
        <v>1316</v>
      </c>
      <c r="K29" s="119" t="s">
        <v>130</v>
      </c>
      <c r="L29" s="119" t="s">
        <v>129</v>
      </c>
    </row>
    <row r="30" spans="1:12" x14ac:dyDescent="0.3">
      <c r="A30" s="48"/>
      <c r="B30" s="120" t="str">
        <f>LEFT(B9,LEN(B9)-1)&amp;"N"</f>
        <v>IPPPAP-N</v>
      </c>
      <c r="C30" s="120" t="str">
        <f>C9&amp;" New"</f>
        <v>Paper - Mill New</v>
      </c>
      <c r="D30" s="118" t="s">
        <v>21</v>
      </c>
      <c r="E30" s="118" t="s">
        <v>1315</v>
      </c>
      <c r="F30" s="118" t="s">
        <v>152</v>
      </c>
      <c r="G30" s="119" t="s">
        <v>1317</v>
      </c>
      <c r="H30" s="119" t="s">
        <v>1316</v>
      </c>
      <c r="K30" s="119" t="s">
        <v>130</v>
      </c>
      <c r="L30" s="119" t="s">
        <v>129</v>
      </c>
    </row>
    <row r="31" spans="1:12" x14ac:dyDescent="0.3">
      <c r="A31" s="48"/>
      <c r="B31" s="120" t="str">
        <f t="shared" ref="B31:B38" si="4">LEFT(B10,LEN(B10)-1)&amp;"N"</f>
        <v>IPPREC-N</v>
      </c>
      <c r="C31" s="120" t="str">
        <f t="shared" ref="C31:C38" si="5">C10&amp;" New"</f>
        <v>Paper - Recovery Mill New</v>
      </c>
      <c r="D31" s="118" t="s">
        <v>21</v>
      </c>
      <c r="E31" s="118" t="s">
        <v>1315</v>
      </c>
      <c r="F31" s="118" t="s">
        <v>152</v>
      </c>
      <c r="G31" s="119" t="s">
        <v>1317</v>
      </c>
      <c r="H31" s="119" t="s">
        <v>1316</v>
      </c>
      <c r="K31" s="119" t="s">
        <v>130</v>
      </c>
      <c r="L31" s="119" t="s">
        <v>129</v>
      </c>
    </row>
    <row r="32" spans="1:12" x14ac:dyDescent="0.3">
      <c r="A32" s="48"/>
      <c r="B32" s="120" t="str">
        <f t="shared" si="4"/>
        <v>IPPDIS-N</v>
      </c>
      <c r="C32" s="120" t="str">
        <f t="shared" si="5"/>
        <v>Pulping - Dissolving New</v>
      </c>
      <c r="D32" s="118" t="s">
        <v>21</v>
      </c>
      <c r="E32" s="118" t="s">
        <v>1315</v>
      </c>
      <c r="F32" s="118" t="s">
        <v>152</v>
      </c>
      <c r="G32" s="119" t="s">
        <v>1317</v>
      </c>
      <c r="H32" s="119" t="s">
        <v>1316</v>
      </c>
      <c r="K32" s="119" t="s">
        <v>130</v>
      </c>
      <c r="L32" s="119" t="s">
        <v>129</v>
      </c>
    </row>
    <row r="33" spans="1:12" x14ac:dyDescent="0.3">
      <c r="A33" s="48"/>
      <c r="B33" s="120" t="str">
        <f t="shared" si="4"/>
        <v>IPPCHE-N</v>
      </c>
      <c r="C33" s="120" t="str">
        <f t="shared" si="5"/>
        <v>Pulping - Chemical New</v>
      </c>
      <c r="D33" s="118" t="s">
        <v>21</v>
      </c>
      <c r="E33" s="118" t="s">
        <v>1315</v>
      </c>
      <c r="F33" s="118" t="s">
        <v>152</v>
      </c>
      <c r="G33" s="119" t="s">
        <v>1317</v>
      </c>
      <c r="H33" s="119" t="s">
        <v>1316</v>
      </c>
      <c r="K33" s="119" t="s">
        <v>130</v>
      </c>
      <c r="L33" s="119" t="s">
        <v>129</v>
      </c>
    </row>
    <row r="34" spans="1:12" x14ac:dyDescent="0.3">
      <c r="A34" s="48"/>
      <c r="B34" s="120" t="str">
        <f t="shared" si="4"/>
        <v>IPPMCH-N</v>
      </c>
      <c r="C34" s="120" t="str">
        <f t="shared" si="5"/>
        <v>Pulping - Mechanical New</v>
      </c>
      <c r="D34" s="118" t="s">
        <v>21</v>
      </c>
      <c r="E34" s="118" t="s">
        <v>1315</v>
      </c>
      <c r="F34" s="118" t="s">
        <v>152</v>
      </c>
      <c r="G34" s="119" t="s">
        <v>1317</v>
      </c>
      <c r="H34" s="119" t="s">
        <v>1316</v>
      </c>
      <c r="K34" s="119" t="s">
        <v>130</v>
      </c>
      <c r="L34" s="119" t="s">
        <v>129</v>
      </c>
    </row>
    <row r="35" spans="1:12" x14ac:dyDescent="0.3">
      <c r="A35" s="120"/>
      <c r="B35" s="120" t="str">
        <f t="shared" si="4"/>
        <v>IPPSTMCOA-N</v>
      </c>
      <c r="C35" s="120" t="str">
        <f t="shared" si="5"/>
        <v>Boiler - Coal New</v>
      </c>
      <c r="D35" s="118" t="s">
        <v>21</v>
      </c>
      <c r="E35" s="118" t="s">
        <v>1315</v>
      </c>
      <c r="F35" s="118" t="s">
        <v>152</v>
      </c>
      <c r="G35" s="119" t="s">
        <v>1317</v>
      </c>
      <c r="H35" s="119" t="s">
        <v>1316</v>
      </c>
      <c r="K35" s="119" t="s">
        <v>130</v>
      </c>
      <c r="L35" s="119" t="s">
        <v>129</v>
      </c>
    </row>
    <row r="36" spans="1:12" x14ac:dyDescent="0.3">
      <c r="A36" s="120"/>
      <c r="B36" s="120" t="str">
        <f t="shared" si="4"/>
        <v>IPPSTMGAS-N</v>
      </c>
      <c r="C36" s="120" t="str">
        <f t="shared" si="5"/>
        <v>Boiler - Gas New</v>
      </c>
      <c r="D36" s="118" t="s">
        <v>21</v>
      </c>
      <c r="E36" s="118" t="s">
        <v>1315</v>
      </c>
      <c r="F36" s="118" t="s">
        <v>152</v>
      </c>
      <c r="G36" s="119" t="s">
        <v>1317</v>
      </c>
      <c r="H36" s="119" t="s">
        <v>1316</v>
      </c>
      <c r="K36" s="119" t="s">
        <v>130</v>
      </c>
      <c r="L36" s="119" t="s">
        <v>129</v>
      </c>
    </row>
    <row r="37" spans="1:12" x14ac:dyDescent="0.3">
      <c r="A37" s="120"/>
      <c r="B37" s="120" t="str">
        <f t="shared" si="4"/>
        <v>IPPSTMBLQ-N</v>
      </c>
      <c r="C37" s="120" t="str">
        <f t="shared" si="5"/>
        <v>Boiler - black liquor New</v>
      </c>
      <c r="D37" s="118" t="s">
        <v>21</v>
      </c>
      <c r="E37" s="118" t="s">
        <v>1315</v>
      </c>
      <c r="F37" s="118" t="s">
        <v>152</v>
      </c>
      <c r="G37" s="119" t="s">
        <v>1317</v>
      </c>
      <c r="H37" s="119" t="s">
        <v>1316</v>
      </c>
      <c r="K37" s="119" t="s">
        <v>130</v>
      </c>
      <c r="L37" s="119" t="s">
        <v>129</v>
      </c>
    </row>
    <row r="38" spans="1:12" x14ac:dyDescent="0.3">
      <c r="A38" s="120"/>
      <c r="B38" s="120" t="str">
        <f t="shared" si="4"/>
        <v>IPPSTMBIO-N</v>
      </c>
      <c r="C38" s="120" t="str">
        <f t="shared" si="5"/>
        <v>Boiler - biomass New</v>
      </c>
      <c r="D38" s="118" t="s">
        <v>21</v>
      </c>
      <c r="E38" s="118" t="s">
        <v>1315</v>
      </c>
      <c r="F38" s="118" t="s">
        <v>152</v>
      </c>
      <c r="G38" s="119" t="s">
        <v>1317</v>
      </c>
      <c r="H38" s="119" t="s">
        <v>1316</v>
      </c>
      <c r="K38" s="119" t="s">
        <v>130</v>
      </c>
      <c r="L38" s="119" t="s">
        <v>129</v>
      </c>
    </row>
    <row r="39" spans="1:12" x14ac:dyDescent="0.3">
      <c r="A39" s="120"/>
      <c r="B39" s="120" t="str">
        <f>LEFT(B19,LEN(B19)-1)&amp;"N"</f>
        <v>IPPELCSTM-N</v>
      </c>
      <c r="C39" s="120" t="str">
        <f>C19&amp;" New"</f>
        <v>Steam to elec New</v>
      </c>
      <c r="D39" s="118" t="s">
        <v>21</v>
      </c>
      <c r="E39" s="118" t="s">
        <v>1315</v>
      </c>
      <c r="F39" s="118" t="s">
        <v>152</v>
      </c>
      <c r="G39" s="119" t="s">
        <v>1317</v>
      </c>
      <c r="H39" s="119" t="s">
        <v>1316</v>
      </c>
      <c r="K39" s="119" t="s">
        <v>130</v>
      </c>
      <c r="L39" s="119" t="s">
        <v>129</v>
      </c>
    </row>
    <row r="40" spans="1:12" x14ac:dyDescent="0.3">
      <c r="A40" s="120"/>
      <c r="B40" s="120" t="str">
        <f>RES!M56</f>
        <v>IPPCHPGAS-N</v>
      </c>
      <c r="C40" s="120" t="str">
        <f>RES!M52</f>
        <v>Gas CHP</v>
      </c>
      <c r="D40" s="118" t="s">
        <v>21</v>
      </c>
      <c r="E40" s="118" t="s">
        <v>1315</v>
      </c>
      <c r="F40" s="118" t="s">
        <v>152</v>
      </c>
      <c r="G40" s="119" t="s">
        <v>1318</v>
      </c>
      <c r="H40" s="119" t="s">
        <v>1316</v>
      </c>
      <c r="K40" s="119" t="s">
        <v>131</v>
      </c>
      <c r="L40" s="119" t="s">
        <v>129</v>
      </c>
    </row>
    <row r="41" spans="1:12" x14ac:dyDescent="0.3">
      <c r="A41" s="117" t="s">
        <v>128</v>
      </c>
      <c r="B41" s="121"/>
      <c r="C41" s="120"/>
      <c r="D41" s="118"/>
      <c r="E41" s="118"/>
      <c r="F41" s="118"/>
      <c r="G41" s="119"/>
      <c r="H41" s="52"/>
      <c r="K41" s="120"/>
      <c r="L41" s="118"/>
    </row>
    <row r="42" spans="1:12" x14ac:dyDescent="0.3">
      <c r="A42" s="120"/>
      <c r="B42" s="120" t="s">
        <v>132</v>
      </c>
      <c r="C42" s="120" t="s">
        <v>133</v>
      </c>
      <c r="D42" s="118" t="s">
        <v>21</v>
      </c>
      <c r="E42" s="118" t="s">
        <v>1315</v>
      </c>
      <c r="F42" s="118" t="s">
        <v>152</v>
      </c>
      <c r="G42" s="119" t="s">
        <v>1317</v>
      </c>
      <c r="H42" s="119" t="s">
        <v>1316</v>
      </c>
      <c r="K42" s="119" t="s">
        <v>130</v>
      </c>
      <c r="L42" s="119" t="s">
        <v>129</v>
      </c>
    </row>
    <row r="43" spans="1:12" x14ac:dyDescent="0.3">
      <c r="A43" s="120"/>
      <c r="B43" s="120" t="s">
        <v>134</v>
      </c>
      <c r="C43" s="120" t="s">
        <v>135</v>
      </c>
      <c r="D43" s="118" t="s">
        <v>21</v>
      </c>
      <c r="E43" s="118" t="s">
        <v>1315</v>
      </c>
      <c r="F43" s="118" t="s">
        <v>152</v>
      </c>
      <c r="G43" s="119" t="s">
        <v>1317</v>
      </c>
      <c r="H43" s="119" t="s">
        <v>1316</v>
      </c>
      <c r="K43" s="119" t="s">
        <v>130</v>
      </c>
      <c r="L43" s="119" t="s">
        <v>129</v>
      </c>
    </row>
    <row r="44" spans="1:12" x14ac:dyDescent="0.3">
      <c r="A44" s="120"/>
      <c r="B44" s="120" t="s">
        <v>136</v>
      </c>
      <c r="C44" s="120" t="s">
        <v>137</v>
      </c>
      <c r="D44" s="118" t="s">
        <v>21</v>
      </c>
      <c r="E44" s="118" t="s">
        <v>1315</v>
      </c>
      <c r="F44" s="118" t="s">
        <v>152</v>
      </c>
      <c r="G44" s="119" t="s">
        <v>1317</v>
      </c>
      <c r="H44" s="119" t="s">
        <v>1316</v>
      </c>
      <c r="K44" s="119" t="s">
        <v>130</v>
      </c>
      <c r="L44" s="119" t="s">
        <v>129</v>
      </c>
    </row>
    <row r="45" spans="1:12" x14ac:dyDescent="0.3">
      <c r="A45" s="120"/>
      <c r="B45" s="120" t="s">
        <v>138</v>
      </c>
      <c r="C45" s="120" t="s">
        <v>139</v>
      </c>
      <c r="D45" s="118" t="s">
        <v>21</v>
      </c>
      <c r="E45" s="118" t="s">
        <v>1315</v>
      </c>
      <c r="F45" s="118" t="s">
        <v>152</v>
      </c>
      <c r="G45" s="119" t="s">
        <v>1317</v>
      </c>
      <c r="H45" s="119" t="s">
        <v>1316</v>
      </c>
      <c r="K45" s="119" t="s">
        <v>130</v>
      </c>
      <c r="L45" s="119" t="s">
        <v>129</v>
      </c>
    </row>
    <row r="46" spans="1:12" x14ac:dyDescent="0.3">
      <c r="A46" s="120"/>
      <c r="B46" s="120" t="s">
        <v>140</v>
      </c>
      <c r="C46" s="120" t="s">
        <v>141</v>
      </c>
      <c r="D46" s="118" t="s">
        <v>21</v>
      </c>
      <c r="E46" s="118" t="s">
        <v>1315</v>
      </c>
      <c r="F46" s="118" t="s">
        <v>152</v>
      </c>
      <c r="G46" s="119" t="s">
        <v>1317</v>
      </c>
      <c r="H46" s="119" t="s">
        <v>1316</v>
      </c>
      <c r="K46" s="119" t="s">
        <v>130</v>
      </c>
      <c r="L46" s="119" t="s">
        <v>129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25"/>
  <sheetViews>
    <sheetView workbookViewId="0">
      <selection activeCell="B57" sqref="B57"/>
    </sheetView>
  </sheetViews>
  <sheetFormatPr defaultRowHeight="14.4" x14ac:dyDescent="0.3"/>
  <cols>
    <col min="2" max="2" width="18.44140625" customWidth="1"/>
    <col min="3" max="3" width="61.109375" customWidth="1"/>
    <col min="4" max="4" width="14.44140625" customWidth="1"/>
    <col min="5" max="5" width="17" customWidth="1"/>
  </cols>
  <sheetData>
    <row r="1" spans="1:10" x14ac:dyDescent="0.3">
      <c r="A1" s="115" t="s">
        <v>411</v>
      </c>
      <c r="B1" s="120" t="s">
        <v>14</v>
      </c>
      <c r="C1" s="6"/>
      <c r="D1" s="51"/>
      <c r="E1" s="51"/>
      <c r="F1" s="51"/>
      <c r="G1" s="6"/>
      <c r="H1" s="52" t="s">
        <v>15</v>
      </c>
      <c r="I1" s="52" t="s">
        <v>15</v>
      </c>
      <c r="J1" s="52" t="s">
        <v>15</v>
      </c>
    </row>
    <row r="2" spans="1:10" x14ac:dyDescent="0.3">
      <c r="A2" s="174" t="str">
        <f ca="1">MID(CELL("filename",A1),FIND("]",CELL("filename",A1))+1,255)</f>
        <v>ITEMS_P&amp;P_Constraints_JM</v>
      </c>
      <c r="B2" s="153"/>
      <c r="C2" s="6"/>
      <c r="D2" s="51"/>
      <c r="E2" s="51"/>
      <c r="F2" s="51"/>
      <c r="G2" s="6"/>
      <c r="H2" s="6"/>
      <c r="I2" s="6"/>
      <c r="J2" s="6"/>
    </row>
    <row r="3" spans="1:10" x14ac:dyDescent="0.3">
      <c r="A3" s="6"/>
      <c r="B3" s="6"/>
      <c r="C3" s="6"/>
      <c r="D3" s="51"/>
      <c r="E3" s="51"/>
      <c r="F3" s="51"/>
      <c r="G3" s="6"/>
      <c r="H3" s="6"/>
      <c r="I3" s="6"/>
      <c r="J3" s="6"/>
    </row>
    <row r="4" spans="1:10" x14ac:dyDescent="0.3">
      <c r="A4" s="6"/>
      <c r="B4" s="6"/>
      <c r="C4" s="6"/>
      <c r="D4" s="51"/>
      <c r="E4" s="51"/>
      <c r="F4" s="51"/>
      <c r="G4" s="6"/>
      <c r="H4" s="6"/>
      <c r="I4" s="6"/>
      <c r="J4" s="6"/>
    </row>
    <row r="5" spans="1:10" x14ac:dyDescent="0.3">
      <c r="A5" s="6"/>
      <c r="B5" s="6"/>
      <c r="C5" s="6"/>
      <c r="D5" s="51"/>
      <c r="E5" s="51"/>
      <c r="F5" s="51"/>
      <c r="G5" s="6"/>
      <c r="H5" s="6"/>
      <c r="I5" s="6"/>
      <c r="J5" s="6"/>
    </row>
    <row r="6" spans="1:10" x14ac:dyDescent="0.3">
      <c r="A6" s="6"/>
      <c r="B6" s="120"/>
      <c r="C6" s="120"/>
      <c r="D6" s="51"/>
      <c r="E6" s="51"/>
      <c r="F6" s="51"/>
      <c r="G6" s="6"/>
      <c r="H6" s="6"/>
      <c r="I6" s="6"/>
      <c r="J6" s="6"/>
    </row>
    <row r="7" spans="1:10" x14ac:dyDescent="0.3">
      <c r="A7" s="120"/>
      <c r="B7" s="121" t="s">
        <v>412</v>
      </c>
      <c r="C7" s="121" t="s">
        <v>413</v>
      </c>
      <c r="D7" s="115" t="s">
        <v>414</v>
      </c>
      <c r="E7" s="115" t="s">
        <v>19</v>
      </c>
      <c r="F7" s="115" t="s">
        <v>20</v>
      </c>
      <c r="G7" s="120"/>
      <c r="H7" s="120"/>
      <c r="I7" s="120"/>
      <c r="J7" s="120"/>
    </row>
    <row r="8" spans="1:10" x14ac:dyDescent="0.3">
      <c r="A8" s="258" t="s">
        <v>15</v>
      </c>
      <c r="B8" s="6"/>
      <c r="C8" s="6"/>
      <c r="D8" s="6"/>
      <c r="E8" s="6"/>
      <c r="F8" s="6"/>
      <c r="G8" s="6"/>
      <c r="H8" s="6"/>
      <c r="I8" s="6"/>
      <c r="J8" s="6"/>
    </row>
    <row r="9" spans="1:10" x14ac:dyDescent="0.3">
      <c r="A9" s="258"/>
      <c r="B9" s="259" t="s">
        <v>417</v>
      </c>
      <c r="C9" s="259" t="s">
        <v>418</v>
      </c>
      <c r="D9" s="172" t="s">
        <v>415</v>
      </c>
      <c r="E9" s="172" t="s">
        <v>416</v>
      </c>
      <c r="F9" s="6"/>
      <c r="G9" s="6"/>
      <c r="H9" s="6"/>
      <c r="I9" s="6"/>
      <c r="J9" s="6"/>
    </row>
    <row r="10" spans="1:10" x14ac:dyDescent="0.3">
      <c r="A10" s="258"/>
      <c r="B10" s="259" t="s">
        <v>419</v>
      </c>
      <c r="C10" s="259" t="s">
        <v>420</v>
      </c>
      <c r="D10" s="172" t="s">
        <v>415</v>
      </c>
      <c r="E10" s="172" t="s">
        <v>416</v>
      </c>
      <c r="F10" s="6"/>
      <c r="G10" s="6"/>
      <c r="H10" s="6"/>
      <c r="I10" s="6"/>
      <c r="J10" s="6"/>
    </row>
    <row r="11" spans="1:10" x14ac:dyDescent="0.3">
      <c r="A11" s="258"/>
      <c r="B11" s="259" t="s">
        <v>421</v>
      </c>
      <c r="C11" s="259" t="s">
        <v>422</v>
      </c>
      <c r="D11" s="172" t="s">
        <v>415</v>
      </c>
      <c r="E11" s="172" t="s">
        <v>416</v>
      </c>
      <c r="F11" s="6"/>
      <c r="G11" s="6"/>
      <c r="H11" s="6"/>
      <c r="I11" s="6"/>
      <c r="J11" s="6"/>
    </row>
    <row r="12" spans="1:10" x14ac:dyDescent="0.3">
      <c r="A12" s="258"/>
      <c r="B12" s="259" t="s">
        <v>423</v>
      </c>
      <c r="C12" s="259" t="s">
        <v>424</v>
      </c>
      <c r="D12" s="172" t="s">
        <v>415</v>
      </c>
      <c r="E12" s="172" t="s">
        <v>416</v>
      </c>
      <c r="F12" s="6"/>
      <c r="G12" s="6"/>
      <c r="H12" s="6"/>
      <c r="I12" s="6"/>
      <c r="J12" s="6"/>
    </row>
    <row r="13" spans="1:10" x14ac:dyDescent="0.3">
      <c r="A13" s="258"/>
      <c r="B13" s="259" t="s">
        <v>425</v>
      </c>
      <c r="C13" s="259" t="s">
        <v>426</v>
      </c>
      <c r="D13" s="172" t="s">
        <v>415</v>
      </c>
      <c r="E13" s="172" t="s">
        <v>416</v>
      </c>
      <c r="F13" s="6"/>
      <c r="G13" s="6"/>
      <c r="H13" s="6"/>
      <c r="I13" s="6"/>
      <c r="J13" s="6"/>
    </row>
    <row r="14" spans="1:10" x14ac:dyDescent="0.3">
      <c r="A14" s="258"/>
      <c r="B14" s="259" t="s">
        <v>427</v>
      </c>
      <c r="C14" s="259" t="s">
        <v>428</v>
      </c>
      <c r="D14" s="172" t="s">
        <v>415</v>
      </c>
      <c r="E14" s="172" t="s">
        <v>416</v>
      </c>
      <c r="F14" s="6"/>
      <c r="G14" s="6"/>
      <c r="H14" s="6"/>
      <c r="I14" s="6"/>
      <c r="J14" s="6"/>
    </row>
    <row r="15" spans="1:10" x14ac:dyDescent="0.3">
      <c r="A15" s="258"/>
      <c r="B15" s="259" t="s">
        <v>429</v>
      </c>
      <c r="C15" s="259" t="s">
        <v>430</v>
      </c>
      <c r="D15" s="172" t="s">
        <v>415</v>
      </c>
      <c r="E15" s="172" t="s">
        <v>416</v>
      </c>
      <c r="F15" s="6"/>
      <c r="G15" s="6"/>
      <c r="H15" s="6"/>
      <c r="I15" s="6"/>
      <c r="J15" s="6"/>
    </row>
    <row r="16" spans="1:10" x14ac:dyDescent="0.3">
      <c r="A16" s="258"/>
      <c r="B16" s="259" t="s">
        <v>431</v>
      </c>
      <c r="C16" s="259" t="s">
        <v>432</v>
      </c>
      <c r="D16" s="172" t="s">
        <v>415</v>
      </c>
      <c r="E16" s="172" t="s">
        <v>416</v>
      </c>
      <c r="F16" s="6"/>
      <c r="G16" s="6"/>
      <c r="H16" s="6"/>
      <c r="I16" s="6"/>
      <c r="J16" s="6"/>
    </row>
    <row r="17" spans="1:10" x14ac:dyDescent="0.3">
      <c r="A17" s="258"/>
      <c r="B17" s="259" t="s">
        <v>433</v>
      </c>
      <c r="C17" s="259" t="s">
        <v>434</v>
      </c>
      <c r="D17" s="172" t="s">
        <v>415</v>
      </c>
      <c r="E17" s="172" t="s">
        <v>416</v>
      </c>
      <c r="F17" s="6"/>
      <c r="G17" s="6"/>
      <c r="H17" s="6"/>
      <c r="I17" s="6"/>
      <c r="J17" s="6"/>
    </row>
    <row r="18" spans="1:10" x14ac:dyDescent="0.3">
      <c r="A18" s="258"/>
      <c r="B18" s="259" t="s">
        <v>435</v>
      </c>
      <c r="C18" s="259" t="s">
        <v>436</v>
      </c>
      <c r="D18" s="172" t="s">
        <v>415</v>
      </c>
      <c r="E18" s="172" t="s">
        <v>416</v>
      </c>
      <c r="F18" s="6"/>
      <c r="G18" s="6"/>
      <c r="H18" s="6"/>
      <c r="I18" s="6"/>
      <c r="J18" s="6"/>
    </row>
    <row r="19" spans="1:10" x14ac:dyDescent="0.3">
      <c r="B19" s="259" t="s">
        <v>437</v>
      </c>
      <c r="C19" s="259" t="s">
        <v>438</v>
      </c>
      <c r="D19" s="172" t="s">
        <v>415</v>
      </c>
      <c r="E19" s="172" t="s">
        <v>416</v>
      </c>
    </row>
    <row r="20" spans="1:10" x14ac:dyDescent="0.3">
      <c r="B20" s="259" t="s">
        <v>439</v>
      </c>
      <c r="C20" s="259" t="s">
        <v>440</v>
      </c>
      <c r="D20" s="172" t="s">
        <v>415</v>
      </c>
      <c r="E20" s="172" t="s">
        <v>416</v>
      </c>
    </row>
    <row r="21" spans="1:10" x14ac:dyDescent="0.3">
      <c r="B21" s="259" t="s">
        <v>441</v>
      </c>
      <c r="C21" s="259" t="s">
        <v>442</v>
      </c>
      <c r="D21" s="172" t="s">
        <v>415</v>
      </c>
      <c r="E21" s="172" t="s">
        <v>416</v>
      </c>
    </row>
    <row r="22" spans="1:10" x14ac:dyDescent="0.3">
      <c r="B22" s="259" t="s">
        <v>443</v>
      </c>
      <c r="C22" s="259" t="s">
        <v>444</v>
      </c>
      <c r="D22" s="172" t="s">
        <v>415</v>
      </c>
      <c r="E22" s="172" t="s">
        <v>416</v>
      </c>
    </row>
    <row r="23" spans="1:10" x14ac:dyDescent="0.3">
      <c r="B23" s="259" t="s">
        <v>445</v>
      </c>
      <c r="C23" s="259" t="s">
        <v>446</v>
      </c>
      <c r="D23" s="172" t="s">
        <v>415</v>
      </c>
      <c r="E23" s="172" t="s">
        <v>416</v>
      </c>
    </row>
    <row r="24" spans="1:10" x14ac:dyDescent="0.3">
      <c r="B24" s="259" t="s">
        <v>447</v>
      </c>
      <c r="C24" s="259" t="s">
        <v>448</v>
      </c>
      <c r="D24" s="172" t="s">
        <v>415</v>
      </c>
      <c r="E24" s="172" t="s">
        <v>416</v>
      </c>
    </row>
    <row r="25" spans="1:10" x14ac:dyDescent="0.3">
      <c r="A25" t="s">
        <v>15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C72"/>
  <sheetViews>
    <sheetView topLeftCell="U1" zoomScale="90" zoomScaleNormal="90" workbookViewId="0">
      <selection activeCell="AA25" sqref="AA25"/>
    </sheetView>
  </sheetViews>
  <sheetFormatPr defaultRowHeight="14.4" x14ac:dyDescent="0.3"/>
  <cols>
    <col min="2" max="2" width="15" customWidth="1"/>
    <col min="3" max="3" width="13.33203125" customWidth="1"/>
    <col min="4" max="4" width="13.6640625" customWidth="1"/>
    <col min="5" max="5" width="12.33203125" customWidth="1"/>
    <col min="6" max="6" width="14.33203125" customWidth="1"/>
    <col min="15" max="15" width="11.44140625" customWidth="1"/>
    <col min="16" max="16" width="11.109375" customWidth="1"/>
    <col min="17" max="17" width="11.5546875" customWidth="1"/>
    <col min="21" max="21" width="8.88671875" style="2"/>
    <col min="27" max="27" width="8.88671875" style="2"/>
    <col min="28" max="28" width="10.44140625" customWidth="1"/>
    <col min="29" max="34" width="8.88671875" style="2"/>
    <col min="36" max="36" width="8.88671875" style="2"/>
    <col min="47" max="47" width="8.88671875" style="2"/>
  </cols>
  <sheetData>
    <row r="1" spans="1:55" x14ac:dyDescent="0.3">
      <c r="A1" s="115" t="s">
        <v>124</v>
      </c>
      <c r="B1" s="47" t="s">
        <v>14</v>
      </c>
      <c r="C1" s="52"/>
      <c r="D1" s="52"/>
      <c r="E1" s="52"/>
      <c r="F1" s="52"/>
      <c r="H1" s="2"/>
      <c r="I1" s="4"/>
      <c r="K1" s="4"/>
      <c r="M1" s="2"/>
      <c r="N1" s="2" t="s">
        <v>15</v>
      </c>
      <c r="O1" s="4"/>
      <c r="P1" s="4"/>
      <c r="Q1" s="4"/>
      <c r="R1" s="4"/>
      <c r="S1" s="4"/>
      <c r="T1" s="4"/>
      <c r="U1" s="122"/>
      <c r="Y1" s="4"/>
      <c r="Z1" s="4"/>
      <c r="AA1" s="122"/>
      <c r="AE1" s="122"/>
      <c r="AF1" s="122"/>
      <c r="AG1" s="122"/>
      <c r="AH1" s="122"/>
      <c r="AI1" s="4"/>
      <c r="AJ1" s="122"/>
      <c r="AN1" s="91" t="s">
        <v>15</v>
      </c>
      <c r="AO1" s="91" t="s">
        <v>15</v>
      </c>
      <c r="AP1" s="91" t="s">
        <v>15</v>
      </c>
      <c r="AQ1" s="91" t="s">
        <v>15</v>
      </c>
      <c r="AR1" s="91" t="s">
        <v>15</v>
      </c>
      <c r="AS1" s="91" t="s">
        <v>15</v>
      </c>
      <c r="AT1" s="91" t="s">
        <v>15</v>
      </c>
      <c r="AU1" s="256" t="s">
        <v>15</v>
      </c>
    </row>
    <row r="2" spans="1:55" x14ac:dyDescent="0.3">
      <c r="A2" s="174" t="str">
        <f ca="1">MID(CELL("filename",A1),FIND("]",CELL("filename",A1))+1,255)</f>
        <v xml:space="preserve">Plants&amp;boilers_JM </v>
      </c>
      <c r="B2" s="52"/>
      <c r="C2" s="52"/>
      <c r="D2" s="52"/>
      <c r="E2" s="52"/>
      <c r="F2" s="52"/>
      <c r="S2" s="2"/>
    </row>
    <row r="3" spans="1:55" ht="31.8" x14ac:dyDescent="0.3">
      <c r="A3" s="52"/>
      <c r="B3" s="52"/>
      <c r="C3" s="52"/>
      <c r="D3" s="52"/>
      <c r="E3" s="52"/>
      <c r="F3" s="52"/>
      <c r="G3" s="123" t="s">
        <v>143</v>
      </c>
      <c r="H3" s="52" t="s">
        <v>144</v>
      </c>
      <c r="I3" s="52" t="s">
        <v>144</v>
      </c>
      <c r="J3" s="52" t="s">
        <v>144</v>
      </c>
      <c r="K3" s="52" t="s">
        <v>144</v>
      </c>
      <c r="L3" s="52" t="s">
        <v>144</v>
      </c>
      <c r="M3" s="123" t="s">
        <v>156</v>
      </c>
      <c r="N3" s="123" t="s">
        <v>156</v>
      </c>
      <c r="O3" s="123" t="s">
        <v>158</v>
      </c>
      <c r="P3" s="123" t="s">
        <v>159</v>
      </c>
      <c r="Q3" s="123" t="s">
        <v>145</v>
      </c>
      <c r="R3" s="123" t="s">
        <v>174</v>
      </c>
      <c r="S3" s="123" t="s">
        <v>174</v>
      </c>
      <c r="T3" s="123" t="s">
        <v>174</v>
      </c>
      <c r="U3" s="123" t="s">
        <v>174</v>
      </c>
      <c r="V3" s="120" t="s">
        <v>160</v>
      </c>
      <c r="W3" s="120" t="s">
        <v>160</v>
      </c>
      <c r="X3" s="123" t="s">
        <v>161</v>
      </c>
      <c r="Y3" s="123" t="s">
        <v>162</v>
      </c>
      <c r="Z3" s="123"/>
      <c r="AA3" s="171"/>
      <c r="AB3" s="120" t="s">
        <v>163</v>
      </c>
      <c r="AC3" s="120" t="s">
        <v>164</v>
      </c>
      <c r="AD3" s="120"/>
      <c r="AE3" s="120"/>
      <c r="AF3" s="120"/>
      <c r="AH3" s="137"/>
      <c r="AI3" s="52"/>
      <c r="AJ3" s="668"/>
      <c r="AK3" s="120"/>
      <c r="AL3" s="120"/>
      <c r="AM3" s="120"/>
      <c r="AN3" s="120"/>
      <c r="AO3" s="120"/>
      <c r="AP3" s="120"/>
      <c r="AQ3" s="120"/>
      <c r="AR3" s="120"/>
      <c r="AS3" s="120"/>
      <c r="AT3" s="120"/>
      <c r="AU3" s="137"/>
      <c r="AV3" s="120"/>
      <c r="AW3" s="120"/>
      <c r="AX3" s="120"/>
      <c r="AY3" s="120"/>
      <c r="AZ3" s="120"/>
      <c r="BA3" s="120"/>
      <c r="BB3" s="120"/>
      <c r="BC3" s="120"/>
    </row>
    <row r="4" spans="1:55" ht="21.6" x14ac:dyDescent="0.3">
      <c r="A4" s="52"/>
      <c r="B4" s="52"/>
      <c r="C4" s="52"/>
      <c r="D4" s="666"/>
      <c r="E4" s="666"/>
      <c r="F4" s="666"/>
      <c r="G4" s="50" t="s">
        <v>146</v>
      </c>
      <c r="H4" s="124" t="s">
        <v>149</v>
      </c>
      <c r="I4" s="124" t="s">
        <v>149</v>
      </c>
      <c r="J4" s="124" t="s">
        <v>149</v>
      </c>
      <c r="K4" s="124" t="s">
        <v>149</v>
      </c>
      <c r="L4" s="124" t="s">
        <v>149</v>
      </c>
      <c r="M4" s="124" t="s">
        <v>157</v>
      </c>
      <c r="N4" s="124" t="s">
        <v>157</v>
      </c>
      <c r="O4" s="50" t="s">
        <v>165</v>
      </c>
      <c r="P4" s="50" t="s">
        <v>166</v>
      </c>
      <c r="Q4" s="50" t="s">
        <v>150</v>
      </c>
      <c r="R4" s="124" t="s">
        <v>147</v>
      </c>
      <c r="S4" s="124" t="s">
        <v>147</v>
      </c>
      <c r="T4" s="124" t="s">
        <v>167</v>
      </c>
      <c r="U4" s="124" t="s">
        <v>167</v>
      </c>
      <c r="V4" s="124" t="s">
        <v>168</v>
      </c>
      <c r="W4" s="124" t="s">
        <v>168</v>
      </c>
      <c r="X4" s="124" t="s">
        <v>169</v>
      </c>
      <c r="Y4" s="124" t="s">
        <v>169</v>
      </c>
      <c r="Z4" s="124" t="s">
        <v>170</v>
      </c>
      <c r="AA4" s="124" t="s">
        <v>170</v>
      </c>
      <c r="AB4" s="134" t="s">
        <v>171</v>
      </c>
      <c r="AC4" s="134" t="s">
        <v>172</v>
      </c>
      <c r="AD4" s="134" t="s">
        <v>172</v>
      </c>
      <c r="AE4" s="134" t="s">
        <v>172</v>
      </c>
      <c r="AF4" s="134" t="s">
        <v>172</v>
      </c>
      <c r="AG4" s="134" t="s">
        <v>172</v>
      </c>
      <c r="AH4" s="134" t="s">
        <v>172</v>
      </c>
      <c r="AI4" s="124" t="s">
        <v>173</v>
      </c>
      <c r="AJ4" s="124" t="s">
        <v>148</v>
      </c>
      <c r="AK4" s="124" t="s">
        <v>172</v>
      </c>
      <c r="AL4" s="124" t="s">
        <v>172</v>
      </c>
      <c r="AM4" s="124" t="s">
        <v>172</v>
      </c>
      <c r="AN4" s="124" t="s">
        <v>172</v>
      </c>
      <c r="AO4" s="124" t="s">
        <v>172</v>
      </c>
      <c r="AP4" s="124" t="s">
        <v>172</v>
      </c>
      <c r="AQ4" s="124" t="str">
        <f t="shared" ref="AQ4:AS5" si="0">AN4</f>
        <v>PRC_ACTFLO</v>
      </c>
      <c r="AR4" s="124" t="str">
        <f t="shared" si="0"/>
        <v>PRC_ACTFLO</v>
      </c>
      <c r="AS4" s="124" t="str">
        <f t="shared" si="0"/>
        <v>PRC_ACTFLO</v>
      </c>
      <c r="AT4" s="120" t="s">
        <v>157</v>
      </c>
      <c r="AU4" s="120" t="s">
        <v>157</v>
      </c>
      <c r="AV4" s="120"/>
      <c r="AW4" s="120"/>
      <c r="AX4" s="120"/>
      <c r="AY4" s="120"/>
      <c r="AZ4" s="120"/>
      <c r="BA4" s="120"/>
      <c r="BB4" s="120"/>
      <c r="BC4" s="120"/>
    </row>
    <row r="5" spans="1:55" x14ac:dyDescent="0.3">
      <c r="A5" s="52"/>
      <c r="B5" s="52"/>
      <c r="C5" s="52"/>
      <c r="D5" s="52"/>
      <c r="E5" s="52"/>
      <c r="F5" s="52"/>
      <c r="G5" s="50" t="s">
        <v>151</v>
      </c>
      <c r="H5" s="129">
        <v>2017</v>
      </c>
      <c r="I5" s="129">
        <v>2030</v>
      </c>
      <c r="J5" s="129">
        <v>2035</v>
      </c>
      <c r="K5" s="129">
        <v>2040</v>
      </c>
      <c r="L5" s="129">
        <v>2050</v>
      </c>
      <c r="M5" s="129">
        <v>0</v>
      </c>
      <c r="N5" s="129">
        <v>2017</v>
      </c>
      <c r="O5" s="120"/>
      <c r="P5" s="120"/>
      <c r="Q5" s="135"/>
      <c r="R5" s="120"/>
      <c r="S5" s="120">
        <v>2017</v>
      </c>
      <c r="T5" s="120"/>
      <c r="U5" s="120">
        <v>2017</v>
      </c>
      <c r="V5" s="120" t="s">
        <v>152</v>
      </c>
      <c r="W5" s="120" t="s">
        <v>152</v>
      </c>
      <c r="X5" s="120" t="s">
        <v>152</v>
      </c>
      <c r="Y5" s="120" t="s">
        <v>152</v>
      </c>
      <c r="Z5" s="120" t="s">
        <v>152</v>
      </c>
      <c r="AA5" s="120" t="s">
        <v>152</v>
      </c>
      <c r="AB5" s="134" t="str">
        <f>E13</f>
        <v>IPPPAP</v>
      </c>
      <c r="AC5" s="134" t="str">
        <f>D9</f>
        <v>IPPELC</v>
      </c>
      <c r="AD5" s="134" t="str">
        <f>D10</f>
        <v>IPPSTM</v>
      </c>
      <c r="AE5" s="134" t="str">
        <f>D11</f>
        <v>IPPPULP</v>
      </c>
      <c r="AF5" s="134" t="str">
        <f>D14</f>
        <v>IPPREC</v>
      </c>
      <c r="AG5" s="134" t="str">
        <f>D12</f>
        <v>IPPCOA</v>
      </c>
      <c r="AH5" s="134" t="str">
        <f>E22</f>
        <v>IPPBLQ</v>
      </c>
      <c r="AI5" s="120"/>
      <c r="AJ5" s="668"/>
      <c r="AK5" s="120" t="str">
        <f>AC5</f>
        <v>IPPELC</v>
      </c>
      <c r="AL5" s="120" t="str">
        <f>AD5</f>
        <v>IPPSTM</v>
      </c>
      <c r="AM5" s="120" t="str">
        <f>AG5</f>
        <v>IPPCOA</v>
      </c>
      <c r="AN5" s="120" t="str">
        <f>AK5</f>
        <v>IPPELC</v>
      </c>
      <c r="AO5" s="120" t="str">
        <f>AL5</f>
        <v>IPPSTM</v>
      </c>
      <c r="AP5" s="120" t="str">
        <f>AM5</f>
        <v>IPPCOA</v>
      </c>
      <c r="AQ5" s="124" t="str">
        <f t="shared" si="0"/>
        <v>IPPELC</v>
      </c>
      <c r="AR5" s="124" t="str">
        <f t="shared" si="0"/>
        <v>IPPSTM</v>
      </c>
      <c r="AS5" s="124" t="str">
        <f t="shared" si="0"/>
        <v>IPPCOA</v>
      </c>
      <c r="AT5" s="120"/>
      <c r="AU5" s="120"/>
      <c r="AV5" s="120"/>
      <c r="AW5" s="120"/>
      <c r="AX5" s="120"/>
      <c r="AY5" s="120"/>
      <c r="AZ5" s="120"/>
      <c r="BA5" s="120"/>
      <c r="BB5" s="120"/>
      <c r="BC5" s="120"/>
    </row>
    <row r="6" spans="1:55" x14ac:dyDescent="0.3">
      <c r="A6" s="52"/>
      <c r="B6" s="52"/>
      <c r="C6" s="52"/>
      <c r="D6" s="52"/>
      <c r="E6" s="52" t="s">
        <v>1319</v>
      </c>
      <c r="F6" s="52"/>
      <c r="G6" s="50" t="s">
        <v>152</v>
      </c>
      <c r="N6" s="2"/>
      <c r="O6" s="120"/>
      <c r="P6" s="120"/>
      <c r="Q6" s="135"/>
      <c r="R6" s="135"/>
      <c r="S6" s="51"/>
      <c r="T6" s="135"/>
      <c r="U6" s="51"/>
      <c r="V6" s="120"/>
      <c r="W6" s="120"/>
      <c r="X6" s="120"/>
      <c r="Y6" s="120"/>
      <c r="Z6" s="120"/>
      <c r="AA6" s="137"/>
      <c r="AB6" s="120"/>
      <c r="AC6" s="137"/>
      <c r="AD6" s="137"/>
      <c r="AE6" s="137"/>
      <c r="AF6" s="137"/>
      <c r="AG6" s="137"/>
      <c r="AH6" s="137"/>
      <c r="AI6" s="52"/>
      <c r="AJ6" s="668"/>
      <c r="AK6" s="120"/>
      <c r="AL6" s="120"/>
      <c r="AM6" s="120"/>
      <c r="AN6" s="120"/>
      <c r="AO6" s="120"/>
      <c r="AP6" s="120"/>
      <c r="AQ6" s="120"/>
      <c r="AR6" s="120"/>
      <c r="AS6" s="120"/>
      <c r="AT6" s="120"/>
      <c r="AU6" s="120"/>
      <c r="AV6" s="120"/>
      <c r="AW6" s="120"/>
      <c r="AX6" s="120"/>
      <c r="AY6" s="120"/>
      <c r="AZ6" s="120"/>
      <c r="BA6" s="120"/>
      <c r="BB6" s="120"/>
      <c r="BC6" s="120"/>
    </row>
    <row r="7" spans="1:55" s="2" customFormat="1" ht="21.6" x14ac:dyDescent="0.3">
      <c r="A7" s="52"/>
      <c r="B7" s="115" t="s">
        <v>1308</v>
      </c>
      <c r="C7" s="115" t="s">
        <v>1320</v>
      </c>
      <c r="D7" s="115" t="s">
        <v>1321</v>
      </c>
      <c r="E7" s="115" t="s">
        <v>1322</v>
      </c>
      <c r="F7" s="271" t="s">
        <v>1323</v>
      </c>
      <c r="G7" s="52" t="str">
        <f>IFERROR(REPLACE(G4,SEARCH("-",G4),1,"~"),G4)</f>
        <v>ACT_EFF</v>
      </c>
      <c r="H7" s="123" t="s">
        <v>1324</v>
      </c>
      <c r="I7" s="123" t="s">
        <v>1325</v>
      </c>
      <c r="J7" s="123" t="s">
        <v>1326</v>
      </c>
      <c r="K7" s="123" t="s">
        <v>1327</v>
      </c>
      <c r="L7" s="123" t="s">
        <v>1328</v>
      </c>
      <c r="M7" s="123" t="s">
        <v>1329</v>
      </c>
      <c r="N7" s="123" t="s">
        <v>1346</v>
      </c>
      <c r="O7" s="123" t="s">
        <v>165</v>
      </c>
      <c r="P7" s="123" t="s">
        <v>166</v>
      </c>
      <c r="Q7" s="125" t="s">
        <v>150</v>
      </c>
      <c r="R7" s="123" t="s">
        <v>1330</v>
      </c>
      <c r="S7" s="123" t="s">
        <v>1341</v>
      </c>
      <c r="T7" s="123" t="s">
        <v>1350</v>
      </c>
      <c r="U7" s="670" t="s">
        <v>1342</v>
      </c>
      <c r="V7" s="156" t="s">
        <v>1331</v>
      </c>
      <c r="W7" s="156" t="s">
        <v>1332</v>
      </c>
      <c r="X7" s="156" t="s">
        <v>1333</v>
      </c>
      <c r="Y7" s="170" t="s">
        <v>1334</v>
      </c>
      <c r="Z7" s="156" t="s">
        <v>1335</v>
      </c>
      <c r="AA7" s="170" t="s">
        <v>1343</v>
      </c>
      <c r="AB7" s="125" t="s">
        <v>171</v>
      </c>
      <c r="AC7" s="123" t="s">
        <v>1344</v>
      </c>
      <c r="AD7" s="123" t="s">
        <v>1344</v>
      </c>
      <c r="AE7" s="123" t="s">
        <v>1344</v>
      </c>
      <c r="AF7" s="123" t="s">
        <v>1344</v>
      </c>
      <c r="AG7" s="123" t="s">
        <v>1344</v>
      </c>
      <c r="AH7" s="123" t="s">
        <v>1344</v>
      </c>
      <c r="AI7" s="123" t="s">
        <v>173</v>
      </c>
      <c r="AJ7" s="123" t="s">
        <v>1345</v>
      </c>
      <c r="AK7" s="123" t="s">
        <v>1338</v>
      </c>
      <c r="AL7" s="123" t="s">
        <v>1338</v>
      </c>
      <c r="AM7" s="170" t="s">
        <v>1338</v>
      </c>
      <c r="AN7" s="170" t="s">
        <v>1339</v>
      </c>
      <c r="AO7" s="170" t="s">
        <v>1339</v>
      </c>
      <c r="AP7" s="170" t="s">
        <v>1339</v>
      </c>
      <c r="AQ7" s="170" t="s">
        <v>1340</v>
      </c>
      <c r="AR7" s="170" t="s">
        <v>1340</v>
      </c>
      <c r="AS7" s="170" t="s">
        <v>1340</v>
      </c>
      <c r="AT7" s="170" t="s">
        <v>1336</v>
      </c>
      <c r="AU7" s="170" t="s">
        <v>1346</v>
      </c>
      <c r="AV7" s="120"/>
      <c r="AW7" s="120"/>
      <c r="AX7" s="120"/>
      <c r="AY7" s="120"/>
      <c r="AZ7" s="120"/>
      <c r="BA7" s="120"/>
      <c r="BB7" s="120"/>
      <c r="BC7" s="120"/>
    </row>
    <row r="8" spans="1:55" s="2" customFormat="1" x14ac:dyDescent="0.3">
      <c r="B8" s="117" t="s">
        <v>128</v>
      </c>
      <c r="G8" s="49"/>
      <c r="H8" s="129"/>
      <c r="J8" s="49"/>
      <c r="K8" s="49"/>
      <c r="L8" s="49"/>
      <c r="N8" s="672"/>
      <c r="O8" s="126"/>
      <c r="P8" s="126"/>
      <c r="Q8" s="126"/>
      <c r="R8" s="49"/>
      <c r="S8" s="672"/>
      <c r="T8" s="673"/>
      <c r="U8" s="674"/>
      <c r="V8" s="128"/>
      <c r="W8" s="128"/>
      <c r="AC8" s="129"/>
      <c r="AD8" s="129"/>
      <c r="AE8" s="129"/>
      <c r="AF8" s="129"/>
      <c r="AG8" s="129"/>
      <c r="AH8" s="129"/>
      <c r="AJ8" s="380"/>
    </row>
    <row r="9" spans="1:55" s="129" customFormat="1" x14ac:dyDescent="0.3">
      <c r="B9" s="129" t="str">
        <f>'ITEM_Tech_BASE_JM '!B9</f>
        <v>IPPPAP-E</v>
      </c>
      <c r="C9" s="129" t="str">
        <f>'ITEM_Tech_BASE_JM '!C9</f>
        <v>Paper - Mill</v>
      </c>
      <c r="D9" s="129" t="str">
        <f>RES!D2</f>
        <v>IPPELC</v>
      </c>
      <c r="G9" s="131"/>
      <c r="H9" s="671">
        <f>SUMIFS(EB_Exist!$AC$8:$AC$17,EB_Exist!$N$8:$N$17,B9)</f>
        <v>3.0777317647058822</v>
      </c>
      <c r="I9" s="138">
        <f>H9</f>
        <v>3.0777317647058822</v>
      </c>
      <c r="J9" s="140">
        <v>0</v>
      </c>
      <c r="K9" s="140">
        <v>0</v>
      </c>
      <c r="L9" s="140">
        <v>0</v>
      </c>
      <c r="M9" s="149">
        <v>3</v>
      </c>
      <c r="N9" s="140">
        <f>H9</f>
        <v>3.0777317647058822</v>
      </c>
      <c r="O9" s="127"/>
      <c r="P9" s="132"/>
      <c r="Q9" s="152">
        <v>1</v>
      </c>
      <c r="T9" s="132"/>
      <c r="U9" s="675"/>
      <c r="V9" s="120">
        <v>-1</v>
      </c>
      <c r="W9" s="141">
        <f>INDEX(EB_Exist!$R$8:$AB$18,MATCH($B$9,EB_Exist!$N$8:$N$18,0),MATCH($E$13,EB_Exist!$R$4:$AB$4,0))</f>
        <v>2.1800600000000001</v>
      </c>
      <c r="X9" s="133"/>
      <c r="AA9" s="2"/>
      <c r="AB9" s="129">
        <v>1</v>
      </c>
      <c r="AC9" s="142">
        <f>ABS(INDEX(EB_Exist!$R$8:$AB$18,MATCH($B$9,EB_Exist!$N$8:$N$18,0),MATCH(AC$5,EB_Exist!$R$4:$AB$4,0))/INDEX(EB_Exist!$R$8:$AB$18,MATCH($B$9,EB_Exist!$N$8:$N$18,0),MATCH($E$13,EB_Exist!$R$4:$AB$4,0)))</f>
        <v>2.5287346885513151</v>
      </c>
      <c r="AJ9" s="380"/>
      <c r="AK9" s="142">
        <f>AC9</f>
        <v>2.5287346885513151</v>
      </c>
      <c r="AN9" s="142">
        <f>AK9*(1+'PAMS levers'!$D$17)</f>
        <v>2.5287346885513151</v>
      </c>
      <c r="AQ9" s="129">
        <f>AK9*(1+'PAMS levers'!$E$17)</f>
        <v>2.5287346885513151</v>
      </c>
      <c r="AU9" s="2"/>
    </row>
    <row r="10" spans="1:55" x14ac:dyDescent="0.3">
      <c r="D10" t="str">
        <f>RES!O2</f>
        <v>IPPSTM</v>
      </c>
      <c r="H10" s="142"/>
      <c r="I10" s="138"/>
      <c r="J10" s="140"/>
      <c r="K10" s="140"/>
      <c r="L10" s="140"/>
      <c r="M10" s="149"/>
      <c r="N10" s="140"/>
      <c r="S10" s="129"/>
      <c r="T10" s="129"/>
      <c r="U10" s="129"/>
      <c r="W10" s="143"/>
      <c r="AC10" s="129"/>
      <c r="AD10" s="129">
        <f>ABS(INDEX(EB_Exist!$R$8:$AB$18,MATCH($B$9,EB_Exist!$N$8:$N$18,0),MATCH(AD$5,EB_Exist!$R$4:$AB$4,0))/INDEX(EB_Exist!$R$8:$AB$18,MATCH($B$9,EB_Exist!$N$8:$N$18,0),MATCH($E$13,EB_Exist!$R$4:$AB$4,0)))</f>
        <v>10.6</v>
      </c>
      <c r="AE10" s="129"/>
      <c r="AF10" s="129"/>
      <c r="AG10" s="129"/>
      <c r="AH10" s="129"/>
      <c r="AK10" s="142"/>
      <c r="AL10">
        <f>AD10</f>
        <v>10.6</v>
      </c>
      <c r="AN10" s="129"/>
      <c r="AO10">
        <f>AL10*(1+'PAMS levers'!$D$17)</f>
        <v>10.6</v>
      </c>
      <c r="AQ10" s="129"/>
      <c r="AR10">
        <f>AL10*(1+'PAMS levers'!$E$17)</f>
        <v>10.6</v>
      </c>
    </row>
    <row r="11" spans="1:55" x14ac:dyDescent="0.3">
      <c r="D11" t="str">
        <f>RES!U2</f>
        <v>IPPPULP</v>
      </c>
      <c r="H11" s="142"/>
      <c r="I11" s="138"/>
      <c r="J11" s="140"/>
      <c r="K11" s="140"/>
      <c r="L11" s="140"/>
      <c r="M11" s="149"/>
      <c r="N11" s="140"/>
      <c r="S11" s="129"/>
      <c r="T11" s="129"/>
      <c r="U11" s="129"/>
      <c r="W11" s="143"/>
      <c r="AC11" s="129"/>
      <c r="AD11" s="129"/>
      <c r="AE11" s="142">
        <f>ABS(INDEX(EB_Exist!$R$8:$AB$18,MATCH($B$9,EB_Exist!$N$8:$N$18,0),MATCH(AE$5,EB_Exist!$R$4:$AB$4,0))/INDEX(EB_Exist!$R$8:$AB$18,MATCH($B$9,EB_Exist!$N$8:$N$18,0),MATCH($E$13,EB_Exist!$R$4:$AB$4,0)))</f>
        <v>1.0001100887131547</v>
      </c>
      <c r="AF11" s="129"/>
      <c r="AG11" s="129"/>
      <c r="AH11" s="129"/>
      <c r="AK11" s="142"/>
      <c r="AM11" s="143"/>
      <c r="AN11" s="129"/>
      <c r="AQ11" s="129"/>
    </row>
    <row r="12" spans="1:55" x14ac:dyDescent="0.3">
      <c r="D12" t="str">
        <f>RES!E2</f>
        <v>IPPCOA</v>
      </c>
      <c r="H12" s="142"/>
      <c r="I12" s="138"/>
      <c r="J12" s="140"/>
      <c r="K12" s="140"/>
      <c r="L12" s="140"/>
      <c r="M12" s="149"/>
      <c r="N12" s="140"/>
      <c r="S12" s="129"/>
      <c r="T12" s="129"/>
      <c r="U12" s="129"/>
      <c r="W12" s="143"/>
      <c r="AC12" s="129"/>
      <c r="AD12" s="129"/>
      <c r="AE12" s="129"/>
      <c r="AF12" s="129"/>
      <c r="AG12" s="129">
        <f>ABS(INDEX(EB_Exist!$R$8:$AB$18,MATCH($B$9,EB_Exist!$N$8:$N$18,0),MATCH(AG$5,EB_Exist!$R$4:$AB$4,0))/INDEX(EB_Exist!$R$8:$AB$18,MATCH($B$9,EB_Exist!$N$8:$N$18,0),MATCH($E$13,EB_Exist!$R$4:$AB$4,0)))</f>
        <v>0.89999999999999991</v>
      </c>
      <c r="AH12" s="129"/>
      <c r="AK12" s="142"/>
      <c r="AM12" s="143">
        <f>AG12</f>
        <v>0.89999999999999991</v>
      </c>
      <c r="AN12" s="129"/>
      <c r="AP12">
        <f>AM12*(1+'PAMS levers'!$D$17)</f>
        <v>0.89999999999999991</v>
      </c>
      <c r="AQ12" s="129"/>
      <c r="AS12">
        <f>AM12*(1+'PAMS levers'!$E$17)</f>
        <v>0.89999999999999991</v>
      </c>
    </row>
    <row r="13" spans="1:55" x14ac:dyDescent="0.3">
      <c r="E13" s="129" t="str">
        <f>RES!AE2</f>
        <v>IPPPAP</v>
      </c>
      <c r="H13" s="142"/>
      <c r="I13" s="138"/>
      <c r="J13" s="140"/>
      <c r="K13" s="140"/>
      <c r="L13" s="140"/>
      <c r="M13" s="149"/>
      <c r="N13" s="140"/>
      <c r="R13" s="152">
        <v>3</v>
      </c>
      <c r="S13" s="132">
        <f>SUMIFS(EB_Exist!$AF$8:$AF$12,EB_Exist!$N$8:$N$12,B9)</f>
        <v>0.85</v>
      </c>
      <c r="T13" s="129"/>
      <c r="U13" s="129"/>
      <c r="W13" s="143"/>
      <c r="AC13" s="129"/>
      <c r="AD13" s="129"/>
      <c r="AE13" s="129"/>
      <c r="AF13" s="129"/>
      <c r="AG13" s="129"/>
      <c r="AH13" s="129"/>
      <c r="AK13" s="142"/>
      <c r="AM13" s="143"/>
      <c r="AN13" s="129"/>
      <c r="AQ13" s="129"/>
    </row>
    <row r="14" spans="1:55" x14ac:dyDescent="0.3">
      <c r="B14" s="129" t="str">
        <f>'ITEM_Tech_BASE_JM '!B10</f>
        <v>IPPREC-E</v>
      </c>
      <c r="C14" s="129" t="str">
        <f>'ITEM_Tech_BASE_JM '!C10</f>
        <v>Paper - Recovery Mill</v>
      </c>
      <c r="D14" t="str">
        <f>'ITEMS_Comm_BASE_JM '!B15</f>
        <v>IPPREC</v>
      </c>
      <c r="H14" s="142">
        <f>SUMIFS(EB_Exist!$AC$8:$AC$17,EB_Exist!$N$8:$N$17,B14)</f>
        <v>1.719529411764706</v>
      </c>
      <c r="I14" s="138">
        <f>H14</f>
        <v>1.719529411764706</v>
      </c>
      <c r="J14" s="140">
        <v>0</v>
      </c>
      <c r="K14" s="140">
        <v>0</v>
      </c>
      <c r="L14" s="140">
        <v>0</v>
      </c>
      <c r="M14" s="149">
        <v>3</v>
      </c>
      <c r="N14" s="140">
        <f>H14</f>
        <v>1.719529411764706</v>
      </c>
      <c r="T14" s="129"/>
      <c r="U14" s="129"/>
      <c r="V14">
        <v>-1</v>
      </c>
      <c r="W14" s="143">
        <f>INDEX(EB_Exist!$R$8:$AB$18,MATCH($B$14,EB_Exist!$N$8:$N$18,0),MATCH($E$17,EB_Exist!$R$4:$AB$4,0))</f>
        <v>1.218</v>
      </c>
      <c r="AB14">
        <v>1</v>
      </c>
      <c r="AC14" s="129"/>
      <c r="AD14" s="129"/>
      <c r="AE14" s="129"/>
      <c r="AF14" s="142">
        <f>ABS(INDEX(EB_Exist!$R$8:$AB$18,MATCH($B$14,EB_Exist!$N$8:$N$18,0),MATCH(AF$5,EB_Exist!$R$4:$AB$4,0))/INDEX(EB_Exist!$R$8:$AB$18,MATCH($B$14,EB_Exist!$N$8:$N$18,0),MATCH($E$17,EB_Exist!$R$4:$AB$4,0)))</f>
        <v>1.4893267651888342</v>
      </c>
      <c r="AG14" s="129"/>
      <c r="AH14" s="129"/>
      <c r="AK14" s="142"/>
      <c r="AM14" s="143"/>
      <c r="AN14" s="129"/>
      <c r="AQ14" s="129"/>
    </row>
    <row r="15" spans="1:55" x14ac:dyDescent="0.3">
      <c r="D15" t="str">
        <f>'ITEMS_Comm_BASE_JM '!B9</f>
        <v>IPPELC</v>
      </c>
      <c r="H15" s="142"/>
      <c r="I15" s="138"/>
      <c r="J15" s="140"/>
      <c r="K15" s="140"/>
      <c r="L15" s="140"/>
      <c r="M15" s="149"/>
      <c r="N15" s="140"/>
      <c r="S15" s="129"/>
      <c r="T15" s="129"/>
      <c r="U15" s="129"/>
      <c r="W15" s="143"/>
      <c r="AC15" s="129">
        <f>ABS(INDEX(EB_Exist!$R$8:$AB$18,MATCH($B$14,EB_Exist!$N$8:$N$18,0),MATCH(AC$5,EB_Exist!$R$4:$AB$4,0))/INDEX(EB_Exist!$R$8:$AB$18,MATCH($B$14,EB_Exist!$N$8:$N$18,0),MATCH($E$17,EB_Exist!$R$4:$AB$4,0)))</f>
        <v>0.63121997572180577</v>
      </c>
      <c r="AD15" s="129"/>
      <c r="AE15" s="129"/>
      <c r="AF15" s="129"/>
      <c r="AG15" s="129"/>
      <c r="AH15" s="129"/>
      <c r="AK15" s="142">
        <f>AC15</f>
        <v>0.63121997572180577</v>
      </c>
      <c r="AM15" s="143"/>
      <c r="AN15" s="142">
        <f>AK15*(1+'PAMS levers'!$D$17)</f>
        <v>0.63121997572180577</v>
      </c>
      <c r="AQ15" s="129">
        <f>AK15*(1+'PAMS levers'!$E$17)</f>
        <v>0.63121997572180577</v>
      </c>
    </row>
    <row r="16" spans="1:55" x14ac:dyDescent="0.3">
      <c r="D16" t="str">
        <f>'ITEMS_Comm_BASE_JM '!B16</f>
        <v>IPPSTM</v>
      </c>
      <c r="H16" s="142"/>
      <c r="I16" s="138"/>
      <c r="J16" s="140"/>
      <c r="K16" s="140"/>
      <c r="L16" s="140"/>
      <c r="M16" s="149"/>
      <c r="N16" s="140"/>
      <c r="S16" s="129"/>
      <c r="T16" s="129"/>
      <c r="U16" s="129"/>
      <c r="W16" s="143"/>
      <c r="AC16" s="129"/>
      <c r="AD16" s="129">
        <f>ABS(INDEX(EB_Exist!$R$8:$AB$18,MATCH($B$14,EB_Exist!$N$8:$N$18,0),MATCH(AD$5,EB_Exist!$R$4:$AB$4,0))/INDEX(EB_Exist!$R$8:$AB$18,MATCH($B$14,EB_Exist!$N$8:$N$18,0),MATCH($E$17,EB_Exist!$R$4:$AB$4,0)))</f>
        <v>1.0382968436917361</v>
      </c>
      <c r="AE16" s="129"/>
      <c r="AF16" s="129"/>
      <c r="AG16" s="129"/>
      <c r="AK16" s="142"/>
      <c r="AL16">
        <f>AD16</f>
        <v>1.0382968436917361</v>
      </c>
      <c r="AM16" s="143"/>
      <c r="AN16" s="129"/>
      <c r="AO16">
        <f>AL16*(1+'PAMS levers'!$D$17)</f>
        <v>1.0382968436917361</v>
      </c>
      <c r="AQ16" s="129"/>
      <c r="AR16">
        <f>AL16*(1+'PAMS levers'!$E$17)</f>
        <v>1.0382968436917361</v>
      </c>
    </row>
    <row r="17" spans="2:45" x14ac:dyDescent="0.3">
      <c r="E17" t="str">
        <f>'ITEMS_Comm_BASE_JM '!B17</f>
        <v>IPPPULP</v>
      </c>
      <c r="H17" s="142"/>
      <c r="I17" s="138"/>
      <c r="J17" s="140"/>
      <c r="K17" s="140"/>
      <c r="L17" s="140"/>
      <c r="M17" s="149"/>
      <c r="N17" s="140"/>
      <c r="R17">
        <v>3</v>
      </c>
      <c r="S17" s="129">
        <f>SUMIFS(EB_Exist!$AF$8:$AF$12,EB_Exist!$N$8:$N$12,B14)</f>
        <v>0.85</v>
      </c>
      <c r="T17" s="129"/>
      <c r="U17" s="129"/>
      <c r="W17" s="143"/>
      <c r="AC17" s="129"/>
      <c r="AD17" s="129"/>
      <c r="AE17" s="129"/>
      <c r="AF17" s="129"/>
      <c r="AG17" s="129"/>
      <c r="AK17" s="142"/>
      <c r="AM17" s="143"/>
      <c r="AN17" s="129"/>
      <c r="AQ17" s="129"/>
    </row>
    <row r="18" spans="2:45" ht="19.2" customHeight="1" x14ac:dyDescent="0.3">
      <c r="B18" s="129" t="str">
        <f>'ITEM_Tech_BASE_JM '!B11</f>
        <v>IPPDIS-E</v>
      </c>
      <c r="C18" s="129" t="str">
        <f>'ITEM_Tech_BASE_JM '!C11</f>
        <v>Pulping - Dissolving</v>
      </c>
      <c r="D18" t="str">
        <f>'ITEMS_Comm_BASE_JM '!B9</f>
        <v>IPPELC</v>
      </c>
      <c r="H18" s="142">
        <f>SUMIFS(EB_Exist!$AC$8:$AC$17,EB_Exist!$N$8:$N$17,B18)</f>
        <v>0.9305042796234908</v>
      </c>
      <c r="I18" s="138">
        <f t="shared" ref="I18:I37" si="1">H18</f>
        <v>0.9305042796234908</v>
      </c>
      <c r="J18" s="140">
        <v>0</v>
      </c>
      <c r="K18" s="140">
        <v>0</v>
      </c>
      <c r="L18" s="140">
        <v>0</v>
      </c>
      <c r="M18" s="149">
        <v>3</v>
      </c>
      <c r="N18" s="140">
        <f>H18</f>
        <v>0.9305042796234908</v>
      </c>
      <c r="Q18">
        <v>1</v>
      </c>
      <c r="R18">
        <v>3</v>
      </c>
      <c r="S18" s="129">
        <f>SUMIFS(EB_Exist!$AF$8:$AF$12,EB_Exist!$N$8:$N$12,B18)</f>
        <v>0.85</v>
      </c>
      <c r="T18" s="129"/>
      <c r="U18" s="129"/>
      <c r="V18">
        <v>-1</v>
      </c>
      <c r="W18" s="143">
        <f>INDEX(EB_Exist!$R$8:$AB$18,MATCH($B$18,EB_Exist!$N$8:$N$18,0),MATCH($E$21,EB_Exist!$R$4:$AB$4,0))</f>
        <v>0.65910719806663931</v>
      </c>
      <c r="AB18">
        <v>1</v>
      </c>
      <c r="AC18" s="129">
        <f>ABS(INDEX(EB_Exist!$R$8:$AB$18,MATCH($B$18,EB_Exist!$N$8:$N$18,0),MATCH(AC$5,EB_Exist!$R$4:$AB$4,0))/INDEX(EB_Exist!$R$8:$AB$18,MATCH($B$18,EB_Exist!$N$8:$N$18,0),MATCH($E$21,EB_Exist!$R$4:$AB$4,0)))</f>
        <v>3.3106023746174635</v>
      </c>
      <c r="AD18" s="129"/>
      <c r="AE18" s="129"/>
      <c r="AF18" s="129"/>
      <c r="AG18" s="129"/>
      <c r="AH18" s="129"/>
      <c r="AK18" s="142">
        <f>AC18</f>
        <v>3.3106023746174635</v>
      </c>
      <c r="AM18" s="143"/>
      <c r="AN18" s="129">
        <f>AK18*(1+'PAMS levers'!$D$17)</f>
        <v>3.3106023746174635</v>
      </c>
      <c r="AQ18" s="129">
        <f>AK18*(1+'PAMS levers'!$E$17)</f>
        <v>3.3106023746174635</v>
      </c>
    </row>
    <row r="19" spans="2:45" x14ac:dyDescent="0.3">
      <c r="D19" t="str">
        <f>'ITEMS_Comm_BASE_JM '!B16</f>
        <v>IPPSTM</v>
      </c>
      <c r="H19" s="142"/>
      <c r="I19" s="138"/>
      <c r="J19" s="140"/>
      <c r="K19" s="140"/>
      <c r="L19" s="140"/>
      <c r="M19" s="149"/>
      <c r="N19" s="140"/>
      <c r="S19" s="129"/>
      <c r="T19" s="129"/>
      <c r="U19" s="129"/>
      <c r="W19" s="143"/>
      <c r="AC19" s="129"/>
      <c r="AD19" s="129">
        <f>ABS(INDEX(EB_Exist!$R$8:$AB$18,MATCH($B$18,EB_Exist!$N$8:$N$18,0),MATCH(AD$5,EB_Exist!$R$4:$AB$4,0))/INDEX(EB_Exist!$R$8:$AB$18,MATCH($B$18,EB_Exist!$N$8:$N$18,0),MATCH($E$21,EB_Exist!$R$4:$AB$4,0)))</f>
        <v>13.300000000000004</v>
      </c>
      <c r="AE19" s="129"/>
      <c r="AF19" s="129"/>
      <c r="AH19" s="129"/>
      <c r="AK19" s="142"/>
      <c r="AL19" s="143">
        <f>AD19</f>
        <v>13.300000000000004</v>
      </c>
      <c r="AN19" s="142"/>
      <c r="AO19" s="143">
        <f>AL19*(1+'PAMS levers'!$D$17)</f>
        <v>13.300000000000004</v>
      </c>
      <c r="AQ19" s="142"/>
      <c r="AR19" s="143">
        <f>AL19*(1+'PAMS levers'!$E$17)</f>
        <v>13.300000000000004</v>
      </c>
    </row>
    <row r="20" spans="2:45" x14ac:dyDescent="0.3">
      <c r="D20" t="str">
        <f>'ITEMS_Comm_BASE_JM '!B10</f>
        <v>IPPCOA</v>
      </c>
      <c r="H20" s="142"/>
      <c r="I20" s="138"/>
      <c r="J20" s="140"/>
      <c r="K20" s="140"/>
      <c r="L20" s="140"/>
      <c r="M20" s="149"/>
      <c r="N20" s="140"/>
      <c r="S20" s="129"/>
      <c r="T20" s="129"/>
      <c r="U20" s="129"/>
      <c r="W20" s="143"/>
      <c r="AC20" s="129"/>
      <c r="AD20" s="129"/>
      <c r="AE20" s="129"/>
      <c r="AF20" s="129"/>
      <c r="AG20" s="142">
        <f>ABS(INDEX(EB_Exist!$R$8:$AB$18,MATCH($B$18,EB_Exist!$N$8:$N$18,0),MATCH(AG$5,EB_Exist!$R$4:$AB$4,0))/INDEX(EB_Exist!$R$8:$AB$18,MATCH($B$18,EB_Exist!$N$8:$N$18,0),MATCH($E$21,EB_Exist!$R$4:$AB$4,0)))</f>
        <v>3.45</v>
      </c>
      <c r="AH20" s="129"/>
      <c r="AK20" s="142"/>
      <c r="AL20" s="143"/>
      <c r="AM20" s="143">
        <f>AG20</f>
        <v>3.45</v>
      </c>
      <c r="AN20" s="142"/>
      <c r="AO20" s="143"/>
      <c r="AP20" s="143">
        <f>AM20*(1+'PAMS levers'!$D$17)</f>
        <v>3.45</v>
      </c>
      <c r="AQ20" s="142"/>
      <c r="AR20" s="143"/>
      <c r="AS20" s="143">
        <f>AM20*(1+'PAMS levers'!$E$17)</f>
        <v>3.45</v>
      </c>
    </row>
    <row r="21" spans="2:45" x14ac:dyDescent="0.3">
      <c r="E21" t="str">
        <f>'ITEMS_Comm_BASE_JM '!B19</f>
        <v>IPPPULPD</v>
      </c>
      <c r="H21" s="142"/>
      <c r="I21" s="138"/>
      <c r="J21" s="140"/>
      <c r="K21" s="140"/>
      <c r="L21" s="140"/>
      <c r="M21" s="149"/>
      <c r="N21" s="140"/>
      <c r="S21" s="129"/>
      <c r="T21" s="129"/>
      <c r="U21" s="129"/>
      <c r="W21" s="143"/>
      <c r="AB21">
        <v>1</v>
      </c>
      <c r="AC21" s="129"/>
      <c r="AD21" s="129"/>
      <c r="AE21" s="129"/>
      <c r="AF21" s="129"/>
      <c r="AG21" s="142"/>
      <c r="AK21" s="142"/>
      <c r="AL21" s="143"/>
      <c r="AM21" s="143"/>
    </row>
    <row r="22" spans="2:45" x14ac:dyDescent="0.3">
      <c r="E22" t="str">
        <f>'ITEMS_Comm_BASE_JM '!B18</f>
        <v>IPPBLQ</v>
      </c>
      <c r="H22" s="142"/>
      <c r="I22" s="138"/>
      <c r="J22" s="140"/>
      <c r="K22" s="140"/>
      <c r="L22" s="140"/>
      <c r="M22" s="149"/>
      <c r="N22" s="140"/>
      <c r="T22" s="129"/>
      <c r="U22" s="129"/>
      <c r="W22" s="143"/>
      <c r="AC22" s="129"/>
      <c r="AD22" s="129"/>
      <c r="AF22" s="129"/>
      <c r="AG22" s="142"/>
      <c r="AH22" s="129">
        <f>ABS(INDEX(EB_Exist!$R$8:$AB$18,MATCH($B$18,EB_Exist!$N$8:$N$18,0),MATCH(AH$5,EB_Exist!$R$4:$AB$4,0))/INDEX(EB_Exist!$R$8:$AB$18,MATCH($B$18,EB_Exist!$N$8:$N$18,0),MATCH($E$21,EB_Exist!$R$4:$AB$4,0)))</f>
        <v>31.398533121995733</v>
      </c>
      <c r="AK22" s="142"/>
      <c r="AL22" s="143"/>
      <c r="AM22" s="143"/>
      <c r="AN22" s="142"/>
      <c r="AO22" s="143"/>
      <c r="AP22" s="143"/>
      <c r="AQ22" s="142"/>
      <c r="AR22" s="143"/>
      <c r="AS22" s="143"/>
    </row>
    <row r="23" spans="2:45" x14ac:dyDescent="0.3">
      <c r="B23" s="129" t="str">
        <f>'ITEM_Tech_BASE_JM '!B12</f>
        <v>IPPCHE-E</v>
      </c>
      <c r="C23" s="129" t="str">
        <f>'ITEM_Tech_BASE_JM '!C12</f>
        <v>Pulping - Chemical</v>
      </c>
      <c r="D23" t="s">
        <v>22</v>
      </c>
      <c r="H23" s="142">
        <f>SUMIFS(EB_Exist!$AC$8:$AC$17,EB_Exist!$N$8:$N$17,B23)</f>
        <v>1.0643442529852023</v>
      </c>
      <c r="I23" s="138">
        <f t="shared" si="1"/>
        <v>1.0643442529852023</v>
      </c>
      <c r="J23" s="140">
        <v>0</v>
      </c>
      <c r="K23" s="140">
        <v>0</v>
      </c>
      <c r="L23" s="140">
        <v>0</v>
      </c>
      <c r="M23" s="149">
        <v>3</v>
      </c>
      <c r="N23" s="140">
        <f>H23</f>
        <v>1.0643442529852023</v>
      </c>
      <c r="Q23">
        <v>1</v>
      </c>
      <c r="T23" s="129"/>
      <c r="U23" s="129"/>
      <c r="V23">
        <v>-1</v>
      </c>
      <c r="W23" s="143">
        <f>INDEX(EB_Exist!$R$8:$AB$18,MATCH($B$23,EB_Exist!$N$8:$N$18,0),MATCH($E$26,EB_Exist!$R$4:$AB$4,0))</f>
        <v>0.75391051253118502</v>
      </c>
      <c r="AB23">
        <v>1</v>
      </c>
      <c r="AC23" s="129">
        <f>ABS(INDEX(EB_Exist!$R$8:$AB$18,MATCH($B$23,EB_Exist!$N$8:$N$18,0),MATCH(AC$5,EB_Exist!$R$4:$AB$4,0))/INDEX(EB_Exist!$R$8:$AB$18,MATCH($B$23,EB_Exist!$N$8:$N$18,0),MATCH($E$26,EB_Exist!$R$4:$AB$4,0)))</f>
        <v>5.4333281828562745</v>
      </c>
      <c r="AD23" s="129"/>
      <c r="AE23" s="129"/>
      <c r="AF23" s="129"/>
      <c r="AG23" s="129"/>
      <c r="AK23" s="142">
        <f>AC23</f>
        <v>5.4333281828562745</v>
      </c>
      <c r="AM23" s="143"/>
      <c r="AN23" s="142">
        <f>AK23*(1+'PAMS levers'!$D$17)</f>
        <v>5.4333281828562745</v>
      </c>
      <c r="AQ23" s="129">
        <f>AK23*(1+'PAMS levers'!$E$17)</f>
        <v>5.4333281828562745</v>
      </c>
    </row>
    <row r="24" spans="2:45" x14ac:dyDescent="0.3">
      <c r="D24" t="s">
        <v>29</v>
      </c>
      <c r="H24" s="142"/>
      <c r="I24" s="138"/>
      <c r="J24" s="140"/>
      <c r="K24" s="140"/>
      <c r="L24" s="140"/>
      <c r="M24" s="149"/>
      <c r="N24" s="140"/>
      <c r="S24" s="129"/>
      <c r="T24" s="129"/>
      <c r="U24" s="129"/>
      <c r="W24" s="143"/>
      <c r="AC24" s="129"/>
      <c r="AD24" s="129">
        <f>ABS(INDEX(EB_Exist!$R$8:$AB$18,MATCH($B$23,EB_Exist!$N$8:$N$18,0),MATCH(AD$5,EB_Exist!$R$4:$AB$4,0))/INDEX(EB_Exist!$R$8:$AB$18,MATCH($B$23,EB_Exist!$N$8:$N$18,0),MATCH($E$26,EB_Exist!$R$4:$AB$4,0)))</f>
        <v>20.654552368397489</v>
      </c>
      <c r="AE24" s="129"/>
      <c r="AF24" s="129"/>
      <c r="AG24" s="129"/>
      <c r="AH24" s="129"/>
      <c r="AK24" s="142"/>
      <c r="AL24">
        <f>AD24</f>
        <v>20.654552368397489</v>
      </c>
      <c r="AM24" s="143"/>
      <c r="AN24" s="129"/>
      <c r="AO24">
        <f>AL24*(1+'PAMS levers'!$D$17)</f>
        <v>20.654552368397489</v>
      </c>
      <c r="AQ24" s="129"/>
      <c r="AR24">
        <f>AL24*(1+'PAMS levers'!$E$17)</f>
        <v>20.654552368397489</v>
      </c>
    </row>
    <row r="25" spans="2:45" x14ac:dyDescent="0.3">
      <c r="D25" t="s">
        <v>23</v>
      </c>
      <c r="H25" s="142"/>
      <c r="I25" s="138"/>
      <c r="J25" s="140"/>
      <c r="K25" s="140"/>
      <c r="L25" s="140"/>
      <c r="M25" s="149"/>
      <c r="N25" s="140"/>
      <c r="S25" s="129"/>
      <c r="T25" s="129"/>
      <c r="U25" s="129"/>
      <c r="W25" s="143"/>
      <c r="AC25" s="129"/>
      <c r="AD25" s="129"/>
      <c r="AE25" s="129"/>
      <c r="AF25" s="129"/>
      <c r="AG25" s="142">
        <f>ABS(INDEX(EB_Exist!$R$8:$AB$18,MATCH($B$23,EB_Exist!$N$8:$N$18,0),MATCH(AG$5,EB_Exist!$R$4:$AB$4,0))/INDEX(EB_Exist!$R$8:$AB$18,MATCH($B$23,EB_Exist!$N$8:$N$18,0),MATCH($E$26,EB_Exist!$R$4:$AB$4,0)))</f>
        <v>5.1826921071993697</v>
      </c>
      <c r="AH25" s="129"/>
      <c r="AK25" s="142"/>
      <c r="AM25" s="143">
        <f t="shared" ref="AM25" si="2">AG25</f>
        <v>5.1826921071993697</v>
      </c>
      <c r="AN25" s="129"/>
      <c r="AP25">
        <f>AM25*(1+'PAMS levers'!$D$17)</f>
        <v>5.1826921071993697</v>
      </c>
      <c r="AQ25" s="129"/>
      <c r="AS25" s="143">
        <f>AM25*(1+'PAMS levers'!$E$17)</f>
        <v>5.1826921071993697</v>
      </c>
    </row>
    <row r="26" spans="2:45" x14ac:dyDescent="0.3">
      <c r="E26" t="s">
        <v>30</v>
      </c>
      <c r="H26" s="142"/>
      <c r="I26" s="138"/>
      <c r="J26" s="140"/>
      <c r="K26" s="140"/>
      <c r="L26" s="140"/>
      <c r="M26" s="149"/>
      <c r="N26" s="140"/>
      <c r="R26">
        <v>3</v>
      </c>
      <c r="S26" s="129">
        <f>SUMIFS(EB_Exist!$AF$8:$AF$12,EB_Exist!$N$8:$N$12,B23)</f>
        <v>0.85</v>
      </c>
      <c r="T26" s="129"/>
      <c r="U26" s="129"/>
      <c r="W26" s="143"/>
      <c r="AC26" s="129"/>
      <c r="AD26" s="129"/>
      <c r="AE26" s="129"/>
      <c r="AF26" s="129"/>
      <c r="AG26" s="142"/>
      <c r="AH26" s="129"/>
      <c r="AK26" s="142"/>
      <c r="AM26" s="143"/>
      <c r="AN26" s="129"/>
      <c r="AQ26" s="129"/>
      <c r="AS26" s="143"/>
    </row>
    <row r="27" spans="2:45" x14ac:dyDescent="0.3">
      <c r="E27" t="s">
        <v>27</v>
      </c>
      <c r="H27" s="142"/>
      <c r="I27" s="138"/>
      <c r="J27" s="140"/>
      <c r="K27" s="140"/>
      <c r="L27" s="140"/>
      <c r="M27" s="149"/>
      <c r="N27" s="140"/>
      <c r="S27" s="129"/>
      <c r="T27" s="129"/>
      <c r="U27" s="129"/>
      <c r="W27" s="143"/>
      <c r="AC27" s="129"/>
      <c r="AD27" s="129"/>
      <c r="AE27" s="129"/>
      <c r="AF27" s="129"/>
      <c r="AG27" s="142"/>
      <c r="AH27" s="129">
        <f>ABS(INDEX(EB_Exist!$R$8:$AB$18,MATCH($B$23,EB_Exist!$N$8:$N$18,0),MATCH(AH$5,EB_Exist!$R$4:$AB$4,0))/INDEX(EB_Exist!$R$8:$AB$18,MATCH($B$23,EB_Exist!$N$8:$N$18,0),MATCH($E$26,EB_Exist!$R$4:$AB$4,0)))</f>
        <v>27.450206417681624</v>
      </c>
      <c r="AK27" s="142"/>
      <c r="AM27" s="143"/>
      <c r="AN27" s="129"/>
      <c r="AQ27" s="129"/>
      <c r="AS27" s="143"/>
    </row>
    <row r="28" spans="2:45" x14ac:dyDescent="0.3">
      <c r="B28" s="129" t="str">
        <f>'ITEM_Tech_BASE_JM '!B13</f>
        <v>IPPMCH-E</v>
      </c>
      <c r="C28" s="129" t="str">
        <f>'ITEM_Tech_BASE_JM '!C13</f>
        <v>Pulping - Mechanical</v>
      </c>
      <c r="D28" t="str">
        <f>'ITEMS_Comm_BASE_JM '!B9</f>
        <v>IPPELC</v>
      </c>
      <c r="H28" s="142">
        <f>SUMIFS(EB_Exist!$AC$8:$AC$17,EB_Exist!$N$8:$N$17,B28)</f>
        <v>0.2941969234853859</v>
      </c>
      <c r="I28" s="138">
        <f t="shared" si="1"/>
        <v>0.2941969234853859</v>
      </c>
      <c r="J28" s="140">
        <v>0</v>
      </c>
      <c r="K28" s="140">
        <v>0</v>
      </c>
      <c r="L28" s="140">
        <v>0</v>
      </c>
      <c r="M28" s="149">
        <v>3</v>
      </c>
      <c r="N28" s="140">
        <f>H28</f>
        <v>0.2941969234853859</v>
      </c>
      <c r="Q28">
        <v>1</v>
      </c>
      <c r="T28" s="129"/>
      <c r="U28" s="129"/>
      <c r="V28">
        <v>-1</v>
      </c>
      <c r="W28" s="143">
        <f>INDEX(EB_Exist!$R$8:$AB$18,MATCH($B$28,EB_Exist!$N$8:$N$18,0),MATCH($E$30,EB_Exist!$R$4:$AB$4,0))</f>
        <v>0.20838948746881503</v>
      </c>
      <c r="AB28">
        <v>1</v>
      </c>
      <c r="AC28" s="129">
        <f>ABS(INDEX(EB_Exist!$R$8:$AB$18,MATCH($B$28,EB_Exist!$N$8:$N$18,0),MATCH(AC$5,EB_Exist!$R$4:$AB$4,0))/INDEX(EB_Exist!$R$8:$AB$18,MATCH($B$28,EB_Exist!$N$8:$N$18,0),MATCH($E$30,EB_Exist!$R$4:$AB$4,0)))</f>
        <v>15.941282195487931</v>
      </c>
      <c r="AD28" s="129"/>
      <c r="AE28" s="129"/>
      <c r="AF28" s="129"/>
      <c r="AG28" s="129"/>
      <c r="AH28" s="129"/>
      <c r="AK28" s="142">
        <f>AC28</f>
        <v>15.941282195487931</v>
      </c>
      <c r="AM28" s="143"/>
      <c r="AN28" s="129">
        <f>AK28*(1+'PAMS levers'!$D$17)</f>
        <v>15.941282195487931</v>
      </c>
      <c r="AQ28" s="129">
        <f>AK28*(1+'PAMS levers'!$E$17)</f>
        <v>15.941282195487931</v>
      </c>
    </row>
    <row r="29" spans="2:45" x14ac:dyDescent="0.3">
      <c r="D29" t="str">
        <f>'ITEMS_Comm_BASE_JM '!B16</f>
        <v>IPPSTM</v>
      </c>
      <c r="H29" s="129"/>
      <c r="I29" s="138"/>
      <c r="J29" s="140"/>
      <c r="K29" s="140"/>
      <c r="L29" s="140"/>
      <c r="N29" s="129"/>
      <c r="S29" s="129"/>
      <c r="T29" s="129"/>
      <c r="U29" s="129"/>
      <c r="AC29" s="129"/>
      <c r="AD29" s="129">
        <f>ABS(INDEX(EB_Exist!$R$8:$AB$18,MATCH($B$28,EB_Exist!$N$8:$N$18,0),MATCH(AD$5,EB_Exist!$R$4:$AB$4,0))/INDEX(EB_Exist!$R$8:$AB$18,MATCH($B$28,EB_Exist!$N$8:$N$18,0),MATCH($E$30,EB_Exist!$R$4:$AB$4,0)))</f>
        <v>7.2405257379991168</v>
      </c>
      <c r="AE29" s="129"/>
      <c r="AF29" s="129"/>
      <c r="AG29" s="129"/>
      <c r="AH29" s="129"/>
      <c r="AK29" s="142"/>
      <c r="AL29" s="143">
        <f>AD29</f>
        <v>7.2405257379991168</v>
      </c>
      <c r="AM29" s="143"/>
      <c r="AN29" s="129"/>
      <c r="AO29" s="143">
        <f>AL29*(1+'PAMS levers'!$D$17)</f>
        <v>7.2405257379991168</v>
      </c>
      <c r="AQ29" s="129"/>
      <c r="AR29" s="143">
        <f>AL29*(1+'PAMS levers'!$E$17)</f>
        <v>7.2405257379991168</v>
      </c>
    </row>
    <row r="30" spans="2:45" x14ac:dyDescent="0.3">
      <c r="E30" t="str">
        <f>'ITEMS_Comm_BASE_JM '!B17</f>
        <v>IPPPULP</v>
      </c>
      <c r="H30" s="129"/>
      <c r="I30" s="138"/>
      <c r="J30" s="140"/>
      <c r="K30" s="140"/>
      <c r="L30" s="140"/>
      <c r="N30" s="129"/>
      <c r="R30">
        <v>3</v>
      </c>
      <c r="S30" s="129">
        <f>SUMIFS(EB_Exist!$AF$8:$AF$12,EB_Exist!$N$8:$N$12,B28)</f>
        <v>0.85</v>
      </c>
      <c r="T30" s="129"/>
      <c r="U30" s="129"/>
      <c r="AC30" s="129"/>
      <c r="AD30" s="129"/>
      <c r="AE30" s="129"/>
      <c r="AF30" s="129"/>
      <c r="AG30" s="129"/>
      <c r="AH30" s="129"/>
      <c r="AK30" s="142"/>
      <c r="AL30" s="143"/>
      <c r="AM30" s="143"/>
      <c r="AN30" s="129"/>
      <c r="AO30" s="143"/>
      <c r="AQ30" s="129"/>
      <c r="AR30" s="143"/>
    </row>
    <row r="31" spans="2:45" x14ac:dyDescent="0.3">
      <c r="B31" s="129" t="str">
        <f>'ITEM_Tech_BASE_JM '!B14</f>
        <v>IPPSTMCOA-E</v>
      </c>
      <c r="C31" s="129" t="str">
        <f>'ITEM_Tech_BASE_JM '!C14</f>
        <v>Boiler - Coal</v>
      </c>
      <c r="D31" t="str">
        <f>'ITEMS_Comm_BASE_JM '!B10</f>
        <v>IPPCOA</v>
      </c>
      <c r="E31" t="str">
        <f>'ITEMS_Comm_BASE_JM '!B16</f>
        <v>IPPSTM</v>
      </c>
      <c r="G31" s="142">
        <f>EB_Exist!AD14</f>
        <v>0.33025099075297226</v>
      </c>
      <c r="H31" s="142">
        <f>SUMIFS(EB_Exist!$AC$8:$AC$17,EB_Exist!$N$8:$N$17,B31)</f>
        <v>45.42</v>
      </c>
      <c r="I31" s="138">
        <f t="shared" si="1"/>
        <v>45.42</v>
      </c>
      <c r="J31" s="140"/>
      <c r="K31" s="140">
        <v>0</v>
      </c>
      <c r="L31" s="140"/>
      <c r="N31" s="129"/>
      <c r="Q31">
        <v>1</v>
      </c>
      <c r="S31" s="129"/>
      <c r="T31" s="129"/>
      <c r="U31" s="129"/>
      <c r="Y31" s="143">
        <f>ABS(INDEX(EB_Exist!$R$8:$AB$18,MATCH($B31,EB_Exist!$N$8:$N$18,0),MATCH($E31,EB_Exist!$R$4:$AB$4,0)))</f>
        <v>15</v>
      </c>
      <c r="AB31">
        <v>1</v>
      </c>
      <c r="AC31" s="129"/>
      <c r="AD31" s="129"/>
      <c r="AE31" s="129"/>
      <c r="AF31" s="129"/>
      <c r="AG31" s="129"/>
      <c r="AH31" s="129"/>
      <c r="AK31" s="142"/>
      <c r="AM31" s="143"/>
    </row>
    <row r="32" spans="2:45" x14ac:dyDescent="0.3">
      <c r="B32" s="129" t="str">
        <f>'ITEM_Tech_BASE_JM '!B15</f>
        <v>IPPSTMGAS-E</v>
      </c>
      <c r="C32" s="129" t="str">
        <f>'ITEM_Tech_BASE_JM '!C15</f>
        <v>Boiler - Gas</v>
      </c>
      <c r="D32" t="str">
        <f>'ITEMS_Comm_BASE_JM '!B12</f>
        <v>IPPGAS</v>
      </c>
      <c r="E32" t="str">
        <f>'ITEMS_Comm_BASE_JM '!B16</f>
        <v>IPPSTM</v>
      </c>
      <c r="G32" s="142">
        <f>EB_Exist!AD16</f>
        <v>0.55391979116996026</v>
      </c>
      <c r="H32" s="142">
        <f>SUMIFS(EB_Exist!$AC$8:$AC$17,EB_Exist!$N$8:$N$17,B32)</f>
        <v>4.3467270540352576</v>
      </c>
      <c r="I32" s="138">
        <f t="shared" si="1"/>
        <v>4.3467270540352576</v>
      </c>
      <c r="J32" s="140"/>
      <c r="K32" s="140">
        <v>0</v>
      </c>
      <c r="L32" s="140"/>
      <c r="N32" s="2"/>
      <c r="Q32">
        <v>1</v>
      </c>
      <c r="S32" s="129"/>
      <c r="T32" s="129">
        <v>3</v>
      </c>
      <c r="U32" s="129">
        <v>0.85</v>
      </c>
      <c r="Y32" s="143">
        <f>ABS(INDEX(EB_Exist!$R$8:$AB$18,MATCH($B32,EB_Exist!$N$8:$N$18,0),MATCH($E32,EB_Exist!$R$4:$AB$4,0)))</f>
        <v>2.4077381420440265</v>
      </c>
      <c r="AB32">
        <v>1</v>
      </c>
      <c r="AC32" s="129"/>
      <c r="AD32" s="129"/>
      <c r="AE32" s="129"/>
      <c r="AF32" s="129"/>
      <c r="AG32" s="129"/>
      <c r="AH32" s="129"/>
      <c r="AK32" s="142"/>
    </row>
    <row r="33" spans="2:37" x14ac:dyDescent="0.3">
      <c r="B33" s="129" t="str">
        <f>'ITEM_Tech_BASE_JM '!B16</f>
        <v>IPPSTMBLQ-E</v>
      </c>
      <c r="C33" s="129" t="str">
        <f>'ITEM_Tech_BASE_JM '!C16</f>
        <v>Boiler - black liquor</v>
      </c>
      <c r="D33" t="str">
        <f>'ITEMS_Comm_BASE_JM '!B14</f>
        <v>IPPBLQ</v>
      </c>
      <c r="E33" t="str">
        <f>'ITEMS_Comm_BASE_JM '!B16</f>
        <v>IPPSTM</v>
      </c>
      <c r="G33" s="142">
        <f>-EB_Exist!W17/EB_Exist!U17</f>
        <v>0.60401065424431821</v>
      </c>
      <c r="H33" s="142">
        <f>SUMIFS(EB_Exist!$AC$8:$AC$17,EB_Exist!$N$8:$N$17,B33)</f>
        <v>41.389998378882353</v>
      </c>
      <c r="I33" s="138">
        <f t="shared" si="1"/>
        <v>41.389998378882353</v>
      </c>
      <c r="J33" s="140"/>
      <c r="K33" s="140">
        <v>0</v>
      </c>
      <c r="L33" s="140"/>
      <c r="N33" s="2"/>
      <c r="Q33">
        <v>1</v>
      </c>
      <c r="S33" s="129"/>
      <c r="T33" s="129"/>
      <c r="U33" s="129"/>
      <c r="Y33" s="143">
        <f>ABS(INDEX(EB_Exist!$R$8:$AB$18,MATCH($B33,EB_Exist!$N$8:$N$18,0),MATCH($E33,EB_Exist!$R$4:$AB$4,0)))</f>
        <v>25</v>
      </c>
      <c r="AB33">
        <v>1</v>
      </c>
      <c r="AC33" s="129"/>
      <c r="AD33" s="129"/>
      <c r="AE33" s="129"/>
      <c r="AF33" s="129"/>
      <c r="AG33" s="129"/>
      <c r="AH33" s="129"/>
      <c r="AK33" s="142"/>
    </row>
    <row r="34" spans="2:37" x14ac:dyDescent="0.3">
      <c r="B34" s="129" t="str">
        <f>'ITEM_Tech_BASE_JM '!B17</f>
        <v>IPPSTMBIO-E</v>
      </c>
      <c r="C34" s="129" t="str">
        <f>'ITEM_Tech_BASE_JM '!C17</f>
        <v>Boiler - biomass</v>
      </c>
      <c r="D34" t="str">
        <f>'ITEMS_Comm_BASE_JM '!B11</f>
        <v>IPPBIO</v>
      </c>
      <c r="E34" t="str">
        <f>'ITEMS_Comm_BASE_JM '!B16</f>
        <v>IPPSTM</v>
      </c>
      <c r="G34" s="142">
        <f>EB_Exist!AD13</f>
        <v>0.65516342057274379</v>
      </c>
      <c r="H34" s="142">
        <f>SUMIFS(EB_Exist!$AC$8:$AC$17,EB_Exist!$N$8:$N$17,B34)</f>
        <v>3.3579408295975384</v>
      </c>
      <c r="I34" s="138">
        <f t="shared" si="1"/>
        <v>3.3579408295975384</v>
      </c>
      <c r="J34" s="140"/>
      <c r="K34" s="140">
        <v>0</v>
      </c>
      <c r="L34" s="140"/>
      <c r="N34" s="2"/>
      <c r="Q34">
        <v>1</v>
      </c>
      <c r="S34" s="129"/>
      <c r="T34" s="129"/>
      <c r="U34" s="129"/>
      <c r="Y34" s="143">
        <f>ABS(INDEX(EB_Exist!$R$8:$AB$18,MATCH($B34,EB_Exist!$N$8:$N$18,0),MATCH($E34,EB_Exist!$R$4:$AB$4,0)))</f>
        <v>2.2000000000000002</v>
      </c>
      <c r="AB34">
        <v>1</v>
      </c>
      <c r="AC34" s="129"/>
      <c r="AD34" s="129"/>
      <c r="AE34" s="129"/>
      <c r="AF34" s="129"/>
      <c r="AG34" s="129"/>
      <c r="AH34" s="129"/>
      <c r="AK34" s="142"/>
    </row>
    <row r="35" spans="2:37" x14ac:dyDescent="0.3">
      <c r="B35" s="129" t="str">
        <f>'ITEM_Tech_BASE_JM '!B18</f>
        <v>IPPSTMCOAOIL</v>
      </c>
      <c r="C35" s="129" t="str">
        <f>'ITEM_Tech_BASE_JM '!C18</f>
        <v>Boiler - coal + hfo</v>
      </c>
      <c r="D35" t="str">
        <f>'ITEMS_Comm_BASE_JM '!B10</f>
        <v>IPPCOA</v>
      </c>
      <c r="E35" t="str">
        <f>'ITEMS_Comm_BASE_JM '!B16</f>
        <v>IPPSTM</v>
      </c>
      <c r="G35" s="142">
        <f>EB_Exist!AD15</f>
        <v>0.48211637235548876</v>
      </c>
      <c r="H35" s="142">
        <f>SUMIFS(EB_Exist!$AC$8:$AC$17,EB_Exist!$N$8:$N$17,B35)</f>
        <v>12.445128072887549</v>
      </c>
      <c r="I35" s="138">
        <f t="shared" si="1"/>
        <v>12.445128072887549</v>
      </c>
      <c r="J35" s="140"/>
      <c r="K35" s="140">
        <v>0</v>
      </c>
      <c r="L35" s="140"/>
      <c r="N35" s="2"/>
      <c r="Q35">
        <v>1</v>
      </c>
      <c r="S35" s="129"/>
      <c r="T35" s="129"/>
      <c r="U35" s="129"/>
      <c r="Y35" s="143">
        <f>ABS(INDEX(EB_Exist!$R$8:$AB$18,MATCH($B35,EB_Exist!$N$8:$N$18,0),MATCH($E35,EB_Exist!$R$4:$AB$4,0)))</f>
        <v>6</v>
      </c>
      <c r="AB35">
        <v>1</v>
      </c>
      <c r="AC35" s="129"/>
      <c r="AD35" s="129"/>
      <c r="AE35" s="129"/>
      <c r="AF35" s="129"/>
      <c r="AG35" s="129"/>
      <c r="AH35" s="129"/>
      <c r="AK35" s="142"/>
    </row>
    <row r="36" spans="2:37" x14ac:dyDescent="0.3">
      <c r="D36" t="str">
        <f>'ITEMS_Comm_BASE_JM '!B13</f>
        <v>IPPOHF</v>
      </c>
      <c r="G36" s="143"/>
      <c r="H36" s="142"/>
      <c r="I36" s="138"/>
      <c r="J36" s="140"/>
      <c r="K36" s="140"/>
      <c r="L36" s="140"/>
      <c r="N36" s="2"/>
      <c r="S36" s="129"/>
      <c r="T36" s="129"/>
      <c r="U36" s="129"/>
      <c r="AC36" s="129"/>
      <c r="AD36" s="129"/>
      <c r="AE36" s="129"/>
      <c r="AF36" s="129"/>
      <c r="AG36" s="129"/>
      <c r="AH36" s="129"/>
      <c r="AK36" s="142"/>
    </row>
    <row r="37" spans="2:37" x14ac:dyDescent="0.3">
      <c r="B37" s="129" t="str">
        <f>'ITEM_Tech_BASE_JM '!B19</f>
        <v>IPPELCSTM-E</v>
      </c>
      <c r="C37" s="129" t="str">
        <f>'ITEM_Tech_BASE_JM '!C19</f>
        <v>Steam to elec</v>
      </c>
      <c r="D37" t="str">
        <f>'ITEMS_Comm_BASE_JM '!B16</f>
        <v>IPPSTM</v>
      </c>
      <c r="E37" t="str">
        <f>'ITEMS_Comm_BASE_JM '!B9</f>
        <v>IPPELC</v>
      </c>
      <c r="G37">
        <v>0.85</v>
      </c>
      <c r="H37" s="142">
        <f>EB_Exist!AC19</f>
        <v>11.175388224000002</v>
      </c>
      <c r="I37" s="138">
        <f t="shared" si="1"/>
        <v>11.175388224000002</v>
      </c>
      <c r="J37" s="140"/>
      <c r="K37" s="140">
        <v>0</v>
      </c>
      <c r="L37" s="140"/>
      <c r="N37" s="2"/>
      <c r="Q37">
        <v>1</v>
      </c>
      <c r="S37" s="129"/>
      <c r="T37" s="129"/>
      <c r="U37" s="129"/>
      <c r="AB37">
        <v>1</v>
      </c>
      <c r="AC37" s="129"/>
      <c r="AD37" s="129"/>
      <c r="AE37" s="129"/>
      <c r="AF37" s="129"/>
      <c r="AG37" s="129"/>
      <c r="AH37" s="129"/>
      <c r="AK37" s="142"/>
    </row>
    <row r="38" spans="2:37" x14ac:dyDescent="0.3">
      <c r="B38" s="129" t="str">
        <f>'ITEM_Tech_BASE_JM '!B30</f>
        <v>IPPPAP-N</v>
      </c>
      <c r="C38" s="129" t="str">
        <f>'ITEM_Tech_BASE_JM '!C30</f>
        <v>Paper - Mill New</v>
      </c>
      <c r="D38" t="str">
        <f>'ITEMS_Comm_BASE_JM '!B9</f>
        <v>IPPELC</v>
      </c>
      <c r="H38" s="2"/>
      <c r="N38" s="2"/>
      <c r="T38" s="129"/>
      <c r="U38" s="129"/>
      <c r="AB38">
        <v>1</v>
      </c>
      <c r="AC38" s="142">
        <f>AC9</f>
        <v>2.5287346885513151</v>
      </c>
      <c r="AD38" s="129"/>
      <c r="AE38" s="129"/>
      <c r="AF38" s="129"/>
      <c r="AG38" s="129"/>
      <c r="AH38" s="129"/>
    </row>
    <row r="39" spans="2:37" x14ac:dyDescent="0.3">
      <c r="D39" t="str">
        <f>'ITEMS_Comm_BASE_JM '!B16</f>
        <v>IPPSTM</v>
      </c>
      <c r="H39" s="2"/>
      <c r="N39" s="2"/>
      <c r="P39" s="120"/>
      <c r="S39" s="129"/>
      <c r="T39" s="129"/>
      <c r="U39" s="129"/>
      <c r="AD39" s="142">
        <f>AD10</f>
        <v>10.6</v>
      </c>
      <c r="AE39" s="129"/>
      <c r="AF39" s="129"/>
      <c r="AG39" s="129"/>
      <c r="AH39" s="129"/>
    </row>
    <row r="40" spans="2:37" x14ac:dyDescent="0.3">
      <c r="D40" t="str">
        <f>'ITEMS_Comm_BASE_JM '!B17</f>
        <v>IPPPULP</v>
      </c>
      <c r="H40" s="2"/>
      <c r="N40" s="2"/>
      <c r="P40" s="120"/>
      <c r="S40" s="129"/>
      <c r="T40" s="129"/>
      <c r="U40" s="129"/>
      <c r="AC40" s="142"/>
      <c r="AE40" s="142">
        <f>AE11</f>
        <v>1.0001100887131547</v>
      </c>
      <c r="AF40" s="129"/>
      <c r="AG40" s="129"/>
      <c r="AH40" s="129"/>
    </row>
    <row r="41" spans="2:37" x14ac:dyDescent="0.3">
      <c r="D41" t="str">
        <f>'ITEMS_Comm_BASE_JM '!B10</f>
        <v>IPPCOA</v>
      </c>
      <c r="H41" s="2"/>
      <c r="N41" s="2"/>
      <c r="P41" s="120"/>
      <c r="S41" s="129"/>
      <c r="T41" s="129"/>
      <c r="U41" s="129"/>
      <c r="AC41" s="142"/>
      <c r="AD41" s="142"/>
      <c r="AF41" s="129"/>
      <c r="AG41" s="129">
        <f>AG12</f>
        <v>0.89999999999999991</v>
      </c>
      <c r="AH41" s="129"/>
    </row>
    <row r="42" spans="2:37" x14ac:dyDescent="0.3">
      <c r="E42" t="str">
        <f>'ITEMS_Comm_BASE_JM '!B20</f>
        <v>IPPPAP</v>
      </c>
      <c r="H42" s="129">
        <v>0</v>
      </c>
      <c r="I42" s="129">
        <v>0</v>
      </c>
      <c r="N42" s="2"/>
      <c r="P42" s="120">
        <f>INDEX('Capital costs'!$C$3:$C$26,MATCH(B38,'Capital costs'!$B$3:$B$26,0))</f>
        <v>34767.475720246148</v>
      </c>
      <c r="Q42">
        <v>1</v>
      </c>
      <c r="S42" s="120">
        <v>0.85</v>
      </c>
      <c r="T42" s="129"/>
      <c r="U42" s="129"/>
      <c r="AC42" s="142"/>
      <c r="AD42" s="142"/>
      <c r="AF42" s="129"/>
      <c r="AG42" s="129"/>
      <c r="AH42" s="129"/>
      <c r="AI42" s="129">
        <v>2025</v>
      </c>
      <c r="AJ42" s="129">
        <v>25</v>
      </c>
    </row>
    <row r="43" spans="2:37" x14ac:dyDescent="0.3">
      <c r="B43" s="129" t="str">
        <f>'ITEM_Tech_BASE_JM '!B31</f>
        <v>IPPREC-N</v>
      </c>
      <c r="C43" s="129" t="str">
        <f>'ITEM_Tech_BASE_JM '!C31</f>
        <v>Paper - Recovery Mill New</v>
      </c>
      <c r="D43" t="str">
        <f>'ITEMS_Comm_BASE_JM '!B15</f>
        <v>IPPREC</v>
      </c>
      <c r="H43" s="129"/>
      <c r="I43" s="129"/>
      <c r="N43" s="2"/>
      <c r="S43" s="120"/>
      <c r="T43" s="129"/>
      <c r="U43" s="129"/>
      <c r="AB43">
        <v>1</v>
      </c>
      <c r="AC43" s="129"/>
      <c r="AD43" s="129"/>
      <c r="AE43" s="129"/>
      <c r="AF43" s="142">
        <f>AF14</f>
        <v>1.4893267651888342</v>
      </c>
      <c r="AG43" s="129"/>
      <c r="AH43" s="129"/>
      <c r="AI43">
        <v>2025</v>
      </c>
      <c r="AJ43" s="129">
        <v>25</v>
      </c>
    </row>
    <row r="44" spans="2:37" x14ac:dyDescent="0.3">
      <c r="D44" t="str">
        <f>'ITEMS_Comm_BASE_JM '!B9</f>
        <v>IPPELC</v>
      </c>
      <c r="H44" s="129"/>
      <c r="I44" s="129"/>
      <c r="N44" s="2"/>
      <c r="P44" s="120"/>
      <c r="S44" s="129"/>
      <c r="T44" s="129"/>
      <c r="U44" s="129"/>
      <c r="AC44" s="142">
        <f>AC15</f>
        <v>0.63121997572180577</v>
      </c>
      <c r="AD44" s="129"/>
      <c r="AE44" s="129"/>
      <c r="AF44" s="129"/>
      <c r="AG44" s="129"/>
      <c r="AH44" s="129"/>
      <c r="AJ44" s="129"/>
    </row>
    <row r="45" spans="2:37" x14ac:dyDescent="0.3">
      <c r="D45" t="str">
        <f>'ITEMS_Comm_BASE_JM '!B16</f>
        <v>IPPSTM</v>
      </c>
      <c r="H45" s="129"/>
      <c r="I45" s="129"/>
      <c r="N45" s="2"/>
      <c r="P45" s="120"/>
      <c r="S45" s="129"/>
      <c r="T45" s="129"/>
      <c r="U45" s="129"/>
      <c r="AC45" s="142"/>
      <c r="AD45" s="142">
        <f>AD16</f>
        <v>1.0382968436917361</v>
      </c>
      <c r="AE45" s="129"/>
      <c r="AF45" s="129"/>
      <c r="AG45" s="129"/>
      <c r="AH45" s="129"/>
      <c r="AJ45" s="129"/>
    </row>
    <row r="46" spans="2:37" x14ac:dyDescent="0.3">
      <c r="E46" t="str">
        <f>'ITEMS_Comm_BASE_JM '!B17</f>
        <v>IPPPULP</v>
      </c>
      <c r="H46" s="129">
        <v>0</v>
      </c>
      <c r="I46" s="129">
        <v>0</v>
      </c>
      <c r="N46" s="2"/>
      <c r="P46" s="120">
        <f>INDEX('Capital costs'!$C$3:$C$26,MATCH(B43,'Capital costs'!$B$3:$B$26,0))</f>
        <v>8325.1462382659229</v>
      </c>
      <c r="Q46">
        <v>1</v>
      </c>
      <c r="S46" s="120">
        <v>0.85</v>
      </c>
      <c r="T46" s="129"/>
      <c r="U46" s="129"/>
      <c r="AC46" s="142"/>
      <c r="AD46" s="142"/>
      <c r="AE46" s="129"/>
      <c r="AF46" s="129"/>
      <c r="AG46" s="129"/>
      <c r="AH46" s="129"/>
      <c r="AJ46" s="129"/>
    </row>
    <row r="47" spans="2:37" x14ac:dyDescent="0.3">
      <c r="B47" s="129" t="str">
        <f>'ITEM_Tech_BASE_JM '!B32</f>
        <v>IPPDIS-N</v>
      </c>
      <c r="C47" s="129" t="str">
        <f>'ITEM_Tech_BASE_JM '!C32</f>
        <v>Pulping - Dissolving New</v>
      </c>
      <c r="D47" t="str">
        <f>'ITEMS_Comm_BASE_JM '!B9</f>
        <v>IPPELC</v>
      </c>
      <c r="H47" s="129"/>
      <c r="I47" s="129"/>
      <c r="N47" s="2"/>
      <c r="T47" s="129"/>
      <c r="U47" s="129"/>
      <c r="AB47">
        <v>1</v>
      </c>
      <c r="AC47" s="129">
        <f>AC18</f>
        <v>3.3106023746174635</v>
      </c>
      <c r="AD47" s="129"/>
      <c r="AE47" s="129"/>
      <c r="AF47" s="129"/>
      <c r="AG47" s="129"/>
      <c r="AI47">
        <v>2025</v>
      </c>
      <c r="AJ47" s="129">
        <v>25</v>
      </c>
    </row>
    <row r="48" spans="2:37" x14ac:dyDescent="0.3">
      <c r="D48" t="str">
        <f>'ITEMS_Comm_BASE_JM '!B16</f>
        <v>IPPSTM</v>
      </c>
      <c r="H48" s="129"/>
      <c r="I48" s="129"/>
      <c r="N48" s="2"/>
      <c r="P48" s="120"/>
      <c r="S48" s="129"/>
      <c r="T48" s="129"/>
      <c r="U48" s="129"/>
      <c r="AC48" s="129"/>
      <c r="AD48" s="129">
        <f>AD19</f>
        <v>13.300000000000004</v>
      </c>
      <c r="AE48" s="129"/>
      <c r="AF48" s="129"/>
      <c r="AG48" s="129"/>
      <c r="AJ48" s="129"/>
    </row>
    <row r="49" spans="2:36" x14ac:dyDescent="0.3">
      <c r="D49" t="str">
        <f>'ITEMS_Comm_BASE_JM '!B10</f>
        <v>IPPCOA</v>
      </c>
      <c r="H49" s="129"/>
      <c r="I49" s="129"/>
      <c r="N49" s="2"/>
      <c r="P49" s="120"/>
      <c r="S49" s="129"/>
      <c r="T49" s="129"/>
      <c r="U49" s="129"/>
      <c r="AC49" s="129"/>
      <c r="AD49" s="129"/>
      <c r="AE49" s="129"/>
      <c r="AF49" s="129"/>
      <c r="AG49" s="142">
        <f>AG25</f>
        <v>5.1826921071993697</v>
      </c>
      <c r="AH49" s="129"/>
      <c r="AJ49" s="129"/>
    </row>
    <row r="50" spans="2:36" x14ac:dyDescent="0.3">
      <c r="E50" t="str">
        <f>'ITEMS_Comm_BASE_JM '!B17</f>
        <v>IPPPULP</v>
      </c>
      <c r="H50" s="129">
        <v>0</v>
      </c>
      <c r="I50" s="129">
        <v>0</v>
      </c>
      <c r="N50" s="2"/>
      <c r="P50" s="120">
        <f>INDEX('Capital costs'!$C$3:$C$26,MATCH(B47,'Capital costs'!$B$3:$B$26,0))</f>
        <v>16650.292476531846</v>
      </c>
      <c r="Q50">
        <v>1</v>
      </c>
      <c r="S50" s="120">
        <v>0.85</v>
      </c>
      <c r="T50" s="129"/>
      <c r="U50" s="129"/>
      <c r="AC50" s="129"/>
      <c r="AD50" s="129"/>
      <c r="AE50" s="129"/>
      <c r="AF50" s="129"/>
      <c r="AG50" s="142"/>
      <c r="AH50" s="129"/>
      <c r="AJ50" s="129"/>
    </row>
    <row r="51" spans="2:36" x14ac:dyDescent="0.3">
      <c r="E51" t="str">
        <f>'ITEMS_Comm_BASE_JM '!B14</f>
        <v>IPPBLQ</v>
      </c>
      <c r="H51" s="129"/>
      <c r="I51" s="129"/>
      <c r="N51" s="2"/>
      <c r="P51" s="120"/>
      <c r="S51" s="129"/>
      <c r="T51" s="129"/>
      <c r="U51" s="129"/>
      <c r="AC51" s="129"/>
      <c r="AD51" s="129"/>
      <c r="AE51" s="129"/>
      <c r="AF51" s="129"/>
      <c r="AG51" s="142"/>
      <c r="AH51" s="142">
        <f>AH22</f>
        <v>31.398533121995733</v>
      </c>
      <c r="AJ51" s="129"/>
    </row>
    <row r="52" spans="2:36" x14ac:dyDescent="0.3">
      <c r="B52" s="129" t="str">
        <f>'ITEM_Tech_BASE_JM '!B33</f>
        <v>IPPCHE-N</v>
      </c>
      <c r="C52" s="129" t="str">
        <f>'ITEM_Tech_BASE_JM '!C33</f>
        <v>Pulping - Chemical New</v>
      </c>
      <c r="D52" t="str">
        <f>'ITEMS_Comm_BASE_JM '!B9</f>
        <v>IPPELC</v>
      </c>
      <c r="H52" s="129"/>
      <c r="I52" s="129"/>
      <c r="N52" s="2"/>
      <c r="T52" s="129"/>
      <c r="U52" s="129"/>
      <c r="AB52">
        <v>1</v>
      </c>
      <c r="AC52" s="129">
        <f>AC23</f>
        <v>5.4333281828562745</v>
      </c>
      <c r="AD52" s="129"/>
      <c r="AE52" s="129"/>
      <c r="AF52" s="129"/>
      <c r="AG52" s="129"/>
      <c r="AH52" s="129"/>
      <c r="AI52">
        <v>2012</v>
      </c>
      <c r="AJ52" s="129">
        <v>25</v>
      </c>
    </row>
    <row r="53" spans="2:36" x14ac:dyDescent="0.3">
      <c r="D53" t="str">
        <f>'ITEMS_Comm_BASE_JM '!B16</f>
        <v>IPPSTM</v>
      </c>
      <c r="H53" s="129"/>
      <c r="I53" s="129"/>
      <c r="N53" s="2"/>
      <c r="P53" s="120"/>
      <c r="S53" s="129"/>
      <c r="T53" s="129"/>
      <c r="U53" s="129"/>
      <c r="AC53" s="129"/>
      <c r="AD53" s="129">
        <f>AD24</f>
        <v>20.654552368397489</v>
      </c>
      <c r="AE53" s="129"/>
      <c r="AF53" s="129"/>
      <c r="AG53" s="129"/>
      <c r="AJ53" s="129"/>
    </row>
    <row r="54" spans="2:36" x14ac:dyDescent="0.3">
      <c r="D54" t="str">
        <f>'ITEMS_Comm_BASE_JM '!B10</f>
        <v>IPPCOA</v>
      </c>
      <c r="H54" s="129"/>
      <c r="I54" s="129"/>
      <c r="N54" s="2"/>
      <c r="P54" s="120"/>
      <c r="S54" s="129"/>
      <c r="T54" s="129"/>
      <c r="U54" s="129"/>
      <c r="AC54" s="129"/>
      <c r="AD54" s="129"/>
      <c r="AE54" s="129"/>
      <c r="AF54" s="129"/>
      <c r="AG54" s="142">
        <f>AG25</f>
        <v>5.1826921071993697</v>
      </c>
      <c r="AH54" s="129"/>
      <c r="AJ54" s="129"/>
    </row>
    <row r="55" spans="2:36" x14ac:dyDescent="0.3">
      <c r="E55" t="str">
        <f>'ITEMS_Comm_BASE_JM '!B17</f>
        <v>IPPPULP</v>
      </c>
      <c r="H55" s="129">
        <v>0</v>
      </c>
      <c r="I55" s="129">
        <v>0</v>
      </c>
      <c r="N55" s="2"/>
      <c r="P55" s="120">
        <f>INDEX('Capital costs'!$C$3:$C$26,MATCH(B52,'Capital costs'!$B$3:$B$26,0))</f>
        <v>16650.292476531846</v>
      </c>
      <c r="Q55">
        <v>1</v>
      </c>
      <c r="S55" s="120">
        <v>0.85</v>
      </c>
      <c r="T55" s="129"/>
      <c r="U55" s="129"/>
      <c r="AC55" s="129"/>
      <c r="AD55" s="129"/>
      <c r="AE55" s="129"/>
      <c r="AF55" s="129"/>
      <c r="AG55" s="142"/>
      <c r="AH55" s="129"/>
      <c r="AJ55" s="129"/>
    </row>
    <row r="56" spans="2:36" x14ac:dyDescent="0.3">
      <c r="E56" t="str">
        <f>'ITEMS_Comm_BASE_JM '!B18</f>
        <v>IPPBLQ</v>
      </c>
      <c r="H56" s="129"/>
      <c r="I56" s="129"/>
      <c r="N56" s="2"/>
      <c r="P56" s="120"/>
      <c r="S56" s="129"/>
      <c r="T56" s="129"/>
      <c r="U56" s="129"/>
      <c r="AC56" s="129"/>
      <c r="AD56" s="129"/>
      <c r="AE56" s="129"/>
      <c r="AF56" s="129"/>
      <c r="AG56" s="142"/>
      <c r="AH56" s="142">
        <f>AH27</f>
        <v>27.450206417681624</v>
      </c>
      <c r="AJ56" s="129"/>
    </row>
    <row r="57" spans="2:36" x14ac:dyDescent="0.3">
      <c r="B57" s="129" t="str">
        <f>'ITEM_Tech_BASE_JM '!B34</f>
        <v>IPPMCH-N</v>
      </c>
      <c r="C57" s="129" t="str">
        <f>'ITEM_Tech_BASE_JM '!C34</f>
        <v>Pulping - Mechanical New</v>
      </c>
      <c r="D57" t="str">
        <f>'ITEMS_Comm_BASE_JM '!B9</f>
        <v>IPPELC</v>
      </c>
      <c r="H57" s="129"/>
      <c r="I57" s="129"/>
      <c r="N57" s="2"/>
      <c r="P57" s="120">
        <f>INDEX('Capital costs'!$C$3:$C$26,MATCH(B57,'Capital costs'!$B$3:$B$26,0))</f>
        <v>24975.438714797765</v>
      </c>
      <c r="Q57">
        <v>1</v>
      </c>
      <c r="T57" s="129"/>
      <c r="U57" s="129"/>
      <c r="AB57">
        <v>1</v>
      </c>
      <c r="AC57" s="129">
        <f>AC28</f>
        <v>15.941282195487931</v>
      </c>
      <c r="AD57" s="129"/>
      <c r="AE57" s="129"/>
      <c r="AF57" s="129"/>
      <c r="AG57" s="129"/>
      <c r="AH57" s="129"/>
      <c r="AI57">
        <v>2025</v>
      </c>
      <c r="AJ57" s="129">
        <v>25</v>
      </c>
    </row>
    <row r="58" spans="2:36" x14ac:dyDescent="0.3">
      <c r="D58" t="str">
        <f>'ITEMS_Comm_BASE_JM '!B16</f>
        <v>IPPSTM</v>
      </c>
      <c r="H58" s="129"/>
      <c r="I58" s="129"/>
      <c r="N58" s="2"/>
      <c r="P58" s="120"/>
      <c r="S58" s="129"/>
      <c r="T58" s="129"/>
      <c r="U58" s="129"/>
      <c r="AC58" s="129"/>
      <c r="AD58" s="129">
        <f>AD29</f>
        <v>7.2405257379991168</v>
      </c>
      <c r="AE58" s="129"/>
      <c r="AF58" s="129"/>
      <c r="AG58" s="129"/>
      <c r="AH58" s="129"/>
      <c r="AJ58" s="129"/>
    </row>
    <row r="59" spans="2:36" x14ac:dyDescent="0.3">
      <c r="E59" t="str">
        <f>'ITEMS_Comm_BASE_JM '!B17</f>
        <v>IPPPULP</v>
      </c>
      <c r="H59" s="129">
        <v>0</v>
      </c>
      <c r="I59" s="129">
        <v>0</v>
      </c>
      <c r="N59" s="2"/>
      <c r="P59" s="120"/>
      <c r="S59" s="120">
        <v>0.85</v>
      </c>
      <c r="T59" s="129"/>
      <c r="U59" s="129"/>
      <c r="AC59" s="129"/>
      <c r="AD59" s="129"/>
      <c r="AE59" s="129"/>
      <c r="AF59" s="129"/>
      <c r="AG59" s="129"/>
      <c r="AH59" s="129"/>
      <c r="AJ59" s="129"/>
    </row>
    <row r="60" spans="2:36" x14ac:dyDescent="0.3">
      <c r="B60" s="129" t="str">
        <f>'ITEM_Tech_BASE_JM '!B35</f>
        <v>IPPSTMCOA-N</v>
      </c>
      <c r="C60" s="129" t="str">
        <f>'ITEM_Tech_BASE_JM '!C35</f>
        <v>Boiler - Coal New</v>
      </c>
      <c r="D60" t="str">
        <f>'ITEMS_Comm_BASE_JM '!B10</f>
        <v>IPPCOA</v>
      </c>
      <c r="E60" t="str">
        <f>'ITEMS_Comm_BASE_JM '!B16</f>
        <v>IPPSTM</v>
      </c>
      <c r="G60" s="143">
        <f>G31</f>
        <v>0.33025099075297226</v>
      </c>
      <c r="H60" s="129">
        <v>0</v>
      </c>
      <c r="I60" s="129">
        <v>0</v>
      </c>
      <c r="N60" s="2"/>
      <c r="P60" s="120">
        <f>INDEX('Capital costs'!$C$3:$C$26,MATCH(B60,'Capital costs'!$B$3:$B$26,0))</f>
        <v>333.00584953063691</v>
      </c>
      <c r="Q60">
        <v>1</v>
      </c>
      <c r="S60" s="120">
        <v>0.85</v>
      </c>
      <c r="T60" s="129"/>
      <c r="U60" s="129"/>
      <c r="AB60">
        <v>1</v>
      </c>
      <c r="AC60" s="129"/>
      <c r="AD60" s="129"/>
      <c r="AE60" s="129"/>
      <c r="AF60" s="129"/>
      <c r="AG60" s="129"/>
      <c r="AH60" s="129"/>
      <c r="AI60" s="57">
        <v>2031</v>
      </c>
      <c r="AJ60" s="129">
        <v>40</v>
      </c>
    </row>
    <row r="61" spans="2:36" x14ac:dyDescent="0.3">
      <c r="B61" s="129" t="str">
        <f>'ITEM_Tech_BASE_JM '!B36</f>
        <v>IPPSTMGAS-N</v>
      </c>
      <c r="C61" s="129" t="str">
        <f>'ITEM_Tech_BASE_JM '!C36</f>
        <v>Boiler - Gas New</v>
      </c>
      <c r="D61" t="str">
        <f>'ITEMS_Comm_BASE_JM '!B12</f>
        <v>IPPGAS</v>
      </c>
      <c r="E61" t="str">
        <f>'ITEMS_Comm_BASE_JM '!B16</f>
        <v>IPPSTM</v>
      </c>
      <c r="G61" s="143">
        <f>G32</f>
        <v>0.55391979116996026</v>
      </c>
      <c r="H61" s="129">
        <v>0</v>
      </c>
      <c r="I61" s="129">
        <v>0</v>
      </c>
      <c r="N61" s="2"/>
      <c r="P61">
        <f>INDEX('Capital costs'!$C$3:$C$26,MATCH(B61,'Capital costs'!$B$3:$B$26,0))</f>
        <v>333.00584953063691</v>
      </c>
      <c r="Q61">
        <v>1</v>
      </c>
      <c r="S61" s="120">
        <v>0.85</v>
      </c>
      <c r="T61" s="129"/>
      <c r="U61" s="129"/>
      <c r="AB61">
        <v>1</v>
      </c>
      <c r="AC61" s="129"/>
      <c r="AD61" s="129"/>
      <c r="AE61" s="129"/>
      <c r="AF61" s="129"/>
      <c r="AG61" s="129"/>
      <c r="AH61" s="129"/>
      <c r="AI61" s="57">
        <v>2031</v>
      </c>
      <c r="AJ61" s="129">
        <v>40</v>
      </c>
    </row>
    <row r="62" spans="2:36" x14ac:dyDescent="0.3">
      <c r="B62" s="129" t="str">
        <f>'ITEM_Tech_BASE_JM '!B37</f>
        <v>IPPSTMBLQ-N</v>
      </c>
      <c r="C62" s="129" t="str">
        <f>'ITEM_Tech_BASE_JM '!C37</f>
        <v>Boiler - black liquor New</v>
      </c>
      <c r="D62" t="str">
        <f>'ITEMS_Comm_BASE_JM '!B18</f>
        <v>IPPBLQ</v>
      </c>
      <c r="E62" t="str">
        <f>'ITEMS_Comm_BASE_JM '!B16</f>
        <v>IPPSTM</v>
      </c>
      <c r="G62" s="143">
        <f>G33</f>
        <v>0.60401065424431821</v>
      </c>
      <c r="H62" s="129">
        <v>0</v>
      </c>
      <c r="I62" s="129">
        <v>0</v>
      </c>
      <c r="N62" s="2"/>
      <c r="P62">
        <f>INDEX('Capital costs'!$C$3:$C$26,MATCH(B63,'Capital costs'!$B$3:$B$26,0))</f>
        <v>333.00584953063691</v>
      </c>
      <c r="Q62">
        <v>1</v>
      </c>
      <c r="S62" s="120">
        <v>0.85</v>
      </c>
      <c r="T62" s="129"/>
      <c r="U62" s="129"/>
      <c r="AB62">
        <v>1</v>
      </c>
      <c r="AC62" s="129"/>
      <c r="AD62" s="129"/>
      <c r="AE62" s="129"/>
      <c r="AF62" s="129"/>
      <c r="AG62" s="129"/>
      <c r="AH62" s="129"/>
      <c r="AI62" s="57">
        <v>2031</v>
      </c>
      <c r="AJ62" s="129">
        <v>40</v>
      </c>
    </row>
    <row r="63" spans="2:36" x14ac:dyDescent="0.3">
      <c r="B63" s="129" t="str">
        <f>'ITEM_Tech_BASE_JM '!B38</f>
        <v>IPPSTMBIO-N</v>
      </c>
      <c r="C63" s="129" t="str">
        <f>'ITEM_Tech_BASE_JM '!C38</f>
        <v>Boiler - biomass New</v>
      </c>
      <c r="D63" t="str">
        <f>'ITEMS_Comm_BASE_JM '!B11</f>
        <v>IPPBIO</v>
      </c>
      <c r="E63" t="str">
        <f>'ITEMS_Comm_BASE_JM '!B16</f>
        <v>IPPSTM</v>
      </c>
      <c r="G63" s="143">
        <f>G34</f>
        <v>0.65516342057274379</v>
      </c>
      <c r="H63" s="129">
        <v>0</v>
      </c>
      <c r="I63" s="129">
        <v>0</v>
      </c>
      <c r="N63" s="2"/>
      <c r="P63">
        <f>INDEX('Capital costs'!$C$3:$C$26,MATCH(B63,'Capital costs'!$B$3:$B$26,0))</f>
        <v>333.00584953063691</v>
      </c>
      <c r="Q63">
        <v>1</v>
      </c>
      <c r="S63" s="120">
        <v>0.85</v>
      </c>
      <c r="T63" s="129"/>
      <c r="U63" s="129"/>
      <c r="AB63">
        <v>1</v>
      </c>
      <c r="AC63" s="129"/>
      <c r="AD63" s="129"/>
      <c r="AE63" s="129"/>
      <c r="AF63" s="129"/>
      <c r="AG63" s="129"/>
      <c r="AH63" s="129"/>
      <c r="AI63" s="57">
        <v>2031</v>
      </c>
      <c r="AJ63" s="129">
        <v>40</v>
      </c>
    </row>
    <row r="64" spans="2:36" x14ac:dyDescent="0.3">
      <c r="B64" s="129" t="str">
        <f>'ITEM_Tech_BASE_JM '!B46</f>
        <v>XIPPREC</v>
      </c>
      <c r="C64" s="129" t="str">
        <f>'ITEM_Tech_BASE_JM '!C46</f>
        <v>Industry - PP - Source of recovery paper</v>
      </c>
      <c r="E64" t="str">
        <f>'ITEMS_Comm_BASE_JM '!B15</f>
        <v>IPPREC</v>
      </c>
      <c r="H64" s="129"/>
      <c r="I64" s="129"/>
      <c r="N64" s="2"/>
      <c r="S64" s="2"/>
      <c r="Z64">
        <v>5</v>
      </c>
      <c r="AA64" s="129">
        <f>'PAMS levers'!E22</f>
        <v>2.7210000000000001</v>
      </c>
      <c r="AC64" s="129"/>
      <c r="AD64" s="129"/>
      <c r="AE64" s="129"/>
      <c r="AF64" s="129"/>
      <c r="AG64" s="129"/>
      <c r="AH64" s="129"/>
      <c r="AJ64" s="129"/>
    </row>
    <row r="65" spans="4:34" x14ac:dyDescent="0.3">
      <c r="D65" s="130"/>
      <c r="H65" s="129"/>
      <c r="I65" s="129"/>
      <c r="N65" s="2"/>
      <c r="AC65" s="129"/>
      <c r="AD65" s="129"/>
      <c r="AE65" s="129"/>
      <c r="AF65" s="129"/>
      <c r="AG65" s="129"/>
      <c r="AH65" s="129"/>
    </row>
    <row r="66" spans="4:34" x14ac:dyDescent="0.3">
      <c r="H66" s="129"/>
      <c r="I66" s="129"/>
      <c r="N66" s="2"/>
      <c r="AC66" s="129"/>
      <c r="AD66" s="129"/>
      <c r="AE66" s="129"/>
      <c r="AF66" s="129"/>
      <c r="AG66" s="129"/>
      <c r="AH66" s="129"/>
    </row>
    <row r="67" spans="4:34" x14ac:dyDescent="0.3">
      <c r="D67" s="130"/>
      <c r="H67" s="129"/>
      <c r="I67" s="129"/>
      <c r="N67" s="2"/>
      <c r="AC67" s="129"/>
      <c r="AD67" s="129"/>
      <c r="AE67" s="129"/>
      <c r="AF67" s="129"/>
      <c r="AG67" s="129"/>
      <c r="AH67" s="129"/>
    </row>
    <row r="68" spans="4:34" x14ac:dyDescent="0.3">
      <c r="D68" s="130"/>
      <c r="N68" s="2"/>
      <c r="AC68" s="129"/>
      <c r="AD68" s="129"/>
      <c r="AE68" s="129"/>
      <c r="AF68" s="129"/>
      <c r="AG68" s="129"/>
      <c r="AH68" s="129"/>
    </row>
    <row r="69" spans="4:34" x14ac:dyDescent="0.3">
      <c r="D69" s="130"/>
      <c r="N69" s="2"/>
      <c r="AC69" s="129"/>
      <c r="AD69" s="129"/>
      <c r="AE69" s="129"/>
      <c r="AF69" s="129"/>
      <c r="AG69" s="129"/>
      <c r="AH69" s="129"/>
    </row>
    <row r="70" spans="4:34" x14ac:dyDescent="0.3">
      <c r="D70" s="130"/>
      <c r="N70" s="2"/>
      <c r="AC70" s="129"/>
      <c r="AD70" s="129"/>
      <c r="AE70" s="129"/>
      <c r="AF70" s="129"/>
      <c r="AG70" s="129"/>
      <c r="AH70" s="129"/>
    </row>
    <row r="71" spans="4:34" x14ac:dyDescent="0.3">
      <c r="D71" s="130"/>
    </row>
    <row r="72" spans="4:34" x14ac:dyDescent="0.3">
      <c r="D72" s="130"/>
    </row>
  </sheetData>
  <phoneticPr fontId="90" type="noConversion"/>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V14"/>
  <sheetViews>
    <sheetView zoomScale="120" zoomScaleNormal="120" workbookViewId="0">
      <selection activeCell="F7" sqref="F7"/>
    </sheetView>
  </sheetViews>
  <sheetFormatPr defaultColWidth="8.88671875" defaultRowHeight="10.199999999999999" x14ac:dyDescent="0.2"/>
  <cols>
    <col min="1" max="1" width="8.88671875" style="6"/>
    <col min="2" max="2" width="13.88671875" style="6" customWidth="1"/>
    <col min="3" max="3" width="29.33203125" style="6" customWidth="1"/>
    <col min="4" max="4" width="10.88671875" style="6" customWidth="1"/>
    <col min="5" max="5" width="10.33203125" style="6" customWidth="1"/>
    <col min="6" max="6" width="14.33203125" style="6" customWidth="1"/>
    <col min="7" max="16384" width="8.88671875" style="6"/>
  </cols>
  <sheetData>
    <row r="1" spans="1:22" x14ac:dyDescent="0.2">
      <c r="A1" s="6" t="s">
        <v>124</v>
      </c>
      <c r="B1" s="120" t="s">
        <v>14</v>
      </c>
      <c r="G1" s="52"/>
      <c r="H1" s="120"/>
      <c r="I1" s="120"/>
      <c r="J1" s="120"/>
      <c r="K1" s="120"/>
      <c r="L1" s="120"/>
      <c r="M1" s="120"/>
      <c r="N1" s="120"/>
      <c r="O1" s="120"/>
      <c r="P1" s="120"/>
      <c r="Q1" s="120"/>
      <c r="R1" s="120"/>
      <c r="S1" s="120"/>
      <c r="T1" s="120"/>
      <c r="U1" s="120"/>
      <c r="V1" s="120"/>
    </row>
    <row r="2" spans="1:22" ht="13.2" x14ac:dyDescent="0.25">
      <c r="A2" s="174" t="str">
        <f ca="1">MID(CELL("filename",A1),FIND("]",CELL("filename",A1))+1,255)</f>
        <v>ProcData_Xtechs_JM</v>
      </c>
      <c r="B2" s="153"/>
      <c r="G2" s="52"/>
      <c r="H2" s="52" t="s">
        <v>215</v>
      </c>
      <c r="I2" s="52"/>
      <c r="J2" s="52"/>
      <c r="K2" s="52"/>
      <c r="L2" s="52"/>
      <c r="M2" s="52"/>
      <c r="N2" s="120"/>
      <c r="O2" s="120"/>
      <c r="P2" s="120"/>
      <c r="Q2" s="120"/>
      <c r="R2" s="120"/>
      <c r="S2" s="120"/>
      <c r="T2" s="120"/>
      <c r="U2" s="120"/>
      <c r="V2" s="120"/>
    </row>
    <row r="3" spans="1:22" ht="20.399999999999999" x14ac:dyDescent="0.2">
      <c r="G3" s="123" t="s">
        <v>143</v>
      </c>
      <c r="H3" s="123" t="s">
        <v>144</v>
      </c>
      <c r="I3" s="123" t="s">
        <v>144</v>
      </c>
      <c r="J3" s="123" t="s">
        <v>144</v>
      </c>
      <c r="K3" s="123" t="s">
        <v>144</v>
      </c>
      <c r="L3" s="123" t="s">
        <v>144</v>
      </c>
      <c r="M3" s="123" t="s">
        <v>156</v>
      </c>
      <c r="N3" s="123" t="s">
        <v>159</v>
      </c>
      <c r="O3" s="123" t="s">
        <v>145</v>
      </c>
      <c r="P3" s="120" t="s">
        <v>163</v>
      </c>
      <c r="Q3" s="120" t="s">
        <v>163</v>
      </c>
      <c r="R3" s="120" t="s">
        <v>163</v>
      </c>
      <c r="S3" s="120" t="s">
        <v>163</v>
      </c>
      <c r="T3" s="120"/>
      <c r="U3" s="137"/>
      <c r="V3" s="120"/>
    </row>
    <row r="4" spans="1:22" x14ac:dyDescent="0.2">
      <c r="G4" s="50" t="s">
        <v>146</v>
      </c>
      <c r="H4" s="50" t="s">
        <v>149</v>
      </c>
      <c r="I4" s="50" t="s">
        <v>149</v>
      </c>
      <c r="J4" s="50" t="s">
        <v>149</v>
      </c>
      <c r="K4" s="50" t="s">
        <v>149</v>
      </c>
      <c r="L4" s="50" t="s">
        <v>149</v>
      </c>
      <c r="M4" s="50" t="s">
        <v>157</v>
      </c>
      <c r="N4" s="50" t="s">
        <v>166</v>
      </c>
      <c r="O4" s="50" t="s">
        <v>150</v>
      </c>
      <c r="P4" s="134" t="s">
        <v>171</v>
      </c>
      <c r="Q4" s="134" t="s">
        <v>171</v>
      </c>
      <c r="R4" s="134" t="s">
        <v>171</v>
      </c>
      <c r="S4" s="134" t="s">
        <v>171</v>
      </c>
      <c r="T4" s="134" t="s">
        <v>171</v>
      </c>
      <c r="U4" s="134" t="s">
        <v>148</v>
      </c>
      <c r="V4" s="120"/>
    </row>
    <row r="5" spans="1:22" x14ac:dyDescent="0.2">
      <c r="G5" s="50" t="s">
        <v>151</v>
      </c>
      <c r="H5" s="50"/>
      <c r="I5" s="50"/>
      <c r="J5" s="50"/>
      <c r="K5" s="50"/>
      <c r="L5" s="50"/>
      <c r="M5" s="51"/>
      <c r="N5" s="120"/>
      <c r="O5" s="135"/>
      <c r="P5" s="134" t="str">
        <f>E8</f>
        <v>IPPBIO</v>
      </c>
      <c r="Q5" s="134" t="str">
        <f>E9</f>
        <v>IPPCOA</v>
      </c>
      <c r="R5" s="134" t="str">
        <f>E10</f>
        <v>IPPGAS</v>
      </c>
      <c r="S5" s="134" t="str">
        <f>E11</f>
        <v>IPPOHF</v>
      </c>
      <c r="T5" s="134" t="str">
        <f>E12</f>
        <v>IPPREC</v>
      </c>
      <c r="U5" s="137"/>
      <c r="V5" s="120"/>
    </row>
    <row r="6" spans="1:22" x14ac:dyDescent="0.2">
      <c r="B6" s="120"/>
      <c r="C6" s="120"/>
      <c r="D6" s="120"/>
      <c r="E6" s="120" t="s">
        <v>1319</v>
      </c>
      <c r="F6" s="120"/>
      <c r="G6" s="50" t="s">
        <v>152</v>
      </c>
      <c r="H6" s="50"/>
      <c r="I6" s="50"/>
      <c r="J6" s="50"/>
      <c r="K6" s="50"/>
      <c r="L6" s="50"/>
      <c r="M6" s="137"/>
      <c r="N6" s="120"/>
      <c r="O6" s="135"/>
      <c r="P6" s="120"/>
      <c r="Q6" s="120"/>
      <c r="R6" s="120"/>
      <c r="S6" s="120"/>
      <c r="T6" s="120"/>
      <c r="U6" s="137"/>
      <c r="V6" s="120"/>
    </row>
    <row r="7" spans="1:22" ht="20.399999999999999" x14ac:dyDescent="0.2">
      <c r="A7" s="120"/>
      <c r="B7" s="121" t="s">
        <v>1308</v>
      </c>
      <c r="C7" s="121" t="s">
        <v>1320</v>
      </c>
      <c r="D7" s="121" t="s">
        <v>1321</v>
      </c>
      <c r="E7" s="121" t="s">
        <v>1322</v>
      </c>
      <c r="F7" s="121" t="s">
        <v>1323</v>
      </c>
      <c r="G7" s="52" t="str">
        <f>IFERROR(REPLACE(G4,SEARCH("-",G4),1,"~"),G4)</f>
        <v>ACT_EFF</v>
      </c>
      <c r="H7" s="123" t="s">
        <v>1324</v>
      </c>
      <c r="I7" s="123" t="s">
        <v>1325</v>
      </c>
      <c r="J7" s="123" t="s">
        <v>1326</v>
      </c>
      <c r="K7" s="123" t="s">
        <v>1327</v>
      </c>
      <c r="L7" s="123" t="s">
        <v>1328</v>
      </c>
      <c r="M7" s="670" t="s">
        <v>1346</v>
      </c>
      <c r="N7" s="170" t="s">
        <v>166</v>
      </c>
      <c r="O7" s="667" t="s">
        <v>150</v>
      </c>
      <c r="P7" s="669" t="s">
        <v>171</v>
      </c>
      <c r="Q7" s="669" t="s">
        <v>171</v>
      </c>
      <c r="R7" s="669" t="s">
        <v>171</v>
      </c>
      <c r="S7" s="669" t="s">
        <v>171</v>
      </c>
      <c r="T7" s="669" t="s">
        <v>171</v>
      </c>
      <c r="U7" s="669" t="s">
        <v>1345</v>
      </c>
      <c r="V7" s="120"/>
    </row>
    <row r="8" spans="1:22" x14ac:dyDescent="0.2">
      <c r="B8" s="120" t="str">
        <f>'ITEM_Tech_BASE_JM '!B42</f>
        <v>XIPPBIO</v>
      </c>
      <c r="C8" s="120" t="str">
        <f>'ITEM_Tech_BASE_JM '!C42</f>
        <v>Industry - IPP - Biomass</v>
      </c>
      <c r="D8" s="120" t="str">
        <f>'ITEMS_Comm_BASE_JM '!B22</f>
        <v>INDBIW</v>
      </c>
      <c r="E8" s="120" t="str">
        <f>'ITEMS_Comm_BASE_JM '!B11</f>
        <v>IPPBIO</v>
      </c>
      <c r="F8" s="120"/>
      <c r="G8" s="154">
        <v>1</v>
      </c>
      <c r="M8" s="137"/>
      <c r="N8" s="6">
        <v>0</v>
      </c>
      <c r="O8" s="6">
        <v>1</v>
      </c>
      <c r="P8" s="6">
        <v>1</v>
      </c>
      <c r="U8" s="120">
        <v>25</v>
      </c>
    </row>
    <row r="9" spans="1:22" x14ac:dyDescent="0.2">
      <c r="B9" s="120" t="str">
        <f>'ITEM_Tech_BASE_JM '!B43</f>
        <v>XIPPCOA</v>
      </c>
      <c r="C9" s="120" t="str">
        <f>'ITEM_Tech_BASE_JM '!C43</f>
        <v>Industry - IPP - Coal</v>
      </c>
      <c r="D9" s="120" t="str">
        <f>'ITEMS_Comm_BASE_JM '!B23</f>
        <v>INDCOA</v>
      </c>
      <c r="E9" s="120" t="str">
        <f>'ITEMS_Comm_BASE_JM '!B10</f>
        <v>IPPCOA</v>
      </c>
      <c r="G9" s="154">
        <v>1</v>
      </c>
      <c r="N9" s="6">
        <v>0</v>
      </c>
      <c r="O9" s="6">
        <v>1</v>
      </c>
      <c r="Q9" s="6">
        <v>1</v>
      </c>
      <c r="U9" s="120">
        <v>25</v>
      </c>
    </row>
    <row r="10" spans="1:22" x14ac:dyDescent="0.2">
      <c r="B10" s="120" t="str">
        <f>'ITEM_Tech_BASE_JM '!B44</f>
        <v>XIPPGAS</v>
      </c>
      <c r="C10" s="120" t="str">
        <f>'ITEM_Tech_BASE_JM '!C44</f>
        <v>Industry - IPP - Gas</v>
      </c>
      <c r="D10" s="120" t="str">
        <f>'ITEMS_Comm_BASE_JM '!B24</f>
        <v>INDGAS</v>
      </c>
      <c r="E10" s="120" t="str">
        <f>'ITEMS_Comm_BASE_JM '!B12</f>
        <v>IPPGAS</v>
      </c>
      <c r="G10" s="154">
        <v>1</v>
      </c>
      <c r="N10" s="6">
        <v>0</v>
      </c>
      <c r="O10" s="6">
        <v>1</v>
      </c>
      <c r="R10" s="6">
        <v>1</v>
      </c>
      <c r="U10" s="120">
        <v>25</v>
      </c>
    </row>
    <row r="11" spans="1:22" x14ac:dyDescent="0.2">
      <c r="B11" s="120" t="str">
        <f>'ITEM_Tech_BASE_JM '!B45</f>
        <v>XIPPOTH</v>
      </c>
      <c r="C11" s="120" t="str">
        <f>'ITEM_Tech_BASE_JM '!C45</f>
        <v>Industry - IPP - HFO</v>
      </c>
      <c r="D11" s="120" t="str">
        <f>'ITEMS_Comm_BASE_JM '!B25</f>
        <v>INDOHF</v>
      </c>
      <c r="E11" s="120" t="str">
        <f>'ITEMS_Comm_BASE_JM '!B13</f>
        <v>IPPOHF</v>
      </c>
      <c r="G11" s="154">
        <v>1</v>
      </c>
      <c r="N11" s="6">
        <v>0</v>
      </c>
      <c r="O11" s="6">
        <v>1</v>
      </c>
      <c r="S11" s="6">
        <v>1</v>
      </c>
      <c r="U11" s="120">
        <v>25</v>
      </c>
    </row>
    <row r="12" spans="1:22" x14ac:dyDescent="0.2">
      <c r="B12" s="120" t="str">
        <f>'ITEM_Tech_BASE_JM '!B46</f>
        <v>XIPPREC</v>
      </c>
      <c r="C12" s="120" t="str">
        <f>'ITEM_Tech_BASE_JM '!C46</f>
        <v>Industry - PP - Source of recovery paper</v>
      </c>
      <c r="D12" s="120"/>
      <c r="E12" s="120" t="str">
        <f>'ITEMS_Comm_BASE_JM '!B15</f>
        <v>IPPREC</v>
      </c>
      <c r="G12" s="154"/>
      <c r="N12" s="6">
        <v>0</v>
      </c>
      <c r="O12" s="6">
        <v>1</v>
      </c>
      <c r="T12" s="6">
        <v>1</v>
      </c>
      <c r="U12" s="120">
        <v>25</v>
      </c>
    </row>
    <row r="13" spans="1:22" x14ac:dyDescent="0.2">
      <c r="U13" s="137"/>
    </row>
    <row r="14" spans="1:22" x14ac:dyDescent="0.2">
      <c r="U14" s="137"/>
    </row>
  </sheetData>
  <phoneticPr fontId="90"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3CC4-9353-4828-A707-5E64F88FC1B6}">
  <sheetPr>
    <tabColor rgb="FF0070C0"/>
  </sheetPr>
  <dimension ref="A1:Y17"/>
  <sheetViews>
    <sheetView workbookViewId="0">
      <selection activeCell="X9" sqref="X9"/>
    </sheetView>
  </sheetViews>
  <sheetFormatPr defaultRowHeight="14.4" x14ac:dyDescent="0.3"/>
  <cols>
    <col min="2" max="2" width="12.5546875" customWidth="1"/>
    <col min="19" max="19" width="8.88671875" style="2"/>
    <col min="22" max="22" width="8.88671875" style="2"/>
    <col min="24" max="24" width="8.88671875" style="2"/>
  </cols>
  <sheetData>
    <row r="1" spans="1:25" x14ac:dyDescent="0.3">
      <c r="A1" s="6" t="s">
        <v>124</v>
      </c>
      <c r="B1" s="120" t="s">
        <v>14</v>
      </c>
      <c r="C1" s="6"/>
      <c r="D1" s="6"/>
      <c r="E1" s="6"/>
      <c r="F1" s="6"/>
      <c r="G1" s="52"/>
      <c r="H1" s="120"/>
      <c r="I1" s="120"/>
      <c r="J1" s="120"/>
      <c r="K1" s="120"/>
      <c r="L1" s="120"/>
      <c r="M1" s="120"/>
      <c r="N1" s="120"/>
      <c r="O1" s="120"/>
      <c r="P1" s="120"/>
      <c r="Q1" s="120"/>
      <c r="R1" s="120"/>
      <c r="S1" s="137"/>
      <c r="T1" s="120"/>
      <c r="U1" s="120"/>
      <c r="V1" s="137"/>
      <c r="W1" s="120"/>
      <c r="X1" s="137"/>
      <c r="Y1" s="120"/>
    </row>
    <row r="2" spans="1:25" x14ac:dyDescent="0.3">
      <c r="A2" s="174" t="str">
        <f ca="1">MID(CELL("filename",A1),FIND("]",CELL("filename",A1))+1,255)</f>
        <v>ProcData_CHP_JM</v>
      </c>
      <c r="B2" s="153"/>
      <c r="C2" s="6"/>
      <c r="D2" s="6"/>
      <c r="E2" s="6"/>
      <c r="F2" s="6"/>
      <c r="G2" s="52"/>
      <c r="H2" s="52" t="s">
        <v>215</v>
      </c>
      <c r="I2" s="52"/>
      <c r="J2" s="52"/>
      <c r="K2" s="52"/>
      <c r="L2" s="52"/>
      <c r="M2" s="52"/>
      <c r="N2" s="52"/>
      <c r="O2" s="120"/>
      <c r="P2" s="120"/>
      <c r="Q2" s="120"/>
      <c r="R2" s="120"/>
      <c r="S2" s="137"/>
      <c r="T2" s="120"/>
      <c r="U2" s="120"/>
      <c r="V2" s="137"/>
      <c r="W2" s="120"/>
      <c r="X2" s="137"/>
      <c r="Y2" s="120"/>
    </row>
    <row r="3" spans="1:25" ht="21.6" x14ac:dyDescent="0.3">
      <c r="A3" s="6"/>
      <c r="B3" s="6"/>
      <c r="C3" s="6"/>
      <c r="D3" s="6"/>
      <c r="E3" s="6"/>
      <c r="F3" s="6"/>
      <c r="G3" s="123" t="s">
        <v>143</v>
      </c>
      <c r="H3" s="123" t="s">
        <v>144</v>
      </c>
      <c r="I3" s="123" t="s">
        <v>144</v>
      </c>
      <c r="J3" s="123" t="s">
        <v>144</v>
      </c>
      <c r="K3" s="123" t="s">
        <v>144</v>
      </c>
      <c r="L3" s="123" t="s">
        <v>144</v>
      </c>
      <c r="M3" s="123" t="s">
        <v>156</v>
      </c>
      <c r="N3" s="171" t="s">
        <v>156</v>
      </c>
      <c r="O3" s="123" t="s">
        <v>158</v>
      </c>
      <c r="P3" s="123" t="s">
        <v>159</v>
      </c>
      <c r="Q3" s="123" t="s">
        <v>145</v>
      </c>
      <c r="R3" s="123"/>
      <c r="S3" s="171"/>
      <c r="T3" s="120" t="s">
        <v>163</v>
      </c>
      <c r="U3" s="52"/>
      <c r="V3" s="137"/>
      <c r="W3" s="120"/>
      <c r="X3" s="137"/>
      <c r="Y3" s="120"/>
    </row>
    <row r="4" spans="1:25" ht="21.6" x14ac:dyDescent="0.3">
      <c r="A4" s="6"/>
      <c r="B4" s="6"/>
      <c r="C4" s="6"/>
      <c r="D4" s="6"/>
      <c r="E4" s="6"/>
      <c r="F4" s="6"/>
      <c r="G4" s="50" t="s">
        <v>146</v>
      </c>
      <c r="H4" s="50" t="s">
        <v>149</v>
      </c>
      <c r="I4" s="50" t="s">
        <v>149</v>
      </c>
      <c r="J4" s="50" t="s">
        <v>149</v>
      </c>
      <c r="K4" s="50" t="s">
        <v>149</v>
      </c>
      <c r="L4" s="50" t="s">
        <v>149</v>
      </c>
      <c r="M4" s="124" t="s">
        <v>157</v>
      </c>
      <c r="N4" s="124" t="s">
        <v>157</v>
      </c>
      <c r="O4" s="124" t="s">
        <v>165</v>
      </c>
      <c r="P4" s="124" t="s">
        <v>166</v>
      </c>
      <c r="Q4" s="124" t="s">
        <v>150</v>
      </c>
      <c r="R4" s="124" t="s">
        <v>147</v>
      </c>
      <c r="S4" s="124" t="s">
        <v>147</v>
      </c>
      <c r="T4" s="124" t="s">
        <v>171</v>
      </c>
      <c r="U4" s="124" t="s">
        <v>173</v>
      </c>
      <c r="V4" s="124" t="s">
        <v>148</v>
      </c>
      <c r="W4" s="124" t="s">
        <v>216</v>
      </c>
      <c r="X4" s="124" t="s">
        <v>216</v>
      </c>
      <c r="Y4" s="120"/>
    </row>
    <row r="5" spans="1:25" x14ac:dyDescent="0.3">
      <c r="A5" s="6"/>
      <c r="B5" s="6"/>
      <c r="C5" s="6"/>
      <c r="D5" s="6"/>
      <c r="E5" s="6"/>
      <c r="F5" s="6"/>
      <c r="G5" s="50" t="s">
        <v>151</v>
      </c>
      <c r="H5" s="50"/>
      <c r="I5" s="50"/>
      <c r="J5" s="50"/>
      <c r="K5" s="50"/>
      <c r="L5" s="50"/>
      <c r="M5" s="50"/>
      <c r="N5" s="50"/>
      <c r="O5" s="120"/>
      <c r="P5" s="120"/>
      <c r="Q5" s="135"/>
      <c r="R5" s="120"/>
      <c r="S5" s="137"/>
      <c r="T5" s="134" t="s">
        <v>33</v>
      </c>
      <c r="U5" s="120"/>
      <c r="V5" s="137"/>
      <c r="W5" s="120"/>
      <c r="X5" s="137"/>
      <c r="Y5" s="120"/>
    </row>
    <row r="6" spans="1:25" x14ac:dyDescent="0.3">
      <c r="A6" s="6"/>
      <c r="B6" s="120"/>
      <c r="C6" s="120"/>
      <c r="D6" s="120"/>
      <c r="E6" s="120" t="s">
        <v>1319</v>
      </c>
      <c r="F6" s="120"/>
      <c r="G6" s="50" t="s">
        <v>152</v>
      </c>
      <c r="H6" s="50"/>
      <c r="I6" s="50"/>
      <c r="J6" s="50"/>
      <c r="K6" s="50"/>
      <c r="L6" s="50"/>
      <c r="M6" s="120"/>
      <c r="N6" s="120"/>
      <c r="O6" s="120"/>
      <c r="P6" s="120"/>
      <c r="Q6" s="135"/>
      <c r="R6" s="135"/>
      <c r="S6" s="51"/>
      <c r="T6" s="120"/>
      <c r="U6" s="52"/>
      <c r="V6" s="137"/>
      <c r="W6" s="120"/>
      <c r="X6" s="137"/>
      <c r="Y6" s="120"/>
    </row>
    <row r="7" spans="1:25" ht="21.6" x14ac:dyDescent="0.3">
      <c r="A7" s="120"/>
      <c r="B7" s="121" t="s">
        <v>1308</v>
      </c>
      <c r="C7" s="121" t="s">
        <v>1320</v>
      </c>
      <c r="D7" s="121" t="s">
        <v>1321</v>
      </c>
      <c r="E7" s="121" t="s">
        <v>1322</v>
      </c>
      <c r="F7" s="121" t="s">
        <v>1323</v>
      </c>
      <c r="G7" s="52" t="str">
        <f>IFERROR(REPLACE(G4,SEARCH("-",G4),1,"~"),G4)</f>
        <v>ACT_EFF</v>
      </c>
      <c r="H7" s="670" t="s">
        <v>1324</v>
      </c>
      <c r="I7" s="670" t="s">
        <v>1325</v>
      </c>
      <c r="J7" s="670" t="s">
        <v>1326</v>
      </c>
      <c r="K7" s="670" t="s">
        <v>1327</v>
      </c>
      <c r="L7" s="670" t="s">
        <v>1328</v>
      </c>
      <c r="M7" s="170" t="s">
        <v>1329</v>
      </c>
      <c r="N7" s="670" t="s">
        <v>1346</v>
      </c>
      <c r="O7" s="170" t="s">
        <v>165</v>
      </c>
      <c r="P7" s="170" t="s">
        <v>166</v>
      </c>
      <c r="Q7" s="667" t="s">
        <v>150</v>
      </c>
      <c r="R7" s="667" t="s">
        <v>1330</v>
      </c>
      <c r="S7" s="667" t="s">
        <v>1341</v>
      </c>
      <c r="T7" s="667" t="s">
        <v>171</v>
      </c>
      <c r="U7" s="52" t="s">
        <v>173</v>
      </c>
      <c r="V7" s="667" t="s">
        <v>1345</v>
      </c>
      <c r="W7" s="170" t="s">
        <v>1337</v>
      </c>
      <c r="X7" s="667" t="s">
        <v>1347</v>
      </c>
      <c r="Y7" s="120"/>
    </row>
    <row r="8" spans="1:25" x14ac:dyDescent="0.3">
      <c r="B8" s="117" t="s">
        <v>128</v>
      </c>
      <c r="C8" s="120"/>
      <c r="D8" s="120"/>
      <c r="E8" s="155"/>
      <c r="F8" s="116"/>
      <c r="G8" s="157"/>
      <c r="H8" s="157"/>
      <c r="I8" s="157"/>
      <c r="J8" s="157"/>
      <c r="K8" s="157"/>
      <c r="L8" s="157"/>
      <c r="M8" s="120"/>
      <c r="N8" s="157"/>
      <c r="O8" s="120"/>
      <c r="P8" s="120"/>
      <c r="Q8" s="120"/>
      <c r="R8" s="120"/>
      <c r="S8" s="137"/>
      <c r="T8" s="120"/>
      <c r="U8" s="120"/>
      <c r="V8" s="137"/>
      <c r="W8" s="120"/>
      <c r="X8" s="137"/>
      <c r="Y8" s="120"/>
    </row>
    <row r="9" spans="1:25" x14ac:dyDescent="0.3">
      <c r="A9" s="120" t="s">
        <v>15</v>
      </c>
      <c r="B9" s="52" t="str">
        <f>'ITEM_Tech_BASE_JM '!B40</f>
        <v>IPPCHPGAS-N</v>
      </c>
      <c r="C9" s="52" t="str">
        <f>'ITEM_Tech_BASE_JM '!C40</f>
        <v>Gas CHP</v>
      </c>
      <c r="D9" s="155" t="str">
        <f>RES!G2</f>
        <v>IPPGAS</v>
      </c>
      <c r="E9" s="159" t="str">
        <f>RES!D2</f>
        <v>IPPELC</v>
      </c>
      <c r="G9" s="157">
        <v>0.25</v>
      </c>
      <c r="H9" s="157">
        <v>0.8</v>
      </c>
      <c r="I9" s="157">
        <v>0.8</v>
      </c>
      <c r="J9" s="157">
        <v>0</v>
      </c>
      <c r="K9" s="157"/>
      <c r="L9" s="157"/>
      <c r="M9" s="136"/>
      <c r="N9" s="157"/>
      <c r="O9" s="120"/>
      <c r="P9" s="120">
        <f>INDEX('Capital costs'!$C$3:$C$26,MATCH(B9,'Capital costs'!$B$3:$B$26,0))</f>
        <v>499.50877429595533</v>
      </c>
      <c r="Q9" s="136">
        <v>1</v>
      </c>
      <c r="R9" s="136"/>
      <c r="S9" s="136">
        <v>0.9</v>
      </c>
      <c r="T9" s="136">
        <v>1</v>
      </c>
      <c r="U9" s="136">
        <v>2025</v>
      </c>
      <c r="V9" s="136">
        <v>30</v>
      </c>
      <c r="W9" s="136"/>
      <c r="X9" s="136">
        <v>2.2000000000000002</v>
      </c>
      <c r="Y9" s="136"/>
    </row>
    <row r="10" spans="1:25" x14ac:dyDescent="0.3">
      <c r="A10" s="120" t="s">
        <v>15</v>
      </c>
      <c r="B10" s="136"/>
      <c r="C10" s="136"/>
      <c r="D10" s="155"/>
      <c r="E10" s="159" t="str">
        <f>RES!O2</f>
        <v>IPPSTM</v>
      </c>
      <c r="G10" s="157"/>
      <c r="H10" s="157"/>
      <c r="I10" s="157"/>
      <c r="J10" s="157"/>
      <c r="K10" s="157"/>
      <c r="L10" s="157"/>
      <c r="M10" s="136"/>
      <c r="N10" s="157"/>
      <c r="O10" s="120"/>
      <c r="P10" s="120"/>
      <c r="Q10" s="136"/>
      <c r="R10" s="136"/>
      <c r="S10" s="136"/>
      <c r="T10" s="136"/>
      <c r="U10" s="136"/>
      <c r="V10" s="136"/>
      <c r="W10" s="136"/>
      <c r="X10" s="136"/>
      <c r="Y10" s="136"/>
    </row>
    <row r="11" spans="1:25" x14ac:dyDescent="0.3">
      <c r="A11" s="120" t="s">
        <v>15</v>
      </c>
      <c r="B11" s="136"/>
      <c r="C11" s="136"/>
      <c r="D11" s="136"/>
      <c r="E11" s="116"/>
      <c r="Y11" s="136"/>
    </row>
    <row r="12" spans="1:25" x14ac:dyDescent="0.3">
      <c r="A12" s="120"/>
      <c r="B12" s="136"/>
      <c r="C12" s="136"/>
      <c r="D12" s="136"/>
      <c r="E12" s="116"/>
      <c r="F12" s="136"/>
      <c r="G12" s="157"/>
      <c r="H12" s="157"/>
      <c r="I12" s="157"/>
      <c r="J12" s="157"/>
      <c r="K12" s="157"/>
      <c r="L12" s="157"/>
      <c r="M12" s="136"/>
      <c r="N12" s="157"/>
      <c r="O12" s="120"/>
      <c r="P12" s="120"/>
      <c r="Q12" s="136"/>
      <c r="R12" s="136"/>
      <c r="S12" s="257"/>
      <c r="T12" s="136"/>
      <c r="U12" s="136"/>
      <c r="V12" s="257"/>
      <c r="W12" s="136"/>
      <c r="X12" s="257"/>
      <c r="Y12" s="136"/>
    </row>
    <row r="13" spans="1:25" x14ac:dyDescent="0.3">
      <c r="A13" s="120"/>
      <c r="B13" s="120"/>
      <c r="C13" s="120"/>
      <c r="D13" s="120"/>
      <c r="E13" s="155"/>
      <c r="F13" s="116"/>
      <c r="G13" s="157"/>
      <c r="H13" s="157"/>
      <c r="I13" s="157"/>
      <c r="J13" s="157"/>
      <c r="K13" s="157"/>
      <c r="L13" s="157"/>
      <c r="M13" s="136"/>
      <c r="N13" s="157"/>
      <c r="O13" s="120"/>
      <c r="P13" s="120"/>
      <c r="Q13" s="120"/>
      <c r="R13" s="120"/>
      <c r="S13" s="137"/>
      <c r="T13" s="136"/>
      <c r="U13" s="136"/>
      <c r="V13" s="257"/>
      <c r="W13" s="136"/>
      <c r="X13" s="257"/>
      <c r="Y13" s="136"/>
    </row>
    <row r="14" spans="1:25" x14ac:dyDescent="0.3">
      <c r="A14" s="120"/>
      <c r="B14" s="52"/>
      <c r="C14" s="52"/>
      <c r="D14" s="52"/>
      <c r="E14" s="155"/>
      <c r="F14" s="116"/>
      <c r="G14" s="157"/>
      <c r="H14" s="157"/>
      <c r="I14" s="157"/>
      <c r="J14" s="157"/>
      <c r="K14" s="157"/>
      <c r="L14" s="157"/>
      <c r="M14" s="136"/>
      <c r="N14" s="158"/>
      <c r="O14" s="120"/>
      <c r="P14" s="120"/>
      <c r="Q14" s="120"/>
      <c r="R14" s="120"/>
      <c r="S14" s="137"/>
      <c r="T14" s="136"/>
      <c r="U14" s="136"/>
      <c r="V14" s="257"/>
      <c r="W14" s="136"/>
      <c r="X14" s="257"/>
      <c r="Y14" s="136"/>
    </row>
    <row r="15" spans="1:25" x14ac:dyDescent="0.3">
      <c r="A15" s="120"/>
      <c r="B15" s="136"/>
      <c r="C15" s="120"/>
      <c r="D15" s="120"/>
      <c r="E15" s="155"/>
      <c r="F15" s="116"/>
      <c r="G15" s="120"/>
      <c r="H15" s="120"/>
      <c r="I15" s="120"/>
      <c r="J15" s="120"/>
      <c r="K15" s="120"/>
      <c r="L15" s="120"/>
      <c r="M15" s="136"/>
      <c r="N15" s="120"/>
      <c r="O15" s="120"/>
      <c r="P15" s="120"/>
      <c r="Q15" s="136"/>
      <c r="R15" s="136"/>
      <c r="S15" s="257"/>
      <c r="T15" s="136"/>
      <c r="U15" s="136"/>
      <c r="V15" s="257"/>
      <c r="W15" s="136"/>
      <c r="X15" s="257"/>
      <c r="Y15" s="136"/>
    </row>
    <row r="16" spans="1:25" x14ac:dyDescent="0.3">
      <c r="A16" s="120"/>
      <c r="B16" s="120"/>
      <c r="C16" s="120"/>
      <c r="D16" s="120"/>
      <c r="E16" s="155"/>
      <c r="F16" s="136"/>
      <c r="G16" s="120"/>
      <c r="H16" s="120"/>
      <c r="I16" s="120"/>
      <c r="J16" s="120"/>
      <c r="K16" s="120"/>
      <c r="L16" s="120"/>
      <c r="M16" s="136"/>
      <c r="N16" s="120"/>
      <c r="O16" s="120"/>
      <c r="P16" s="120"/>
      <c r="Q16" s="120"/>
      <c r="R16" s="120"/>
      <c r="S16" s="137"/>
      <c r="T16" s="136"/>
      <c r="U16" s="136"/>
      <c r="V16" s="257"/>
      <c r="W16" s="136"/>
      <c r="X16" s="257"/>
      <c r="Y16" s="136"/>
    </row>
    <row r="17" spans="1:25" x14ac:dyDescent="0.3">
      <c r="A17" s="120"/>
      <c r="B17" s="120"/>
      <c r="C17" s="120"/>
      <c r="D17" s="120"/>
      <c r="E17" s="120"/>
      <c r="F17" s="155"/>
      <c r="G17" s="120"/>
      <c r="H17" s="157"/>
      <c r="I17" s="157"/>
      <c r="J17" s="157"/>
      <c r="K17" s="157"/>
      <c r="L17" s="157"/>
      <c r="M17" s="120"/>
      <c r="N17" s="157"/>
      <c r="O17" s="120"/>
      <c r="P17" s="120"/>
      <c r="Q17" s="120"/>
      <c r="R17" s="120"/>
      <c r="S17" s="137"/>
      <c r="T17" s="136"/>
      <c r="U17" s="120"/>
      <c r="V17" s="137"/>
      <c r="W17" s="120"/>
      <c r="X17" s="137"/>
      <c r="Y17" s="120"/>
    </row>
  </sheetData>
  <phoneticPr fontId="90"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6A3C-693E-4716-92E0-B05FF464B4B5}">
  <sheetPr>
    <tabColor rgb="FF0070C0"/>
  </sheetPr>
  <dimension ref="A1:U25"/>
  <sheetViews>
    <sheetView topLeftCell="B1" workbookViewId="0">
      <selection activeCell="C25" sqref="C25"/>
    </sheetView>
  </sheetViews>
  <sheetFormatPr defaultRowHeight="14.4" x14ac:dyDescent="0.3"/>
  <cols>
    <col min="2" max="2" width="19.33203125" customWidth="1"/>
    <col min="3" max="3" width="72.6640625" customWidth="1"/>
    <col min="4" max="4" width="18.88671875" customWidth="1"/>
    <col min="5" max="5" width="22.109375" customWidth="1"/>
    <col min="6" max="6" width="12" customWidth="1"/>
  </cols>
  <sheetData>
    <row r="1" spans="1:21" x14ac:dyDescent="0.3">
      <c r="A1" s="53" t="s">
        <v>237</v>
      </c>
      <c r="B1" s="120" t="s">
        <v>14</v>
      </c>
      <c r="C1" s="6"/>
      <c r="D1" s="6"/>
      <c r="E1" s="6"/>
      <c r="F1" s="6"/>
      <c r="G1" s="6" t="s">
        <v>15</v>
      </c>
      <c r="H1" s="6"/>
      <c r="I1" s="6"/>
      <c r="J1" s="6"/>
      <c r="K1" s="6"/>
      <c r="L1" s="6"/>
      <c r="M1" s="6"/>
      <c r="N1" s="6"/>
      <c r="O1" s="6"/>
      <c r="P1" s="6"/>
      <c r="Q1" s="6"/>
      <c r="R1" s="6"/>
      <c r="S1" s="6"/>
      <c r="T1" s="6"/>
      <c r="U1" s="6"/>
    </row>
    <row r="2" spans="1:21" x14ac:dyDescent="0.3">
      <c r="A2" s="174" t="str">
        <f ca="1">MID(CELL("filename",A1),FIND("]",CELL("filename",A1))+1,255)</f>
        <v>ITEMS_GRP_P&amp;P_JM</v>
      </c>
      <c r="B2" s="153"/>
      <c r="C2" s="6"/>
      <c r="D2" s="6"/>
      <c r="E2" s="6"/>
      <c r="F2" s="6"/>
      <c r="G2" s="6"/>
      <c r="H2" s="6"/>
      <c r="I2" s="6"/>
      <c r="J2" s="6"/>
      <c r="K2" s="6"/>
      <c r="L2" s="6"/>
      <c r="M2" s="6"/>
      <c r="N2" s="6"/>
      <c r="O2" s="6"/>
      <c r="P2" s="6"/>
      <c r="Q2" s="6"/>
      <c r="R2" s="6"/>
      <c r="S2" s="6"/>
      <c r="T2" s="6"/>
      <c r="U2" s="6"/>
    </row>
    <row r="3" spans="1:21" ht="42" x14ac:dyDescent="0.3">
      <c r="A3" s="6"/>
      <c r="B3" s="6"/>
      <c r="C3" s="6"/>
      <c r="D3" s="6"/>
      <c r="E3" s="6"/>
      <c r="F3" s="6"/>
      <c r="G3" s="6"/>
      <c r="H3" s="170" t="s">
        <v>240</v>
      </c>
      <c r="I3" s="170" t="s">
        <v>240</v>
      </c>
      <c r="J3" s="170" t="s">
        <v>240</v>
      </c>
      <c r="K3" s="170" t="s">
        <v>240</v>
      </c>
      <c r="L3" s="170" t="s">
        <v>240</v>
      </c>
      <c r="M3" s="170" t="s">
        <v>240</v>
      </c>
      <c r="N3" s="170" t="s">
        <v>240</v>
      </c>
      <c r="O3" s="170" t="s">
        <v>240</v>
      </c>
      <c r="P3" s="170" t="s">
        <v>240</v>
      </c>
      <c r="Q3" s="170" t="s">
        <v>240</v>
      </c>
      <c r="R3" s="170" t="s">
        <v>240</v>
      </c>
      <c r="S3" s="170" t="s">
        <v>240</v>
      </c>
      <c r="T3" s="170" t="s">
        <v>240</v>
      </c>
      <c r="U3" s="170" t="s">
        <v>240</v>
      </c>
    </row>
    <row r="4" spans="1:21" x14ac:dyDescent="0.3">
      <c r="A4" s="6"/>
      <c r="B4" s="6"/>
      <c r="C4" s="6"/>
      <c r="D4" s="6"/>
      <c r="E4" s="6"/>
      <c r="F4" s="6"/>
      <c r="G4" s="6"/>
      <c r="H4" s="50" t="s">
        <v>241</v>
      </c>
      <c r="I4" s="50" t="s">
        <v>241</v>
      </c>
      <c r="J4" s="50" t="s">
        <v>241</v>
      </c>
      <c r="K4" s="50" t="s">
        <v>241</v>
      </c>
      <c r="L4" s="50" t="s">
        <v>241</v>
      </c>
      <c r="M4" s="50" t="s">
        <v>241</v>
      </c>
      <c r="N4" s="50" t="s">
        <v>241</v>
      </c>
      <c r="O4" s="50" t="s">
        <v>241</v>
      </c>
      <c r="P4" s="50" t="s">
        <v>241</v>
      </c>
      <c r="Q4" s="50" t="s">
        <v>241</v>
      </c>
      <c r="R4" s="50" t="s">
        <v>241</v>
      </c>
      <c r="S4" s="50" t="s">
        <v>241</v>
      </c>
      <c r="T4" s="50" t="s">
        <v>241</v>
      </c>
      <c r="U4" s="50" t="s">
        <v>241</v>
      </c>
    </row>
    <row r="5" spans="1:21" ht="21.6" x14ac:dyDescent="0.3">
      <c r="A5" s="6"/>
      <c r="B5" s="6"/>
      <c r="C5" s="6"/>
      <c r="D5" s="6"/>
      <c r="E5" s="6"/>
      <c r="F5" s="6"/>
      <c r="G5" s="6"/>
      <c r="H5" s="171" t="s">
        <v>1352</v>
      </c>
      <c r="I5" s="171" t="s">
        <v>1353</v>
      </c>
      <c r="J5" s="171" t="s">
        <v>1354</v>
      </c>
      <c r="K5" s="171" t="s">
        <v>1355</v>
      </c>
      <c r="L5" s="171" t="s">
        <v>1356</v>
      </c>
      <c r="M5" s="171" t="s">
        <v>1357</v>
      </c>
      <c r="N5" s="171" t="s">
        <v>1358</v>
      </c>
      <c r="O5" s="171" t="s">
        <v>1359</v>
      </c>
      <c r="P5" s="171" t="s">
        <v>1360</v>
      </c>
      <c r="Q5" s="171" t="s">
        <v>1361</v>
      </c>
      <c r="R5" s="171" t="s">
        <v>1362</v>
      </c>
      <c r="S5" s="171" t="s">
        <v>1363</v>
      </c>
      <c r="T5" s="171" t="s">
        <v>1364</v>
      </c>
      <c r="U5" s="171" t="s">
        <v>1365</v>
      </c>
    </row>
    <row r="6" spans="1:21" x14ac:dyDescent="0.3">
      <c r="A6" s="6"/>
      <c r="B6" s="120"/>
      <c r="C6" s="120"/>
      <c r="D6" s="120"/>
      <c r="E6" s="120" t="s">
        <v>1319</v>
      </c>
      <c r="F6" s="120"/>
      <c r="G6" s="6"/>
      <c r="H6" s="6"/>
      <c r="I6" s="6"/>
      <c r="J6" s="6"/>
      <c r="K6" s="6"/>
      <c r="L6" s="6"/>
      <c r="M6" s="6"/>
      <c r="N6" s="6"/>
      <c r="O6" s="6"/>
      <c r="P6" s="6"/>
      <c r="Q6" s="6"/>
      <c r="R6" s="6"/>
      <c r="S6" s="6"/>
      <c r="T6" s="6"/>
      <c r="U6" s="6"/>
    </row>
    <row r="7" spans="1:21" x14ac:dyDescent="0.3">
      <c r="A7" s="120"/>
      <c r="B7" s="121" t="s">
        <v>238</v>
      </c>
      <c r="C7" s="121" t="s">
        <v>239</v>
      </c>
      <c r="D7" s="168" t="s">
        <v>18</v>
      </c>
      <c r="E7" s="121" t="s">
        <v>19</v>
      </c>
      <c r="F7" s="121" t="s">
        <v>20</v>
      </c>
      <c r="G7" s="6"/>
      <c r="H7" s="6"/>
      <c r="I7" s="6"/>
      <c r="J7" s="6"/>
      <c r="K7" s="6"/>
      <c r="L7" s="6"/>
      <c r="M7" s="6"/>
      <c r="N7" s="6"/>
      <c r="O7" s="6"/>
      <c r="P7" s="6"/>
      <c r="Q7" s="6"/>
      <c r="R7" s="6"/>
      <c r="S7" s="6"/>
      <c r="T7" s="6"/>
      <c r="U7" s="6"/>
    </row>
    <row r="8" spans="1:21" x14ac:dyDescent="0.3">
      <c r="A8" s="120" t="s">
        <v>15</v>
      </c>
      <c r="B8" s="169"/>
      <c r="C8" s="121"/>
      <c r="D8" s="121"/>
      <c r="E8" s="121"/>
      <c r="F8" s="121"/>
      <c r="G8" s="6"/>
      <c r="H8" s="6"/>
      <c r="I8" s="6"/>
      <c r="J8" s="6"/>
      <c r="K8" s="6"/>
      <c r="L8" s="6"/>
      <c r="M8" s="6"/>
      <c r="N8" s="6"/>
      <c r="O8" s="6"/>
      <c r="P8" s="6"/>
      <c r="Q8" s="6"/>
      <c r="R8" s="6"/>
      <c r="S8" s="6"/>
      <c r="T8" s="6"/>
      <c r="U8" s="6"/>
    </row>
    <row r="9" spans="1:21" x14ac:dyDescent="0.3">
      <c r="A9" s="48" t="s">
        <v>15</v>
      </c>
      <c r="B9" s="48" t="s">
        <v>33</v>
      </c>
      <c r="C9" s="48" t="s">
        <v>75</v>
      </c>
      <c r="D9" s="48" t="s">
        <v>21</v>
      </c>
      <c r="E9" s="48" t="s">
        <v>76</v>
      </c>
      <c r="F9" s="6"/>
      <c r="G9" s="6"/>
      <c r="H9" s="6"/>
      <c r="I9" s="6"/>
      <c r="J9" s="6"/>
      <c r="K9" s="6"/>
      <c r="L9" s="6"/>
      <c r="M9" s="6"/>
      <c r="N9" s="6"/>
      <c r="O9" s="6"/>
      <c r="P9" s="6"/>
      <c r="Q9" s="6"/>
      <c r="R9" s="6"/>
      <c r="S9" s="6"/>
      <c r="T9" s="6"/>
      <c r="U9" s="6"/>
    </row>
    <row r="10" spans="1:21" x14ac:dyDescent="0.3">
      <c r="A10" s="6"/>
      <c r="B10" s="173" t="s">
        <v>242</v>
      </c>
      <c r="C10" s="173" t="s">
        <v>257</v>
      </c>
      <c r="D10" s="6"/>
      <c r="E10" s="172" t="s">
        <v>272</v>
      </c>
      <c r="F10" s="6"/>
      <c r="G10" s="6"/>
      <c r="H10" s="6"/>
      <c r="I10" s="6"/>
      <c r="J10" s="6"/>
      <c r="K10" s="6"/>
      <c r="L10" s="6"/>
      <c r="M10" s="6"/>
      <c r="N10" s="6"/>
      <c r="O10" s="6"/>
      <c r="P10" s="6"/>
      <c r="Q10" s="6"/>
      <c r="R10" s="6"/>
      <c r="S10" s="6"/>
      <c r="T10" s="6"/>
      <c r="U10" s="6"/>
    </row>
    <row r="11" spans="1:21" x14ac:dyDescent="0.3">
      <c r="A11" s="6"/>
      <c r="B11" s="173" t="s">
        <v>243</v>
      </c>
      <c r="C11" s="173" t="s">
        <v>258</v>
      </c>
      <c r="D11" s="6"/>
      <c r="E11" s="172" t="s">
        <v>272</v>
      </c>
      <c r="F11" s="6"/>
      <c r="G11" s="6"/>
      <c r="H11" s="6"/>
      <c r="I11" s="6"/>
      <c r="J11" s="6"/>
      <c r="K11" s="6"/>
      <c r="L11" s="6"/>
      <c r="M11" s="6"/>
      <c r="N11" s="6"/>
      <c r="O11" s="6"/>
      <c r="P11" s="6"/>
      <c r="Q11" s="6"/>
      <c r="R11" s="6"/>
      <c r="S11" s="6"/>
      <c r="T11" s="6"/>
      <c r="U11" s="6"/>
    </row>
    <row r="12" spans="1:21" x14ac:dyDescent="0.3">
      <c r="A12" s="6"/>
      <c r="B12" s="173" t="s">
        <v>244</v>
      </c>
      <c r="C12" s="173" t="s">
        <v>259</v>
      </c>
      <c r="D12" s="6"/>
      <c r="E12" s="172" t="s">
        <v>272</v>
      </c>
      <c r="F12" s="6"/>
      <c r="G12" s="6"/>
      <c r="H12" s="6"/>
      <c r="I12" s="6"/>
      <c r="J12" s="6"/>
      <c r="K12" s="6"/>
      <c r="L12" s="6"/>
      <c r="M12" s="6"/>
      <c r="N12" s="6"/>
      <c r="O12" s="6"/>
      <c r="P12" s="6"/>
      <c r="Q12" s="6"/>
      <c r="R12" s="6"/>
      <c r="S12" s="6"/>
      <c r="T12" s="6"/>
      <c r="U12" s="6"/>
    </row>
    <row r="13" spans="1:21" x14ac:dyDescent="0.3">
      <c r="A13" s="6"/>
      <c r="B13" s="173" t="s">
        <v>245</v>
      </c>
      <c r="C13" s="173" t="s">
        <v>260</v>
      </c>
      <c r="D13" s="6"/>
      <c r="E13" s="172" t="s">
        <v>272</v>
      </c>
      <c r="F13" s="6"/>
      <c r="G13" s="6"/>
      <c r="H13" s="6"/>
      <c r="I13" s="6"/>
      <c r="J13" s="6"/>
      <c r="K13" s="6"/>
      <c r="L13" s="6"/>
      <c r="M13" s="6"/>
      <c r="N13" s="6"/>
      <c r="O13" s="6"/>
      <c r="P13" s="6"/>
      <c r="Q13" s="6"/>
      <c r="R13" s="6"/>
      <c r="S13" s="6"/>
      <c r="T13" s="6"/>
      <c r="U13" s="6"/>
    </row>
    <row r="14" spans="1:21" x14ac:dyDescent="0.3">
      <c r="A14" s="6"/>
      <c r="B14" s="173" t="s">
        <v>246</v>
      </c>
      <c r="C14" s="173" t="s">
        <v>261</v>
      </c>
      <c r="D14" s="6"/>
      <c r="E14" s="172" t="s">
        <v>272</v>
      </c>
      <c r="F14" s="6"/>
      <c r="G14" s="6"/>
      <c r="H14" s="6"/>
      <c r="I14" s="6"/>
      <c r="J14" s="6"/>
      <c r="K14" s="6"/>
      <c r="L14" s="6"/>
      <c r="M14" s="6"/>
      <c r="N14" s="6"/>
      <c r="O14" s="6"/>
      <c r="P14" s="6"/>
      <c r="Q14" s="6"/>
      <c r="R14" s="6"/>
      <c r="S14" s="6"/>
      <c r="T14" s="6"/>
      <c r="U14" s="6"/>
    </row>
    <row r="15" spans="1:21" x14ac:dyDescent="0.3">
      <c r="A15" s="6"/>
      <c r="B15" s="173" t="s">
        <v>247</v>
      </c>
      <c r="C15" s="173" t="s">
        <v>262</v>
      </c>
      <c r="D15" s="6"/>
      <c r="E15" s="172" t="s">
        <v>272</v>
      </c>
      <c r="F15" s="6"/>
      <c r="G15" s="6"/>
      <c r="H15" s="6"/>
      <c r="I15" s="6"/>
      <c r="J15" s="6"/>
      <c r="K15" s="6"/>
      <c r="L15" s="6"/>
      <c r="M15" s="6"/>
      <c r="N15" s="6"/>
      <c r="O15" s="6"/>
      <c r="P15" s="6"/>
      <c r="Q15" s="6"/>
      <c r="R15" s="6"/>
      <c r="S15" s="6"/>
      <c r="T15" s="6"/>
      <c r="U15" s="6"/>
    </row>
    <row r="16" spans="1:21" x14ac:dyDescent="0.3">
      <c r="A16" s="6"/>
      <c r="B16" s="173" t="s">
        <v>248</v>
      </c>
      <c r="C16" s="173" t="s">
        <v>263</v>
      </c>
      <c r="D16" s="6"/>
      <c r="E16" s="172" t="s">
        <v>272</v>
      </c>
      <c r="F16" s="6"/>
      <c r="G16" s="6"/>
      <c r="H16" s="6"/>
      <c r="I16" s="6"/>
      <c r="J16" s="6"/>
      <c r="K16" s="6"/>
      <c r="L16" s="6"/>
      <c r="M16" s="6"/>
      <c r="N16" s="6"/>
      <c r="O16" s="6"/>
      <c r="P16" s="6"/>
      <c r="Q16" s="6"/>
      <c r="R16" s="6"/>
      <c r="S16" s="6"/>
      <c r="T16" s="6"/>
      <c r="U16" s="6"/>
    </row>
    <row r="17" spans="1:21" x14ac:dyDescent="0.3">
      <c r="A17" s="6"/>
      <c r="B17" s="173" t="s">
        <v>249</v>
      </c>
      <c r="C17" s="173" t="s">
        <v>264</v>
      </c>
      <c r="D17" s="6"/>
      <c r="E17" s="172" t="s">
        <v>272</v>
      </c>
      <c r="F17" s="6"/>
      <c r="G17" s="6"/>
      <c r="H17" s="6"/>
      <c r="I17" s="6"/>
      <c r="J17" s="6"/>
      <c r="K17" s="6"/>
      <c r="L17" s="6"/>
      <c r="M17" s="6"/>
      <c r="N17" s="6"/>
      <c r="O17" s="6"/>
      <c r="P17" s="6"/>
      <c r="Q17" s="6"/>
      <c r="R17" s="6"/>
      <c r="S17" s="6"/>
      <c r="T17" s="6"/>
      <c r="U17" s="6"/>
    </row>
    <row r="18" spans="1:21" x14ac:dyDescent="0.3">
      <c r="A18" s="6"/>
      <c r="B18" s="173" t="s">
        <v>250</v>
      </c>
      <c r="C18" s="173" t="s">
        <v>265</v>
      </c>
      <c r="D18" s="6"/>
      <c r="E18" s="172" t="s">
        <v>272</v>
      </c>
      <c r="F18" s="6"/>
      <c r="G18" s="6"/>
      <c r="H18" s="6"/>
      <c r="I18" s="6"/>
      <c r="J18" s="6"/>
      <c r="K18" s="6"/>
      <c r="L18" s="6"/>
      <c r="M18" s="6"/>
      <c r="N18" s="6"/>
      <c r="O18" s="6"/>
      <c r="P18" s="6"/>
      <c r="Q18" s="6"/>
      <c r="R18" s="6"/>
      <c r="S18" s="6"/>
      <c r="T18" s="6"/>
      <c r="U18" s="6"/>
    </row>
    <row r="19" spans="1:21" x14ac:dyDescent="0.3">
      <c r="A19" s="6"/>
      <c r="B19" s="173" t="s">
        <v>251</v>
      </c>
      <c r="C19" s="173" t="s">
        <v>266</v>
      </c>
      <c r="D19" s="6"/>
      <c r="E19" s="172" t="s">
        <v>272</v>
      </c>
      <c r="F19" s="6"/>
      <c r="G19" s="6"/>
      <c r="H19" s="6"/>
      <c r="I19" s="6"/>
      <c r="J19" s="6"/>
      <c r="K19" s="6"/>
      <c r="L19" s="6"/>
      <c r="M19" s="6"/>
      <c r="N19" s="6"/>
      <c r="O19" s="6"/>
      <c r="P19" s="6"/>
      <c r="Q19" s="6"/>
      <c r="R19" s="6"/>
      <c r="S19" s="6"/>
      <c r="T19" s="6"/>
      <c r="U19" s="6"/>
    </row>
    <row r="20" spans="1:21" x14ac:dyDescent="0.3">
      <c r="A20" s="6"/>
      <c r="B20" s="173" t="s">
        <v>252</v>
      </c>
      <c r="C20" s="173" t="s">
        <v>267</v>
      </c>
      <c r="D20" s="6"/>
      <c r="E20" s="172" t="s">
        <v>272</v>
      </c>
      <c r="F20" s="6"/>
      <c r="G20" s="6"/>
      <c r="H20" s="6"/>
      <c r="I20" s="6"/>
      <c r="J20" s="6"/>
      <c r="K20" s="6"/>
      <c r="L20" s="6"/>
      <c r="M20" s="6"/>
      <c r="N20" s="6"/>
      <c r="O20" s="6"/>
      <c r="P20" s="6"/>
      <c r="Q20" s="6"/>
      <c r="R20" s="6"/>
      <c r="S20" s="6"/>
      <c r="T20" s="6"/>
      <c r="U20" s="6"/>
    </row>
    <row r="21" spans="1:21" x14ac:dyDescent="0.3">
      <c r="A21" s="6"/>
      <c r="B21" s="173" t="s">
        <v>253</v>
      </c>
      <c r="C21" s="173" t="s">
        <v>268</v>
      </c>
      <c r="D21" s="6"/>
      <c r="E21" s="172" t="s">
        <v>272</v>
      </c>
      <c r="F21" s="6"/>
      <c r="G21" s="6"/>
      <c r="H21" s="6"/>
      <c r="I21" s="6"/>
      <c r="J21" s="6"/>
      <c r="K21" s="6"/>
      <c r="L21" s="6"/>
      <c r="M21" s="6"/>
      <c r="N21" s="6"/>
      <c r="O21" s="6"/>
      <c r="P21" s="6"/>
      <c r="Q21" s="6"/>
      <c r="R21" s="6"/>
      <c r="S21" s="6"/>
      <c r="T21" s="6"/>
      <c r="U21" s="6"/>
    </row>
    <row r="22" spans="1:21" x14ac:dyDescent="0.3">
      <c r="A22" s="6"/>
      <c r="B22" s="173" t="s">
        <v>254</v>
      </c>
      <c r="C22" s="173" t="s">
        <v>269</v>
      </c>
      <c r="D22" s="6"/>
      <c r="E22" s="172" t="s">
        <v>272</v>
      </c>
      <c r="F22" s="6"/>
      <c r="G22" s="6"/>
      <c r="H22" s="6"/>
      <c r="I22" s="6"/>
      <c r="J22" s="6"/>
      <c r="K22" s="6"/>
      <c r="L22" s="6"/>
      <c r="M22" s="6"/>
      <c r="N22" s="6"/>
      <c r="O22" s="6"/>
      <c r="P22" s="6"/>
      <c r="Q22" s="6"/>
      <c r="R22" s="6"/>
      <c r="S22" s="6"/>
      <c r="T22" s="6"/>
      <c r="U22" s="6"/>
    </row>
    <row r="23" spans="1:21" x14ac:dyDescent="0.3">
      <c r="A23" s="6"/>
      <c r="B23" s="173" t="s">
        <v>255</v>
      </c>
      <c r="C23" s="173" t="s">
        <v>270</v>
      </c>
      <c r="D23" s="6"/>
      <c r="E23" s="172" t="s">
        <v>272</v>
      </c>
      <c r="F23" s="6"/>
      <c r="G23" s="6"/>
      <c r="H23" s="6"/>
      <c r="I23" s="6"/>
      <c r="J23" s="6"/>
      <c r="K23" s="6"/>
      <c r="L23" s="6"/>
      <c r="M23" s="6"/>
      <c r="N23" s="6"/>
      <c r="O23" s="6"/>
      <c r="P23" s="6"/>
      <c r="Q23" s="6"/>
      <c r="R23" s="6"/>
      <c r="S23" s="6"/>
      <c r="T23" s="6"/>
      <c r="U23" s="6"/>
    </row>
    <row r="24" spans="1:21" x14ac:dyDescent="0.3">
      <c r="A24" s="6"/>
      <c r="B24" s="173" t="s">
        <v>256</v>
      </c>
      <c r="C24" s="173" t="s">
        <v>271</v>
      </c>
      <c r="D24" s="6"/>
      <c r="E24" s="172" t="s">
        <v>272</v>
      </c>
      <c r="F24" s="6"/>
      <c r="G24" s="6"/>
      <c r="H24" s="6"/>
      <c r="I24" s="6"/>
      <c r="J24" s="6"/>
      <c r="K24" s="6"/>
      <c r="L24" s="6"/>
      <c r="M24" s="6"/>
      <c r="N24" s="6"/>
      <c r="O24" s="6"/>
      <c r="P24" s="6"/>
      <c r="Q24" s="6"/>
      <c r="R24" s="6"/>
      <c r="S24" s="6"/>
      <c r="T24" s="6"/>
      <c r="U24" s="6"/>
    </row>
    <row r="25" spans="1:21" x14ac:dyDescent="0.3">
      <c r="E25" s="172"/>
    </row>
  </sheetData>
  <conditionalFormatting sqref="B10:B24">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4.4" x14ac:dyDescent="0.3"/>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C3FD-4152-43C4-8C42-84B1773EBE1D}">
  <sheetPr>
    <tabColor rgb="FFFF0000"/>
  </sheetPr>
  <dimension ref="A1:K8"/>
  <sheetViews>
    <sheetView workbookViewId="0">
      <selection activeCell="B9" sqref="B9"/>
    </sheetView>
  </sheetViews>
  <sheetFormatPr defaultRowHeight="14.4" x14ac:dyDescent="0.3"/>
  <cols>
    <col min="2" max="2" width="33.44140625" customWidth="1"/>
    <col min="3" max="3" width="17.33203125" customWidth="1"/>
    <col min="4" max="4" width="12.33203125" customWidth="1"/>
    <col min="5" max="5" width="15.44140625" customWidth="1"/>
    <col min="6" max="6" width="14.33203125" customWidth="1"/>
  </cols>
  <sheetData>
    <row r="1" spans="1:11" x14ac:dyDescent="0.3">
      <c r="A1" s="174" t="s">
        <v>142</v>
      </c>
      <c r="B1" s="52" t="s">
        <v>14</v>
      </c>
      <c r="C1" s="115"/>
      <c r="D1" s="115"/>
      <c r="E1" s="115"/>
      <c r="F1" s="115"/>
      <c r="G1" s="263"/>
      <c r="H1" s="263" t="s">
        <v>15</v>
      </c>
      <c r="I1" s="263" t="s">
        <v>15</v>
      </c>
      <c r="J1" s="263" t="s">
        <v>15</v>
      </c>
      <c r="K1" s="263" t="s">
        <v>15</v>
      </c>
    </row>
    <row r="2" spans="1:11" x14ac:dyDescent="0.3">
      <c r="A2" s="264"/>
      <c r="B2" s="265"/>
      <c r="C2" s="266"/>
      <c r="D2" s="266"/>
      <c r="E2" s="266"/>
      <c r="F2" s="266"/>
      <c r="G2" s="267"/>
      <c r="H2" s="267"/>
    </row>
    <row r="3" spans="1:11" ht="42" x14ac:dyDescent="0.3">
      <c r="A3" t="s">
        <v>15</v>
      </c>
      <c r="B3" s="139"/>
      <c r="C3" s="268"/>
      <c r="D3" s="268"/>
      <c r="E3" s="268"/>
      <c r="F3" s="268"/>
      <c r="G3" s="269"/>
      <c r="H3" s="269"/>
      <c r="I3" s="260" t="s">
        <v>449</v>
      </c>
      <c r="J3" s="260" t="s">
        <v>449</v>
      </c>
      <c r="K3" s="260" t="s">
        <v>449</v>
      </c>
    </row>
    <row r="4" spans="1:11" x14ac:dyDescent="0.3">
      <c r="A4" t="s">
        <v>15</v>
      </c>
      <c r="B4" s="139"/>
      <c r="C4" s="139"/>
      <c r="D4" s="139"/>
      <c r="E4" s="139"/>
      <c r="F4" s="139"/>
      <c r="G4" s="267"/>
      <c r="H4" s="267"/>
      <c r="I4" s="50" t="s">
        <v>450</v>
      </c>
      <c r="J4" s="50" t="s">
        <v>450</v>
      </c>
      <c r="K4" s="50" t="s">
        <v>450</v>
      </c>
    </row>
    <row r="5" spans="1:11" x14ac:dyDescent="0.3">
      <c r="A5" t="s">
        <v>15</v>
      </c>
      <c r="B5" s="139"/>
      <c r="C5" s="52"/>
      <c r="D5" s="139"/>
      <c r="E5" s="139"/>
      <c r="F5" s="139"/>
      <c r="G5" s="267"/>
      <c r="H5" s="267"/>
      <c r="I5" s="261" t="e">
        <f>#REF!</f>
        <v>#REF!</v>
      </c>
      <c r="J5" s="261" t="e">
        <f>#REF!</f>
        <v>#REF!</v>
      </c>
      <c r="K5" s="261" t="e">
        <f>#REF!</f>
        <v>#REF!</v>
      </c>
    </row>
    <row r="6" spans="1:11" x14ac:dyDescent="0.3">
      <c r="A6" t="s">
        <v>15</v>
      </c>
      <c r="B6" s="139"/>
      <c r="C6" s="266"/>
      <c r="D6" s="266"/>
      <c r="E6" s="266"/>
      <c r="F6" s="266"/>
      <c r="G6" s="270"/>
      <c r="H6" s="270"/>
      <c r="I6" s="50" t="s">
        <v>152</v>
      </c>
      <c r="J6" s="50" t="s">
        <v>152</v>
      </c>
      <c r="K6" s="50" t="s">
        <v>152</v>
      </c>
    </row>
    <row r="7" spans="1:11" x14ac:dyDescent="0.3">
      <c r="A7" t="s">
        <v>15</v>
      </c>
      <c r="B7" s="115" t="s">
        <v>125</v>
      </c>
      <c r="C7" s="115" t="s">
        <v>126</v>
      </c>
      <c r="D7" s="271" t="s">
        <v>127</v>
      </c>
      <c r="E7" s="268" t="s">
        <v>153</v>
      </c>
      <c r="F7" s="268" t="s">
        <v>154</v>
      </c>
      <c r="G7" s="271" t="s">
        <v>155</v>
      </c>
      <c r="H7" s="271"/>
      <c r="I7" s="262">
        <v>2017</v>
      </c>
      <c r="J7" s="262">
        <v>2017</v>
      </c>
      <c r="K7" s="262">
        <v>2017</v>
      </c>
    </row>
    <row r="8" spans="1:11" x14ac:dyDescent="0.3">
      <c r="A8" t="s">
        <v>15</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C000"/>
  </sheetPr>
  <dimension ref="B1:C13"/>
  <sheetViews>
    <sheetView workbookViewId="0">
      <selection activeCell="G22" sqref="G22"/>
    </sheetView>
  </sheetViews>
  <sheetFormatPr defaultRowHeight="14.4" x14ac:dyDescent="0.3"/>
  <cols>
    <col min="2" max="2" width="32.33203125" customWidth="1"/>
  </cols>
  <sheetData>
    <row r="1" spans="2:3" x14ac:dyDescent="0.3">
      <c r="B1" t="s">
        <v>217</v>
      </c>
      <c r="C1" t="b">
        <f>'PAMS levers'!B4</f>
        <v>1</v>
      </c>
    </row>
    <row r="3" spans="2:3" x14ac:dyDescent="0.3">
      <c r="C3" s="74" t="s">
        <v>149</v>
      </c>
    </row>
    <row r="4" spans="2:3" x14ac:dyDescent="0.3">
      <c r="B4" t="str">
        <f>'Plants&amp;boilers_JM '!B23</f>
        <v>IPPCHE-E</v>
      </c>
      <c r="C4" s="284">
        <f>'Plants&amp;boilers_JM '!I23</f>
        <v>1.0643442529852023</v>
      </c>
    </row>
    <row r="5" spans="2:3" x14ac:dyDescent="0.3">
      <c r="B5" t="str">
        <f>'Plants&amp;boilers_JM '!B18</f>
        <v>IPPDIS-E</v>
      </c>
      <c r="C5" s="284">
        <f>'Plants&amp;boilers_JM '!I18</f>
        <v>0.9305042796234908</v>
      </c>
    </row>
    <row r="6" spans="2:3" x14ac:dyDescent="0.3">
      <c r="B6" t="str">
        <f>'Plants&amp;boilers_JM '!B28</f>
        <v>IPPMCH-E</v>
      </c>
      <c r="C6" s="284">
        <f>'Plants&amp;boilers_JM '!I28</f>
        <v>0.2941969234853859</v>
      </c>
    </row>
    <row r="7" spans="2:3" x14ac:dyDescent="0.3">
      <c r="B7" t="str">
        <f>'Plants&amp;boilers_JM '!B9</f>
        <v>IPPPAP-E</v>
      </c>
      <c r="C7" s="284">
        <f>'Plants&amp;boilers_JM '!I9</f>
        <v>3.0777317647058822</v>
      </c>
    </row>
    <row r="8" spans="2:3" x14ac:dyDescent="0.3">
      <c r="B8" t="str">
        <f>'Plants&amp;boilers_JM '!B14</f>
        <v>IPPREC-E</v>
      </c>
      <c r="C8" s="284">
        <f>'Plants&amp;boilers_JM '!I14</f>
        <v>1.719529411764706</v>
      </c>
    </row>
    <row r="12" spans="2:3" x14ac:dyDescent="0.3">
      <c r="C12" s="73">
        <v>2030</v>
      </c>
    </row>
    <row r="13" spans="2:3" x14ac:dyDescent="0.3">
      <c r="B13" t="s">
        <v>218</v>
      </c>
      <c r="C13" s="145">
        <f>'PAMS levers'!E17</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dimension ref="B2:J22"/>
  <sheetViews>
    <sheetView workbookViewId="0">
      <selection activeCell="C57" sqref="C57"/>
    </sheetView>
  </sheetViews>
  <sheetFormatPr defaultRowHeight="14.4" x14ac:dyDescent="0.3"/>
  <cols>
    <col min="3" max="3" width="46.88671875" customWidth="1"/>
    <col min="4" max="4" width="16" customWidth="1"/>
    <col min="5" max="5" width="31.5546875" customWidth="1"/>
    <col min="6" max="6" width="28.109375" customWidth="1"/>
    <col min="7" max="7" width="43.5546875" customWidth="1"/>
    <col min="8" max="8" width="16.109375" customWidth="1"/>
    <col min="9" max="10" width="13.33203125" customWidth="1"/>
  </cols>
  <sheetData>
    <row r="2" spans="2:10" x14ac:dyDescent="0.3">
      <c r="C2" s="129"/>
      <c r="D2" s="129"/>
      <c r="E2" s="129"/>
      <c r="F2" s="129"/>
      <c r="G2" s="129"/>
      <c r="H2" s="700" t="s">
        <v>493</v>
      </c>
      <c r="I2" s="700"/>
      <c r="J2" s="2"/>
    </row>
    <row r="3" spans="2:10" x14ac:dyDescent="0.3">
      <c r="C3" s="273" t="s">
        <v>492</v>
      </c>
      <c r="D3" s="273" t="s">
        <v>491</v>
      </c>
      <c r="E3" s="273" t="s">
        <v>490</v>
      </c>
      <c r="F3" s="273" t="s">
        <v>489</v>
      </c>
      <c r="G3" s="273" t="s">
        <v>488</v>
      </c>
      <c r="H3" s="273" t="s">
        <v>487</v>
      </c>
      <c r="I3" s="273" t="s">
        <v>486</v>
      </c>
      <c r="J3" s="273" t="s">
        <v>485</v>
      </c>
    </row>
    <row r="4" spans="2:10" x14ac:dyDescent="0.3">
      <c r="B4">
        <v>1</v>
      </c>
      <c r="C4" s="2" t="s">
        <v>1366</v>
      </c>
      <c r="D4" t="s">
        <v>484</v>
      </c>
      <c r="E4" t="s">
        <v>483</v>
      </c>
      <c r="F4" t="s">
        <v>463</v>
      </c>
      <c r="G4" t="s">
        <v>482</v>
      </c>
      <c r="H4" s="143">
        <v>-33.598596833438897</v>
      </c>
      <c r="I4" s="143">
        <v>18.484894496673501</v>
      </c>
      <c r="J4" s="272" t="s">
        <v>481</v>
      </c>
    </row>
    <row r="5" spans="2:10" x14ac:dyDescent="0.3">
      <c r="B5">
        <f t="shared" ref="B5:B14" si="0">B4+1</f>
        <v>2</v>
      </c>
      <c r="C5" t="s">
        <v>1367</v>
      </c>
      <c r="D5" t="s">
        <v>480</v>
      </c>
      <c r="E5" t="s">
        <v>479</v>
      </c>
      <c r="F5" t="s">
        <v>463</v>
      </c>
      <c r="G5" t="s">
        <v>478</v>
      </c>
      <c r="H5" s="143">
        <v>-26.2056054634939</v>
      </c>
      <c r="I5" s="143">
        <v>28.440786766569801</v>
      </c>
      <c r="J5" s="272" t="s">
        <v>477</v>
      </c>
    </row>
    <row r="6" spans="2:10" x14ac:dyDescent="0.3">
      <c r="B6">
        <f t="shared" si="0"/>
        <v>3</v>
      </c>
      <c r="C6" t="s">
        <v>850</v>
      </c>
      <c r="D6" t="s">
        <v>476</v>
      </c>
      <c r="E6" t="s">
        <v>468</v>
      </c>
      <c r="F6" t="s">
        <v>467</v>
      </c>
      <c r="G6" t="s">
        <v>475</v>
      </c>
      <c r="H6" s="143">
        <v>-25.578295000000001</v>
      </c>
      <c r="I6" s="143">
        <v>30.659866000000001</v>
      </c>
      <c r="J6" s="272" t="s">
        <v>474</v>
      </c>
    </row>
    <row r="7" spans="2:10" x14ac:dyDescent="0.3">
      <c r="B7">
        <f t="shared" si="0"/>
        <v>4</v>
      </c>
      <c r="C7" t="s">
        <v>848</v>
      </c>
      <c r="D7" t="s">
        <v>455</v>
      </c>
      <c r="E7" t="s">
        <v>468</v>
      </c>
      <c r="F7" t="s">
        <v>467</v>
      </c>
      <c r="G7" t="s">
        <v>473</v>
      </c>
      <c r="H7" s="143">
        <v>-30.181718</v>
      </c>
      <c r="I7" s="143">
        <v>30.773743</v>
      </c>
      <c r="J7" s="272" t="s">
        <v>472</v>
      </c>
    </row>
    <row r="8" spans="2:10" x14ac:dyDescent="0.3">
      <c r="B8">
        <f t="shared" si="0"/>
        <v>5</v>
      </c>
      <c r="C8" t="s">
        <v>847</v>
      </c>
      <c r="D8" t="s">
        <v>455</v>
      </c>
      <c r="E8" t="s">
        <v>468</v>
      </c>
      <c r="F8" t="s">
        <v>471</v>
      </c>
      <c r="G8" t="s">
        <v>470</v>
      </c>
      <c r="H8" s="143">
        <v>-29.152183999999998</v>
      </c>
      <c r="I8" s="143">
        <v>31.405106</v>
      </c>
      <c r="J8" s="272" t="s">
        <v>469</v>
      </c>
    </row>
    <row r="9" spans="2:10" x14ac:dyDescent="0.3">
      <c r="B9">
        <f t="shared" si="0"/>
        <v>6</v>
      </c>
      <c r="C9" t="s">
        <v>846</v>
      </c>
      <c r="D9" t="s">
        <v>455</v>
      </c>
      <c r="E9" t="s">
        <v>468</v>
      </c>
      <c r="F9" t="s">
        <v>467</v>
      </c>
      <c r="G9" t="s">
        <v>466</v>
      </c>
      <c r="H9" s="143">
        <v>-29.364719260072199</v>
      </c>
      <c r="I9" s="143">
        <v>31.295347641824002</v>
      </c>
      <c r="J9" s="272" t="s">
        <v>465</v>
      </c>
    </row>
    <row r="10" spans="2:10" x14ac:dyDescent="0.3">
      <c r="B10">
        <f t="shared" si="0"/>
        <v>7</v>
      </c>
      <c r="C10" t="s">
        <v>841</v>
      </c>
      <c r="D10" t="s">
        <v>455</v>
      </c>
      <c r="E10" s="129" t="s">
        <v>1368</v>
      </c>
      <c r="F10" t="s">
        <v>463</v>
      </c>
      <c r="G10" t="s">
        <v>464</v>
      </c>
      <c r="H10" s="143">
        <v>-28.761801976509499</v>
      </c>
      <c r="I10" s="143">
        <v>31.993476569154801</v>
      </c>
      <c r="J10" s="272" t="s">
        <v>461</v>
      </c>
    </row>
    <row r="11" spans="2:10" x14ac:dyDescent="0.3">
      <c r="B11">
        <f t="shared" si="0"/>
        <v>8</v>
      </c>
      <c r="C11" t="s">
        <v>840</v>
      </c>
      <c r="D11" t="s">
        <v>455</v>
      </c>
      <c r="E11" s="129" t="s">
        <v>1368</v>
      </c>
      <c r="F11" t="s">
        <v>463</v>
      </c>
      <c r="G11" t="s">
        <v>462</v>
      </c>
      <c r="H11" s="143">
        <v>-29.959745000000002</v>
      </c>
      <c r="I11" s="143">
        <v>30.967808000000002</v>
      </c>
      <c r="J11" s="272" t="s">
        <v>461</v>
      </c>
    </row>
    <row r="12" spans="2:10" x14ac:dyDescent="0.3">
      <c r="B12">
        <f t="shared" si="0"/>
        <v>9</v>
      </c>
      <c r="C12" t="s">
        <v>708</v>
      </c>
      <c r="D12" t="s">
        <v>455</v>
      </c>
      <c r="E12" t="s">
        <v>454</v>
      </c>
      <c r="F12" t="s">
        <v>460</v>
      </c>
      <c r="G12" t="s">
        <v>459</v>
      </c>
      <c r="H12" s="143">
        <v>-28.836818999999998</v>
      </c>
      <c r="I12" s="143">
        <v>31.895440000000001</v>
      </c>
      <c r="J12" s="272" t="s">
        <v>458</v>
      </c>
    </row>
    <row r="13" spans="2:10" x14ac:dyDescent="0.3">
      <c r="B13">
        <f t="shared" si="0"/>
        <v>10</v>
      </c>
      <c r="C13" t="s">
        <v>839</v>
      </c>
      <c r="D13" t="s">
        <v>455</v>
      </c>
      <c r="E13" t="s">
        <v>454</v>
      </c>
      <c r="F13" t="s">
        <v>453</v>
      </c>
      <c r="G13" t="s">
        <v>457</v>
      </c>
      <c r="H13" s="143">
        <v>-26.9384731336805</v>
      </c>
      <c r="I13" s="143">
        <v>30.767094911737701</v>
      </c>
      <c r="J13" s="272" t="s">
        <v>456</v>
      </c>
    </row>
    <row r="14" spans="2:10" x14ac:dyDescent="0.3">
      <c r="B14">
        <f t="shared" si="0"/>
        <v>11</v>
      </c>
      <c r="C14" t="s">
        <v>710</v>
      </c>
      <c r="D14" t="s">
        <v>455</v>
      </c>
      <c r="E14" t="s">
        <v>454</v>
      </c>
      <c r="F14" t="s">
        <v>453</v>
      </c>
      <c r="G14" t="s">
        <v>452</v>
      </c>
      <c r="H14" s="143">
        <v>-26.258756000000002</v>
      </c>
      <c r="I14" s="143">
        <v>28.411182</v>
      </c>
      <c r="J14" s="272" t="s">
        <v>451</v>
      </c>
    </row>
    <row r="16" spans="2:10" x14ac:dyDescent="0.3">
      <c r="J16" s="272"/>
    </row>
    <row r="17" spans="3:10" x14ac:dyDescent="0.3">
      <c r="C17" s="2"/>
    </row>
    <row r="18" spans="3:10" x14ac:dyDescent="0.3">
      <c r="J18" s="272"/>
    </row>
    <row r="20" spans="3:10" x14ac:dyDescent="0.3">
      <c r="J20" s="272"/>
    </row>
    <row r="22" spans="3:10" x14ac:dyDescent="0.3">
      <c r="J22" s="272"/>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2:J81"/>
  <sheetViews>
    <sheetView topLeftCell="A50" zoomScale="95" zoomScaleNormal="95" workbookViewId="0">
      <selection activeCell="H17" sqref="H17"/>
    </sheetView>
  </sheetViews>
  <sheetFormatPr defaultRowHeight="14.4" x14ac:dyDescent="0.3"/>
  <cols>
    <col min="2" max="2" width="36.6640625" bestFit="1" customWidth="1"/>
    <col min="3" max="3" width="18.109375" bestFit="1" customWidth="1"/>
    <col min="4" max="4" width="20.5546875" bestFit="1" customWidth="1"/>
    <col min="5" max="5" width="21" bestFit="1" customWidth="1"/>
    <col min="6" max="6" width="22.5546875" customWidth="1"/>
    <col min="7" max="7" width="16.109375" bestFit="1" customWidth="1"/>
    <col min="8" max="8" width="13" bestFit="1" customWidth="1"/>
    <col min="9" max="9" width="7.6640625" bestFit="1" customWidth="1"/>
    <col min="10" max="10" width="12.109375" bestFit="1" customWidth="1"/>
  </cols>
  <sheetData>
    <row r="2" spans="2:6" ht="23.4" x14ac:dyDescent="0.45">
      <c r="B2" s="680" t="s">
        <v>637</v>
      </c>
      <c r="C2" s="680"/>
      <c r="D2" s="680"/>
      <c r="E2" s="680"/>
      <c r="F2" s="680"/>
    </row>
    <row r="3" spans="2:6" x14ac:dyDescent="0.3">
      <c r="B3" t="s">
        <v>636</v>
      </c>
    </row>
    <row r="4" spans="2:6" x14ac:dyDescent="0.3">
      <c r="B4" s="2" t="s">
        <v>635</v>
      </c>
    </row>
    <row r="6" spans="2:6" x14ac:dyDescent="0.3">
      <c r="B6" s="337"/>
      <c r="C6" s="681" t="s">
        <v>634</v>
      </c>
      <c r="D6" s="681"/>
      <c r="E6" s="681"/>
      <c r="F6" s="681"/>
    </row>
    <row r="7" spans="2:6" x14ac:dyDescent="0.3">
      <c r="B7" s="337" t="s">
        <v>280</v>
      </c>
      <c r="C7" s="337" t="s">
        <v>46</v>
      </c>
      <c r="D7" s="337" t="s">
        <v>377</v>
      </c>
      <c r="E7" s="337" t="s">
        <v>633</v>
      </c>
      <c r="F7" s="337" t="s">
        <v>625</v>
      </c>
    </row>
    <row r="8" spans="2:6" hidden="1" x14ac:dyDescent="0.3">
      <c r="B8" s="368">
        <v>2008</v>
      </c>
      <c r="C8" s="368">
        <v>911000</v>
      </c>
      <c r="D8" s="368">
        <v>1112000</v>
      </c>
      <c r="E8" s="368">
        <v>263000</v>
      </c>
      <c r="F8" s="368">
        <v>2286000</v>
      </c>
    </row>
    <row r="9" spans="2:6" hidden="1" x14ac:dyDescent="0.3">
      <c r="B9" s="368">
        <v>2009</v>
      </c>
      <c r="C9" s="368">
        <v>1100000</v>
      </c>
      <c r="D9" s="368">
        <v>795000</v>
      </c>
      <c r="E9" s="368">
        <v>261000</v>
      </c>
      <c r="F9" s="368">
        <v>2156000</v>
      </c>
    </row>
    <row r="10" spans="2:6" hidden="1" x14ac:dyDescent="0.3">
      <c r="B10" s="368">
        <v>2010</v>
      </c>
      <c r="C10" s="368">
        <v>1150000</v>
      </c>
      <c r="D10" s="368">
        <v>1068000</v>
      </c>
      <c r="E10" s="368">
        <v>251000</v>
      </c>
      <c r="F10" s="368">
        <v>2469000</v>
      </c>
    </row>
    <row r="11" spans="2:6" hidden="1" x14ac:dyDescent="0.3">
      <c r="B11" s="368">
        <v>2011</v>
      </c>
      <c r="C11" s="368">
        <v>1129000</v>
      </c>
      <c r="D11" s="368">
        <v>1058000</v>
      </c>
      <c r="E11" s="368">
        <v>266000</v>
      </c>
      <c r="F11" s="368">
        <v>2453000</v>
      </c>
    </row>
    <row r="12" spans="2:6" hidden="1" x14ac:dyDescent="0.3">
      <c r="B12" s="368">
        <v>2012</v>
      </c>
      <c r="C12" s="368">
        <v>1215000</v>
      </c>
      <c r="D12" s="368">
        <v>1217000</v>
      </c>
      <c r="E12" s="368">
        <v>237000</v>
      </c>
      <c r="F12" s="368">
        <v>2669000</v>
      </c>
    </row>
    <row r="13" spans="2:6" hidden="1" x14ac:dyDescent="0.3">
      <c r="B13" s="368">
        <v>2013</v>
      </c>
      <c r="C13" s="368">
        <v>1078000</v>
      </c>
      <c r="D13" s="368">
        <v>1218000</v>
      </c>
      <c r="E13" s="368">
        <v>230000</v>
      </c>
      <c r="F13" s="368">
        <v>2526000</v>
      </c>
    </row>
    <row r="14" spans="2:6" hidden="1" x14ac:dyDescent="0.3">
      <c r="B14" s="368">
        <v>2014</v>
      </c>
      <c r="C14" s="368">
        <v>979000</v>
      </c>
      <c r="D14" s="368">
        <v>1081000</v>
      </c>
      <c r="E14" s="368">
        <v>230000</v>
      </c>
      <c r="F14" s="368">
        <v>2290000</v>
      </c>
    </row>
    <row r="15" spans="2:6" hidden="1" x14ac:dyDescent="0.3">
      <c r="B15" s="368">
        <v>2015</v>
      </c>
      <c r="C15" s="368">
        <v>1052000</v>
      </c>
      <c r="D15" s="368">
        <v>1143000</v>
      </c>
      <c r="E15" s="368">
        <v>220000</v>
      </c>
      <c r="F15" s="368">
        <v>2415000</v>
      </c>
    </row>
    <row r="16" spans="2:6" hidden="1" x14ac:dyDescent="0.3">
      <c r="B16" s="368">
        <v>2016</v>
      </c>
      <c r="C16" s="368">
        <v>1038089</v>
      </c>
      <c r="D16" s="368">
        <v>1111177</v>
      </c>
      <c r="E16" s="368">
        <v>232175</v>
      </c>
      <c r="F16" s="368">
        <v>2381441</v>
      </c>
    </row>
    <row r="17" spans="2:10" x14ac:dyDescent="0.3">
      <c r="B17" s="337">
        <v>2017</v>
      </c>
      <c r="C17" s="337">
        <v>922697</v>
      </c>
      <c r="D17" s="337">
        <v>1103789</v>
      </c>
      <c r="E17" s="337">
        <v>228588</v>
      </c>
      <c r="F17" s="337">
        <v>2255074</v>
      </c>
    </row>
    <row r="18" spans="2:10" x14ac:dyDescent="0.3">
      <c r="B18" s="337">
        <v>2018</v>
      </c>
      <c r="C18" s="337">
        <v>829546</v>
      </c>
      <c r="D18" s="337">
        <v>1283397</v>
      </c>
      <c r="E18" s="337">
        <v>231732</v>
      </c>
      <c r="F18" s="337">
        <v>2344675</v>
      </c>
    </row>
    <row r="19" spans="2:10" x14ac:dyDescent="0.3">
      <c r="B19" s="337">
        <v>2019</v>
      </c>
      <c r="C19" s="337">
        <v>668000</v>
      </c>
      <c r="D19" s="337">
        <v>1263000</v>
      </c>
      <c r="E19" s="337">
        <v>248000</v>
      </c>
      <c r="F19" s="337">
        <v>2179000</v>
      </c>
    </row>
    <row r="21" spans="2:10" x14ac:dyDescent="0.3">
      <c r="B21" s="337"/>
      <c r="C21" s="681" t="s">
        <v>368</v>
      </c>
      <c r="D21" s="681"/>
      <c r="E21" s="681"/>
      <c r="F21" s="681"/>
      <c r="G21" s="681"/>
      <c r="H21" s="681"/>
      <c r="I21" s="681"/>
      <c r="J21" s="681"/>
    </row>
    <row r="22" spans="2:10" x14ac:dyDescent="0.3">
      <c r="B22" s="337" t="s">
        <v>630</v>
      </c>
      <c r="C22" s="337" t="s">
        <v>345</v>
      </c>
      <c r="D22" s="337" t="s">
        <v>629</v>
      </c>
      <c r="E22" s="337" t="s">
        <v>628</v>
      </c>
      <c r="F22" s="337" t="s">
        <v>627</v>
      </c>
      <c r="G22" s="337" t="s">
        <v>626</v>
      </c>
      <c r="H22" s="337" t="s">
        <v>378</v>
      </c>
      <c r="I22" s="337" t="s">
        <v>375</v>
      </c>
      <c r="J22" s="346" t="s">
        <v>625</v>
      </c>
    </row>
    <row r="23" spans="2:10" s="2" customFormat="1" hidden="1" x14ac:dyDescent="0.3">
      <c r="B23" s="368">
        <v>2013</v>
      </c>
      <c r="C23" s="368">
        <v>241722</v>
      </c>
      <c r="D23" s="368">
        <v>498571</v>
      </c>
      <c r="E23" s="368">
        <v>1197699</v>
      </c>
      <c r="F23" s="368">
        <v>15411</v>
      </c>
      <c r="G23" s="368">
        <v>221656</v>
      </c>
      <c r="H23" s="368">
        <v>111995</v>
      </c>
      <c r="I23" s="368">
        <v>31129</v>
      </c>
      <c r="J23" s="369">
        <v>2318183</v>
      </c>
    </row>
    <row r="24" spans="2:10" s="2" customFormat="1" hidden="1" x14ac:dyDescent="0.3">
      <c r="B24" s="368">
        <v>2014</v>
      </c>
      <c r="C24" s="368">
        <v>223409</v>
      </c>
      <c r="D24" s="368">
        <v>495072</v>
      </c>
      <c r="E24" s="368">
        <v>1158142</v>
      </c>
      <c r="F24" s="368">
        <v>5724</v>
      </c>
      <c r="G24" s="368">
        <v>240406</v>
      </c>
      <c r="H24" s="368">
        <v>107052</v>
      </c>
      <c r="I24" s="368">
        <v>31984</v>
      </c>
      <c r="J24" s="369">
        <v>2261789</v>
      </c>
    </row>
    <row r="25" spans="2:10" s="2" customFormat="1" hidden="1" x14ac:dyDescent="0.3">
      <c r="B25" s="368">
        <v>2015</v>
      </c>
      <c r="C25" s="368">
        <v>217860</v>
      </c>
      <c r="D25" s="368">
        <v>462709</v>
      </c>
      <c r="E25" s="368">
        <v>1252986</v>
      </c>
      <c r="F25" s="368">
        <v>6605</v>
      </c>
      <c r="G25" s="368">
        <v>213704</v>
      </c>
      <c r="H25" s="368">
        <v>102388</v>
      </c>
      <c r="I25" s="368">
        <v>32856</v>
      </c>
      <c r="J25" s="369">
        <v>2289108</v>
      </c>
    </row>
    <row r="26" spans="2:10" s="2" customFormat="1" hidden="1" x14ac:dyDescent="0.3">
      <c r="B26" s="368">
        <v>2016</v>
      </c>
      <c r="C26" s="368">
        <v>208402</v>
      </c>
      <c r="D26" s="368">
        <v>377146</v>
      </c>
      <c r="E26" s="368">
        <v>1314812</v>
      </c>
      <c r="F26" s="368">
        <v>48029</v>
      </c>
      <c r="G26" s="368">
        <v>232972</v>
      </c>
      <c r="H26" s="368">
        <v>140387</v>
      </c>
      <c r="I26" s="368">
        <v>31242</v>
      </c>
      <c r="J26" s="369">
        <v>2352990</v>
      </c>
    </row>
    <row r="27" spans="2:10" x14ac:dyDescent="0.3">
      <c r="B27" s="337">
        <v>2017</v>
      </c>
      <c r="C27" s="337">
        <v>180727</v>
      </c>
      <c r="D27" s="337">
        <v>342457</v>
      </c>
      <c r="E27" s="337">
        <v>1208571</v>
      </c>
      <c r="F27" s="337">
        <v>46950</v>
      </c>
      <c r="G27" s="337">
        <v>228991</v>
      </c>
      <c r="H27" s="337">
        <v>138186</v>
      </c>
      <c r="I27" s="337">
        <v>34178</v>
      </c>
      <c r="J27" s="346">
        <v>2180060</v>
      </c>
    </row>
    <row r="28" spans="2:10" x14ac:dyDescent="0.3">
      <c r="B28" s="337">
        <v>2018</v>
      </c>
      <c r="C28" s="337">
        <v>113912</v>
      </c>
      <c r="D28" s="337">
        <v>361238</v>
      </c>
      <c r="E28" s="337">
        <v>1325518</v>
      </c>
      <c r="F28" s="337">
        <v>37023</v>
      </c>
      <c r="G28" s="337">
        <v>239209</v>
      </c>
      <c r="H28" s="337">
        <v>135162</v>
      </c>
      <c r="I28" s="337">
        <v>11151</v>
      </c>
      <c r="J28" s="346">
        <v>2223213</v>
      </c>
    </row>
    <row r="29" spans="2:10" x14ac:dyDescent="0.3">
      <c r="B29" s="337">
        <v>2019</v>
      </c>
      <c r="C29" s="343">
        <v>83617.192517925258</v>
      </c>
      <c r="D29" s="343">
        <v>265167.03587673191</v>
      </c>
      <c r="E29" s="343">
        <v>1411694.0580566823</v>
      </c>
      <c r="F29" s="343">
        <v>39429.98066524374</v>
      </c>
      <c r="G29" s="343">
        <v>248000</v>
      </c>
      <c r="H29" s="343">
        <v>99215.771605342845</v>
      </c>
      <c r="I29" s="343">
        <v>11875.961278073979</v>
      </c>
      <c r="J29" s="348">
        <v>2159000</v>
      </c>
    </row>
    <row r="31" spans="2:10" x14ac:dyDescent="0.3">
      <c r="B31" s="345" t="s">
        <v>632</v>
      </c>
      <c r="C31" s="337"/>
      <c r="D31" s="337"/>
      <c r="E31" s="337"/>
      <c r="F31" s="337"/>
      <c r="G31" s="337"/>
      <c r="H31" s="337"/>
      <c r="I31" s="337"/>
      <c r="J31" s="337"/>
    </row>
    <row r="32" spans="2:10" x14ac:dyDescent="0.3">
      <c r="B32" s="344" t="s">
        <v>630</v>
      </c>
      <c r="C32" s="344" t="s">
        <v>345</v>
      </c>
      <c r="D32" s="344" t="s">
        <v>629</v>
      </c>
      <c r="E32" s="344" t="s">
        <v>628</v>
      </c>
      <c r="F32" s="344" t="s">
        <v>627</v>
      </c>
      <c r="G32" s="344" t="s">
        <v>626</v>
      </c>
      <c r="H32" s="344" t="s">
        <v>378</v>
      </c>
      <c r="I32" s="344" t="s">
        <v>375</v>
      </c>
      <c r="J32" s="347" t="s">
        <v>625</v>
      </c>
    </row>
    <row r="33" spans="2:10" s="2" customFormat="1" hidden="1" x14ac:dyDescent="0.3">
      <c r="B33" s="368">
        <v>2013</v>
      </c>
      <c r="C33" s="368">
        <v>96150</v>
      </c>
      <c r="D33" s="368">
        <v>132093</v>
      </c>
      <c r="E33" s="368">
        <v>783602</v>
      </c>
      <c r="F33" s="368"/>
      <c r="G33" s="368"/>
      <c r="H33" s="368">
        <v>100374</v>
      </c>
      <c r="I33" s="368"/>
      <c r="J33" s="369">
        <v>1112219</v>
      </c>
    </row>
    <row r="34" spans="2:10" s="2" customFormat="1" hidden="1" x14ac:dyDescent="0.3">
      <c r="B34" s="368">
        <v>2014</v>
      </c>
      <c r="C34" s="368">
        <v>87434</v>
      </c>
      <c r="D34" s="368">
        <v>104935</v>
      </c>
      <c r="E34" s="368">
        <v>749499</v>
      </c>
      <c r="F34" s="368"/>
      <c r="G34" s="368"/>
      <c r="H34" s="368">
        <v>104780</v>
      </c>
      <c r="I34" s="368"/>
      <c r="J34" s="369">
        <v>1046648</v>
      </c>
    </row>
    <row r="35" spans="2:10" s="2" customFormat="1" hidden="1" x14ac:dyDescent="0.3">
      <c r="B35" s="368">
        <v>2015</v>
      </c>
      <c r="C35" s="368">
        <v>102190</v>
      </c>
      <c r="D35" s="368">
        <v>194360</v>
      </c>
      <c r="E35" s="368">
        <v>808649</v>
      </c>
      <c r="F35" s="368"/>
      <c r="G35" s="368"/>
      <c r="H35" s="368">
        <v>110668</v>
      </c>
      <c r="I35" s="368"/>
      <c r="J35" s="369">
        <v>1215867</v>
      </c>
    </row>
    <row r="36" spans="2:10" s="2" customFormat="1" hidden="1" x14ac:dyDescent="0.3">
      <c r="B36" s="368">
        <v>2016</v>
      </c>
      <c r="C36" s="368">
        <v>102420</v>
      </c>
      <c r="D36" s="368">
        <v>207221</v>
      </c>
      <c r="E36" s="368">
        <v>939047</v>
      </c>
      <c r="F36" s="368"/>
      <c r="G36" s="368"/>
      <c r="H36" s="368">
        <v>139540</v>
      </c>
      <c r="I36" s="368"/>
      <c r="J36" s="369">
        <v>1388228</v>
      </c>
    </row>
    <row r="37" spans="2:10" x14ac:dyDescent="0.3">
      <c r="B37" s="337">
        <v>2017</v>
      </c>
      <c r="C37" s="337">
        <v>85023</v>
      </c>
      <c r="D37" s="337">
        <v>168384</v>
      </c>
      <c r="E37" s="337">
        <v>830815</v>
      </c>
      <c r="F37" s="337"/>
      <c r="G37" s="337"/>
      <c r="H37" s="337">
        <v>133694</v>
      </c>
      <c r="I37" s="337"/>
      <c r="J37" s="346">
        <v>1217916</v>
      </c>
    </row>
    <row r="38" spans="2:10" x14ac:dyDescent="0.3">
      <c r="B38" s="337">
        <v>2018</v>
      </c>
      <c r="C38" s="337">
        <v>25914</v>
      </c>
      <c r="D38" s="337">
        <v>198644</v>
      </c>
      <c r="E38" s="337">
        <v>873150</v>
      </c>
      <c r="F38" s="337"/>
      <c r="G38" s="337"/>
      <c r="H38" s="337">
        <v>78450</v>
      </c>
      <c r="I38" s="337"/>
      <c r="J38" s="346">
        <v>1176158</v>
      </c>
    </row>
    <row r="39" spans="2:10" x14ac:dyDescent="0.3">
      <c r="B39">
        <v>2019</v>
      </c>
    </row>
    <row r="41" spans="2:10" x14ac:dyDescent="0.3">
      <c r="B41" s="345" t="s">
        <v>631</v>
      </c>
      <c r="C41" s="337"/>
      <c r="D41" s="337"/>
      <c r="E41" s="337"/>
      <c r="F41" s="337"/>
      <c r="G41" s="337"/>
      <c r="H41" s="337"/>
      <c r="I41" s="337"/>
      <c r="J41" s="337"/>
    </row>
    <row r="42" spans="2:10" x14ac:dyDescent="0.3">
      <c r="B42" s="344" t="s">
        <v>630</v>
      </c>
      <c r="C42" s="344" t="s">
        <v>345</v>
      </c>
      <c r="D42" s="344" t="s">
        <v>629</v>
      </c>
      <c r="E42" s="344" t="s">
        <v>628</v>
      </c>
      <c r="F42" s="344" t="s">
        <v>627</v>
      </c>
      <c r="G42" s="344" t="s">
        <v>626</v>
      </c>
      <c r="H42" s="344" t="s">
        <v>378</v>
      </c>
      <c r="I42" s="344" t="s">
        <v>375</v>
      </c>
      <c r="J42" s="344" t="s">
        <v>625</v>
      </c>
    </row>
    <row r="43" spans="2:10" s="2" customFormat="1" hidden="1" x14ac:dyDescent="0.3">
      <c r="B43" s="368">
        <v>2013</v>
      </c>
      <c r="C43" s="368">
        <v>145572</v>
      </c>
      <c r="D43" s="368">
        <v>366478</v>
      </c>
      <c r="E43" s="368">
        <v>414097</v>
      </c>
      <c r="F43" s="368">
        <v>15411</v>
      </c>
      <c r="G43" s="368">
        <v>221656</v>
      </c>
      <c r="H43" s="368">
        <v>11621</v>
      </c>
      <c r="I43" s="368">
        <v>31129</v>
      </c>
      <c r="J43" s="368">
        <v>1205964</v>
      </c>
    </row>
    <row r="44" spans="2:10" s="2" customFormat="1" hidden="1" x14ac:dyDescent="0.3">
      <c r="B44" s="368">
        <v>2014</v>
      </c>
      <c r="C44" s="368">
        <v>135975</v>
      </c>
      <c r="D44" s="368">
        <v>390137</v>
      </c>
      <c r="E44" s="368">
        <v>408643</v>
      </c>
      <c r="F44" s="368">
        <v>5724</v>
      </c>
      <c r="G44" s="368">
        <v>240406</v>
      </c>
      <c r="H44" s="368">
        <v>2272</v>
      </c>
      <c r="I44" s="368">
        <v>31984</v>
      </c>
      <c r="J44" s="368">
        <v>1215141</v>
      </c>
    </row>
    <row r="45" spans="2:10" s="2" customFormat="1" hidden="1" x14ac:dyDescent="0.3">
      <c r="B45" s="368">
        <v>2015</v>
      </c>
      <c r="C45" s="368">
        <v>115670</v>
      </c>
      <c r="D45" s="368">
        <v>268349</v>
      </c>
      <c r="E45" s="368">
        <v>444337</v>
      </c>
      <c r="F45" s="368">
        <v>6605</v>
      </c>
      <c r="G45" s="368">
        <v>213704</v>
      </c>
      <c r="H45" s="368">
        <v>-8280</v>
      </c>
      <c r="I45" s="368">
        <v>32856</v>
      </c>
      <c r="J45" s="368">
        <v>1073241</v>
      </c>
    </row>
    <row r="46" spans="2:10" s="2" customFormat="1" hidden="1" x14ac:dyDescent="0.3">
      <c r="B46" s="368">
        <v>2016</v>
      </c>
      <c r="C46" s="368">
        <v>105982</v>
      </c>
      <c r="D46" s="368">
        <v>169925</v>
      </c>
      <c r="E46" s="368">
        <v>375765</v>
      </c>
      <c r="F46" s="368">
        <v>48029</v>
      </c>
      <c r="G46" s="368">
        <v>232972</v>
      </c>
      <c r="H46" s="368">
        <v>847</v>
      </c>
      <c r="I46" s="368">
        <v>31242</v>
      </c>
      <c r="J46" s="368">
        <v>964762</v>
      </c>
    </row>
    <row r="47" spans="2:10" x14ac:dyDescent="0.3">
      <c r="B47" s="337">
        <v>2017</v>
      </c>
      <c r="C47" s="337">
        <v>95704</v>
      </c>
      <c r="D47" s="337">
        <v>174073</v>
      </c>
      <c r="E47" s="337">
        <v>377756</v>
      </c>
      <c r="F47" s="337">
        <v>46950</v>
      </c>
      <c r="G47" s="337">
        <v>228991</v>
      </c>
      <c r="H47" s="337">
        <v>4492</v>
      </c>
      <c r="I47" s="337">
        <v>34178</v>
      </c>
      <c r="J47" s="337">
        <v>962144</v>
      </c>
    </row>
    <row r="48" spans="2:10" x14ac:dyDescent="0.3">
      <c r="B48" s="337">
        <v>2018</v>
      </c>
      <c r="C48" s="337">
        <v>87998</v>
      </c>
      <c r="D48" s="337">
        <v>162594</v>
      </c>
      <c r="E48" s="337">
        <v>452368</v>
      </c>
      <c r="F48" s="337">
        <v>37023</v>
      </c>
      <c r="G48" s="337">
        <v>239209</v>
      </c>
      <c r="H48" s="337">
        <v>56712</v>
      </c>
      <c r="I48" s="337">
        <v>11151</v>
      </c>
      <c r="J48" s="337">
        <v>1047055</v>
      </c>
    </row>
    <row r="49" spans="2:10" x14ac:dyDescent="0.3">
      <c r="B49" s="337">
        <v>2019</v>
      </c>
      <c r="C49" s="343">
        <v>83617.192517925258</v>
      </c>
      <c r="D49" s="343">
        <v>265167.03587673191</v>
      </c>
      <c r="E49" s="343">
        <v>1411694.0580566823</v>
      </c>
      <c r="F49" s="343">
        <v>39429.98066524374</v>
      </c>
      <c r="G49" s="343">
        <v>248000</v>
      </c>
      <c r="H49" s="343">
        <v>99215.771605342845</v>
      </c>
      <c r="I49" s="343">
        <v>11875.961278073979</v>
      </c>
      <c r="J49" s="343">
        <v>2159000</v>
      </c>
    </row>
    <row r="53" spans="2:10" ht="15.6" x14ac:dyDescent="0.3">
      <c r="B53" s="339" t="s">
        <v>280</v>
      </c>
      <c r="C53" s="342" t="s">
        <v>392</v>
      </c>
      <c r="D53" s="342" t="s">
        <v>393</v>
      </c>
      <c r="F53" s="334" t="s">
        <v>624</v>
      </c>
      <c r="G53" s="334" t="s">
        <v>623</v>
      </c>
    </row>
    <row r="54" spans="2:10" s="2" customFormat="1" hidden="1" x14ac:dyDescent="0.3">
      <c r="B54" s="368">
        <v>2008</v>
      </c>
      <c r="C54" s="370">
        <v>1394000</v>
      </c>
      <c r="D54" s="370">
        <v>314700</v>
      </c>
      <c r="F54" s="255">
        <f t="shared" ref="F54:F65" si="0">C54/($C54+$D54)</f>
        <v>0.8158248961198572</v>
      </c>
      <c r="G54" s="255">
        <f t="shared" ref="G54:G65" si="1">D54/($C54+$D54)</f>
        <v>0.1841751038801428</v>
      </c>
    </row>
    <row r="55" spans="2:10" s="2" customFormat="1" hidden="1" x14ac:dyDescent="0.3">
      <c r="B55" s="368">
        <v>2009</v>
      </c>
      <c r="C55" s="370">
        <v>1172000</v>
      </c>
      <c r="D55" s="370">
        <v>209000</v>
      </c>
      <c r="F55" s="255">
        <f t="shared" si="0"/>
        <v>0.84866039102099933</v>
      </c>
      <c r="G55" s="255">
        <f t="shared" si="1"/>
        <v>0.15133960897900073</v>
      </c>
    </row>
    <row r="56" spans="2:10" s="2" customFormat="1" hidden="1" x14ac:dyDescent="0.3">
      <c r="B56" s="368">
        <v>2010</v>
      </c>
      <c r="C56" s="370">
        <v>1269000</v>
      </c>
      <c r="D56" s="370">
        <v>199000</v>
      </c>
      <c r="F56" s="255">
        <f t="shared" si="0"/>
        <v>0.86444141689373299</v>
      </c>
      <c r="G56" s="255">
        <f t="shared" si="1"/>
        <v>0.13555858310626703</v>
      </c>
    </row>
    <row r="57" spans="2:10" s="2" customFormat="1" hidden="1" x14ac:dyDescent="0.3">
      <c r="B57" s="368">
        <v>2011</v>
      </c>
      <c r="C57" s="370">
        <v>1190000</v>
      </c>
      <c r="D57" s="370">
        <v>281000</v>
      </c>
      <c r="F57" s="255">
        <f t="shared" si="0"/>
        <v>0.80897348742352138</v>
      </c>
      <c r="G57" s="255">
        <f t="shared" si="1"/>
        <v>0.1910265125764786</v>
      </c>
    </row>
    <row r="58" spans="2:10" s="2" customFormat="1" hidden="1" x14ac:dyDescent="0.3">
      <c r="B58" s="368">
        <v>2012</v>
      </c>
      <c r="C58" s="370">
        <v>1156000</v>
      </c>
      <c r="D58" s="370">
        <v>198000</v>
      </c>
      <c r="F58" s="255">
        <f t="shared" si="0"/>
        <v>0.8537666174298375</v>
      </c>
      <c r="G58" s="255">
        <f t="shared" si="1"/>
        <v>0.14623338257016247</v>
      </c>
    </row>
    <row r="59" spans="2:10" s="2" customFormat="1" hidden="1" x14ac:dyDescent="0.3">
      <c r="B59" s="368">
        <v>2013</v>
      </c>
      <c r="C59" s="370">
        <v>952800</v>
      </c>
      <c r="D59" s="370">
        <v>249937</v>
      </c>
      <c r="F59" s="255">
        <f t="shared" si="0"/>
        <v>0.79219313948103365</v>
      </c>
      <c r="G59" s="255">
        <f t="shared" si="1"/>
        <v>0.20780686051896632</v>
      </c>
    </row>
    <row r="60" spans="2:10" s="2" customFormat="1" hidden="1" x14ac:dyDescent="0.3">
      <c r="B60" s="368">
        <v>2014</v>
      </c>
      <c r="C60" s="370">
        <v>1058000</v>
      </c>
      <c r="D60" s="370">
        <v>198919</v>
      </c>
      <c r="F60" s="255">
        <f t="shared" si="0"/>
        <v>0.84174079634407628</v>
      </c>
      <c r="G60" s="255">
        <f t="shared" si="1"/>
        <v>0.15825920365592372</v>
      </c>
    </row>
    <row r="61" spans="2:10" s="2" customFormat="1" hidden="1" x14ac:dyDescent="0.3">
      <c r="B61" s="368">
        <v>2015</v>
      </c>
      <c r="C61" s="370">
        <v>962000</v>
      </c>
      <c r="D61" s="370">
        <v>211029</v>
      </c>
      <c r="F61" s="255">
        <f t="shared" si="0"/>
        <v>0.82009907683441752</v>
      </c>
      <c r="G61" s="255">
        <f t="shared" si="1"/>
        <v>0.17990092316558243</v>
      </c>
    </row>
    <row r="62" spans="2:10" s="2" customFormat="1" hidden="1" x14ac:dyDescent="0.3">
      <c r="B62" s="368">
        <v>2016</v>
      </c>
      <c r="C62" s="370">
        <v>903500</v>
      </c>
      <c r="D62" s="370">
        <v>214107</v>
      </c>
      <c r="F62" s="255">
        <f t="shared" si="0"/>
        <v>0.80842371244990407</v>
      </c>
      <c r="G62" s="255">
        <f t="shared" si="1"/>
        <v>0.19157628755009587</v>
      </c>
    </row>
    <row r="63" spans="2:10" x14ac:dyDescent="0.3">
      <c r="B63" s="337">
        <v>2017</v>
      </c>
      <c r="C63" s="336">
        <v>903500</v>
      </c>
      <c r="D63" s="336">
        <v>379000</v>
      </c>
      <c r="F63" s="255">
        <f>C63/($C63+$D63)</f>
        <v>0.70448343079922027</v>
      </c>
      <c r="G63" s="255">
        <f t="shared" si="1"/>
        <v>0.29551656920077973</v>
      </c>
    </row>
    <row r="64" spans="2:10" x14ac:dyDescent="0.3">
      <c r="B64" s="337">
        <v>2018</v>
      </c>
      <c r="C64" s="336">
        <v>874000</v>
      </c>
      <c r="D64" s="336">
        <v>315000</v>
      </c>
      <c r="F64" s="255">
        <f t="shared" si="0"/>
        <v>0.73507148864592098</v>
      </c>
      <c r="G64" s="255">
        <f t="shared" si="1"/>
        <v>0.26492851135407908</v>
      </c>
    </row>
    <row r="65" spans="2:7" x14ac:dyDescent="0.3">
      <c r="B65" s="337">
        <v>2019</v>
      </c>
      <c r="C65" s="336">
        <v>874000</v>
      </c>
      <c r="D65" s="336">
        <v>315000</v>
      </c>
      <c r="F65" s="341">
        <f t="shared" si="0"/>
        <v>0.73507148864592098</v>
      </c>
      <c r="G65" s="341">
        <f t="shared" si="1"/>
        <v>0.26492851135407908</v>
      </c>
    </row>
    <row r="66" spans="2:7" x14ac:dyDescent="0.3">
      <c r="F66" s="340">
        <f>AVERAGE(F54:F65)</f>
        <v>0.80239582850737035</v>
      </c>
      <c r="G66" s="340">
        <f>AVERAGE(G54:G65)</f>
        <v>0.19760417149262979</v>
      </c>
    </row>
    <row r="69" spans="2:7" ht="15.6" x14ac:dyDescent="0.3">
      <c r="B69" s="339" t="s">
        <v>280</v>
      </c>
      <c r="C69" s="338" t="s">
        <v>622</v>
      </c>
      <c r="D69" s="338" t="s">
        <v>621</v>
      </c>
      <c r="E69" s="338" t="s">
        <v>620</v>
      </c>
      <c r="F69" s="338" t="s">
        <v>619</v>
      </c>
      <c r="G69" s="338" t="s">
        <v>618</v>
      </c>
    </row>
    <row r="70" spans="2:7" s="2" customFormat="1" hidden="1" x14ac:dyDescent="0.3">
      <c r="B70" s="368">
        <v>2008</v>
      </c>
      <c r="C70" s="370">
        <v>19867000</v>
      </c>
      <c r="D70" s="370">
        <v>8841647</v>
      </c>
      <c r="E70" s="370">
        <v>11025642</v>
      </c>
      <c r="F70" s="370">
        <v>6182969.9300699299</v>
      </c>
      <c r="G70" s="370">
        <v>8820513.5999999996</v>
      </c>
    </row>
    <row r="71" spans="2:7" s="2" customFormat="1" hidden="1" x14ac:dyDescent="0.3">
      <c r="B71" s="368">
        <v>2009</v>
      </c>
      <c r="C71" s="370">
        <v>18887000</v>
      </c>
      <c r="D71" s="370">
        <v>7700256</v>
      </c>
      <c r="E71" s="370">
        <v>11187324</v>
      </c>
      <c r="F71" s="370">
        <v>5384794.4055944057</v>
      </c>
      <c r="G71" s="370">
        <v>8949859.1999999993</v>
      </c>
    </row>
    <row r="72" spans="2:7" s="2" customFormat="1" hidden="1" x14ac:dyDescent="0.3">
      <c r="B72" s="368">
        <v>2010</v>
      </c>
      <c r="C72" s="370">
        <v>16989000</v>
      </c>
      <c r="D72" s="370">
        <v>6985932</v>
      </c>
      <c r="E72" s="370">
        <v>10002637</v>
      </c>
      <c r="F72" s="370">
        <v>4885267.1328671332</v>
      </c>
      <c r="G72" s="370">
        <v>8002109.5999999996</v>
      </c>
    </row>
    <row r="73" spans="2:7" s="2" customFormat="1" hidden="1" x14ac:dyDescent="0.3">
      <c r="B73" s="368">
        <v>2011</v>
      </c>
      <c r="C73" s="370">
        <v>15906000</v>
      </c>
      <c r="D73" s="370">
        <v>7555935</v>
      </c>
      <c r="E73" s="370">
        <v>8350452</v>
      </c>
      <c r="F73" s="370">
        <v>5283870.6293706298</v>
      </c>
      <c r="G73" s="370">
        <v>6680361.5999999996</v>
      </c>
    </row>
    <row r="74" spans="2:7" s="2" customFormat="1" hidden="1" x14ac:dyDescent="0.3">
      <c r="B74" s="368">
        <v>2012</v>
      </c>
      <c r="C74" s="370">
        <v>17906000</v>
      </c>
      <c r="D74" s="370">
        <v>7819234</v>
      </c>
      <c r="E74" s="370">
        <v>10087125</v>
      </c>
      <c r="F74" s="370">
        <v>5467995.8041958045</v>
      </c>
      <c r="G74" s="370">
        <v>8069700</v>
      </c>
    </row>
    <row r="75" spans="2:7" s="2" customFormat="1" hidden="1" x14ac:dyDescent="0.3">
      <c r="B75" s="368">
        <v>2013</v>
      </c>
      <c r="C75" s="370">
        <v>15617000</v>
      </c>
      <c r="D75" s="370">
        <v>7543436</v>
      </c>
      <c r="E75" s="370">
        <v>8074202</v>
      </c>
      <c r="F75" s="370">
        <v>5275130.0699300701</v>
      </c>
      <c r="G75" s="370">
        <v>6459361.5999999996</v>
      </c>
    </row>
    <row r="76" spans="2:7" s="2" customFormat="1" hidden="1" x14ac:dyDescent="0.3">
      <c r="B76" s="368">
        <v>2014</v>
      </c>
      <c r="C76" s="370">
        <v>14733000</v>
      </c>
      <c r="D76" s="370">
        <v>6671130</v>
      </c>
      <c r="E76" s="370">
        <v>8062713</v>
      </c>
      <c r="F76" s="370">
        <v>4665125.8741258746</v>
      </c>
      <c r="G76" s="370">
        <v>6450170.4000000004</v>
      </c>
    </row>
    <row r="77" spans="2:7" s="2" customFormat="1" hidden="1" x14ac:dyDescent="0.3">
      <c r="B77" s="368">
        <v>2015</v>
      </c>
      <c r="C77" s="370">
        <v>15283000</v>
      </c>
      <c r="D77" s="370">
        <v>6751130</v>
      </c>
      <c r="E77" s="370">
        <v>8532824</v>
      </c>
      <c r="F77" s="370">
        <v>4721069.9300699299</v>
      </c>
      <c r="G77" s="370">
        <v>6826259.2000000002</v>
      </c>
    </row>
    <row r="78" spans="2:7" s="2" customFormat="1" hidden="1" x14ac:dyDescent="0.3">
      <c r="B78" s="368">
        <v>2016</v>
      </c>
      <c r="C78" s="370">
        <v>14419000</v>
      </c>
      <c r="D78" s="371">
        <v>6190814</v>
      </c>
      <c r="E78" s="371">
        <v>7799655</v>
      </c>
      <c r="F78" s="371">
        <v>4329240.5594405597</v>
      </c>
      <c r="G78" s="370">
        <v>6239724</v>
      </c>
    </row>
    <row r="79" spans="2:7" x14ac:dyDescent="0.3">
      <c r="B79" s="337">
        <v>2017</v>
      </c>
      <c r="C79" s="336">
        <v>12936082</v>
      </c>
      <c r="D79" s="336">
        <v>5634585</v>
      </c>
      <c r="E79" s="336">
        <v>7302217</v>
      </c>
      <c r="F79" s="336">
        <v>3940269.230769231</v>
      </c>
      <c r="G79" s="336">
        <v>5841773.5999999996</v>
      </c>
    </row>
    <row r="80" spans="2:7" x14ac:dyDescent="0.3">
      <c r="B80" s="337">
        <v>2018</v>
      </c>
      <c r="C80" s="336">
        <v>15756717</v>
      </c>
      <c r="D80" s="336">
        <v>6751913</v>
      </c>
      <c r="E80" s="336">
        <v>9004804</v>
      </c>
      <c r="F80" s="336">
        <v>4721617.4825174827</v>
      </c>
      <c r="G80" s="336">
        <v>7203843.2000000002</v>
      </c>
    </row>
    <row r="81" spans="2:7" x14ac:dyDescent="0.3">
      <c r="B81" s="337">
        <v>2019</v>
      </c>
      <c r="C81" s="336">
        <v>15756717</v>
      </c>
      <c r="D81" s="336">
        <v>6751913</v>
      </c>
      <c r="E81" s="336">
        <v>9004804</v>
      </c>
      <c r="F81" s="336">
        <v>4721617.4825174827</v>
      </c>
      <c r="G81" s="336">
        <v>7203843.2000000002</v>
      </c>
    </row>
  </sheetData>
  <mergeCells count="3">
    <mergeCell ref="B2:F2"/>
    <mergeCell ref="C6:F6"/>
    <mergeCell ref="C21:J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15"/>
  <sheetViews>
    <sheetView topLeftCell="D1" zoomScaleNormal="100" workbookViewId="0">
      <selection activeCell="C56" sqref="C56"/>
    </sheetView>
  </sheetViews>
  <sheetFormatPr defaultRowHeight="14.4" x14ac:dyDescent="0.3"/>
  <cols>
    <col min="2" max="2" width="5" bestFit="1" customWidth="1"/>
    <col min="3" max="3" width="22.44140625" bestFit="1" customWidth="1"/>
    <col min="4" max="4" width="40.109375" bestFit="1" customWidth="1"/>
    <col min="5" max="5" width="17.88671875" bestFit="1" customWidth="1"/>
    <col min="6" max="6" width="51" bestFit="1" customWidth="1"/>
    <col min="7" max="7" width="16.109375" bestFit="1" customWidth="1"/>
    <col min="8" max="8" width="25.6640625" bestFit="1" customWidth="1"/>
    <col min="9" max="9" width="28.88671875" bestFit="1" customWidth="1"/>
    <col min="10" max="10" width="20.5546875" bestFit="1" customWidth="1"/>
  </cols>
  <sheetData>
    <row r="2" spans="2:10" ht="21" x14ac:dyDescent="0.4">
      <c r="B2" s="682" t="s">
        <v>646</v>
      </c>
      <c r="C2" s="682"/>
      <c r="D2" s="682"/>
    </row>
    <row r="4" spans="2:10" x14ac:dyDescent="0.3">
      <c r="B4" s="353" t="s">
        <v>645</v>
      </c>
      <c r="C4" s="353" t="s">
        <v>286</v>
      </c>
      <c r="D4" s="353" t="s">
        <v>644</v>
      </c>
      <c r="E4" s="353" t="s">
        <v>643</v>
      </c>
      <c r="F4" s="353" t="s">
        <v>642</v>
      </c>
      <c r="G4" s="353" t="s">
        <v>641</v>
      </c>
      <c r="H4" s="353" t="s">
        <v>640</v>
      </c>
      <c r="I4" s="353" t="s">
        <v>639</v>
      </c>
      <c r="J4" s="337" t="s">
        <v>638</v>
      </c>
    </row>
    <row r="5" spans="2:10" s="2" customFormat="1" x14ac:dyDescent="0.3">
      <c r="B5" s="372">
        <v>2013</v>
      </c>
      <c r="C5" s="372">
        <v>1882480</v>
      </c>
      <c r="D5" s="373">
        <v>0.62</v>
      </c>
      <c r="E5" s="374">
        <v>1167137.6000000001</v>
      </c>
      <c r="F5" s="373">
        <v>0.44314885318347474</v>
      </c>
      <c r="G5" s="374">
        <v>1119394.0031414572</v>
      </c>
      <c r="H5" s="374">
        <v>47743.596858542878</v>
      </c>
      <c r="I5" s="374">
        <v>1112219</v>
      </c>
      <c r="J5" s="375">
        <v>7175.003141457215</v>
      </c>
    </row>
    <row r="6" spans="2:10" s="2" customFormat="1" x14ac:dyDescent="0.3">
      <c r="B6" s="376">
        <v>41730</v>
      </c>
      <c r="C6" s="372">
        <v>1671066</v>
      </c>
      <c r="D6" s="373">
        <v>0.64</v>
      </c>
      <c r="E6" s="374">
        <v>1069482.24</v>
      </c>
      <c r="F6" s="373">
        <v>0.46</v>
      </c>
      <c r="G6" s="374">
        <v>1053400</v>
      </c>
      <c r="H6" s="374">
        <v>16082.239999999991</v>
      </c>
      <c r="I6" s="374">
        <v>1046648</v>
      </c>
      <c r="J6" s="375">
        <v>6752</v>
      </c>
    </row>
    <row r="7" spans="2:10" s="2" customFormat="1" x14ac:dyDescent="0.3">
      <c r="B7" s="376">
        <v>42192</v>
      </c>
      <c r="C7" s="372">
        <v>1793090</v>
      </c>
      <c r="D7" s="373">
        <v>0.66701950264626986</v>
      </c>
      <c r="E7" s="372">
        <v>1196026</v>
      </c>
      <c r="F7" s="373">
        <v>0.49</v>
      </c>
      <c r="G7" s="374">
        <v>1183350</v>
      </c>
      <c r="H7" s="374">
        <v>12676</v>
      </c>
      <c r="I7" s="374">
        <v>1154870</v>
      </c>
      <c r="J7" s="375">
        <v>28480</v>
      </c>
    </row>
    <row r="8" spans="2:10" s="2" customFormat="1" x14ac:dyDescent="0.3">
      <c r="B8" s="376">
        <v>42559</v>
      </c>
      <c r="C8" s="374">
        <v>2045378.65497076</v>
      </c>
      <c r="D8" s="373">
        <v>0.68400000000000005</v>
      </c>
      <c r="E8" s="375">
        <v>1399039</v>
      </c>
      <c r="F8" s="373">
        <v>0.58699999999999997</v>
      </c>
      <c r="G8" s="374">
        <v>1397905.8669999999</v>
      </c>
      <c r="H8" s="374">
        <v>1133.1330000001471</v>
      </c>
      <c r="I8" s="374">
        <v>1388228</v>
      </c>
      <c r="J8" s="375">
        <v>9677.8669999998529</v>
      </c>
    </row>
    <row r="9" spans="2:10" x14ac:dyDescent="0.3">
      <c r="B9" s="354">
        <v>42925</v>
      </c>
      <c r="C9" s="353">
        <v>1813680</v>
      </c>
      <c r="D9" s="352">
        <v>0.71</v>
      </c>
      <c r="E9" s="351">
        <v>1287712.8</v>
      </c>
      <c r="F9" s="352">
        <v>0.56899999999999995</v>
      </c>
      <c r="G9" s="351">
        <v>1283137.1059999999</v>
      </c>
      <c r="H9" s="351">
        <v>4575.6940000001341</v>
      </c>
      <c r="I9" s="351">
        <v>1217916</v>
      </c>
      <c r="J9" s="343">
        <v>65221.105999999912</v>
      </c>
    </row>
    <row r="10" spans="2:10" x14ac:dyDescent="0.3">
      <c r="B10" s="354">
        <v>43291</v>
      </c>
      <c r="C10" s="353">
        <v>1793026</v>
      </c>
      <c r="D10" s="352">
        <v>0.71699999999999997</v>
      </c>
      <c r="E10" s="351">
        <v>1285599.642</v>
      </c>
      <c r="F10" s="352">
        <v>0.54800000000000004</v>
      </c>
      <c r="G10" s="351">
        <v>1284881.9000000001</v>
      </c>
      <c r="H10" s="351">
        <v>717.74199999985285</v>
      </c>
      <c r="I10" s="351">
        <v>1176157</v>
      </c>
      <c r="J10" s="343">
        <v>108724.90000000014</v>
      </c>
    </row>
    <row r="11" spans="2:10" x14ac:dyDescent="0.3">
      <c r="B11" s="354">
        <v>43657</v>
      </c>
      <c r="C11" s="351">
        <v>1753284.6715328465</v>
      </c>
      <c r="D11" s="352">
        <v>0.68500000000000005</v>
      </c>
      <c r="E11" s="353">
        <v>1201000</v>
      </c>
      <c r="F11" s="352">
        <v>0.54</v>
      </c>
      <c r="G11" s="351">
        <v>1165860</v>
      </c>
      <c r="H11" s="351">
        <v>35140</v>
      </c>
      <c r="I11" s="343">
        <v>1067206.565848581</v>
      </c>
      <c r="J11" s="343">
        <v>98653.434151418973</v>
      </c>
    </row>
    <row r="12" spans="2:10" x14ac:dyDescent="0.3">
      <c r="D12" s="350">
        <f>AVERAGE(D5:D11)</f>
        <v>0.67471707180661</v>
      </c>
      <c r="E12" s="350"/>
      <c r="F12" s="350">
        <f>AVERAGE(F5:F11)</f>
        <v>0.51959269331192492</v>
      </c>
      <c r="G12" s="349">
        <f>G11/$G$11</f>
        <v>1</v>
      </c>
      <c r="H12" s="349">
        <f>H11/$G$11</f>
        <v>3.0140840238107491E-2</v>
      </c>
      <c r="I12" s="349">
        <f>I11/$G$11</f>
        <v>0.91538140587084305</v>
      </c>
      <c r="J12" s="349">
        <f>J11/$G$11</f>
        <v>8.4618594129156996E-2</v>
      </c>
    </row>
    <row r="14" spans="2:10" x14ac:dyDescent="0.3">
      <c r="B14" t="s">
        <v>636</v>
      </c>
    </row>
    <row r="15" spans="2:10" x14ac:dyDescent="0.3">
      <c r="B15" s="2" t="s">
        <v>635</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R46"/>
  <sheetViews>
    <sheetView topLeftCell="A12" zoomScale="110" zoomScaleNormal="110" workbookViewId="0">
      <selection activeCell="F2" sqref="F2"/>
    </sheetView>
  </sheetViews>
  <sheetFormatPr defaultRowHeight="14.4" x14ac:dyDescent="0.3"/>
  <cols>
    <col min="2" max="2" width="10.6640625" bestFit="1" customWidth="1"/>
    <col min="3" max="3" width="10.109375" bestFit="1" customWidth="1"/>
    <col min="4" max="4" width="15.88671875" bestFit="1" customWidth="1"/>
    <col min="5" max="5" width="29.109375" customWidth="1"/>
    <col min="6" max="6" width="14.6640625" customWidth="1"/>
    <col min="7" max="7" width="22.33203125" customWidth="1"/>
    <col min="8" max="8" width="19.44140625" bestFit="1" customWidth="1"/>
    <col min="9" max="9" width="20.5546875" bestFit="1" customWidth="1"/>
    <col min="10" max="10" width="13.6640625" bestFit="1" customWidth="1"/>
    <col min="11" max="11" width="23.33203125" bestFit="1" customWidth="1"/>
    <col min="12" max="12" width="25.33203125" bestFit="1" customWidth="1"/>
    <col min="13" max="13" width="17.33203125" bestFit="1" customWidth="1"/>
    <col min="14" max="14" width="25" bestFit="1" customWidth="1"/>
    <col min="15" max="15" width="17.44140625" bestFit="1" customWidth="1"/>
    <col min="16" max="16" width="15.6640625" bestFit="1" customWidth="1"/>
    <col min="17" max="17" width="19.5546875" bestFit="1" customWidth="1"/>
    <col min="18" max="18" width="13.109375" bestFit="1" customWidth="1"/>
  </cols>
  <sheetData>
    <row r="2" spans="2:4" ht="21" x14ac:dyDescent="0.4">
      <c r="B2" s="682" t="s">
        <v>676</v>
      </c>
      <c r="C2" s="682"/>
      <c r="D2" s="682"/>
    </row>
    <row r="20" spans="2:18" x14ac:dyDescent="0.3">
      <c r="B20" s="362" t="s">
        <v>287</v>
      </c>
      <c r="C20" s="362" t="s">
        <v>279</v>
      </c>
      <c r="D20" s="362" t="s">
        <v>294</v>
      </c>
      <c r="E20" s="362" t="s">
        <v>293</v>
      </c>
      <c r="F20" s="362" t="s">
        <v>292</v>
      </c>
      <c r="G20" s="362" t="s">
        <v>291</v>
      </c>
      <c r="H20" s="362" t="s">
        <v>290</v>
      </c>
      <c r="I20" s="362" t="s">
        <v>289</v>
      </c>
      <c r="J20" s="362" t="s">
        <v>288</v>
      </c>
      <c r="K20" s="362" t="s">
        <v>286</v>
      </c>
      <c r="L20" s="362" t="s">
        <v>652</v>
      </c>
      <c r="M20" s="362" t="s">
        <v>112</v>
      </c>
      <c r="N20" s="362" t="s">
        <v>675</v>
      </c>
      <c r="O20" s="362" t="s">
        <v>283</v>
      </c>
      <c r="P20" s="362" t="s">
        <v>42</v>
      </c>
      <c r="Q20" s="362" t="s">
        <v>647</v>
      </c>
      <c r="R20" s="362" t="s">
        <v>674</v>
      </c>
    </row>
    <row r="21" spans="2:18" x14ac:dyDescent="0.3">
      <c r="B21" s="361" t="s">
        <v>280</v>
      </c>
      <c r="C21" s="361">
        <v>1</v>
      </c>
      <c r="D21" s="361">
        <v>2</v>
      </c>
      <c r="E21" s="361">
        <v>3</v>
      </c>
      <c r="F21" s="361">
        <v>4</v>
      </c>
      <c r="G21" s="361">
        <v>5</v>
      </c>
      <c r="H21" s="361">
        <v>6</v>
      </c>
      <c r="I21" s="361">
        <v>7</v>
      </c>
      <c r="J21" s="361">
        <v>8</v>
      </c>
      <c r="K21" s="361">
        <v>9</v>
      </c>
      <c r="L21" s="361">
        <v>10</v>
      </c>
      <c r="M21" s="361">
        <v>11</v>
      </c>
      <c r="N21" s="361">
        <v>12</v>
      </c>
      <c r="O21" s="361">
        <v>13</v>
      </c>
      <c r="P21" s="361">
        <v>14</v>
      </c>
      <c r="Q21" s="361">
        <v>15</v>
      </c>
      <c r="R21" s="361">
        <v>16</v>
      </c>
    </row>
    <row r="22" spans="2:18" s="2" customFormat="1" hidden="1" x14ac:dyDescent="0.3">
      <c r="B22" s="377">
        <v>2013</v>
      </c>
      <c r="C22" s="378">
        <v>1874748.8130000001</v>
      </c>
      <c r="D22" s="378">
        <v>668784.81300000008</v>
      </c>
      <c r="E22" s="370">
        <v>2318183</v>
      </c>
      <c r="F22" s="377">
        <v>824629</v>
      </c>
      <c r="G22" s="377">
        <v>610568</v>
      </c>
      <c r="H22" s="377">
        <v>2532244</v>
      </c>
      <c r="I22" s="377">
        <v>649764</v>
      </c>
      <c r="J22" s="377">
        <v>649764</v>
      </c>
      <c r="K22" s="377">
        <v>1882480</v>
      </c>
      <c r="L22" s="378">
        <v>715342.39999999991</v>
      </c>
      <c r="M22" s="375">
        <v>1167137.6000000001</v>
      </c>
      <c r="N22" s="375">
        <v>47743.596858542878</v>
      </c>
      <c r="O22" s="368">
        <v>1119394.0031414572</v>
      </c>
      <c r="P22" s="375">
        <v>1112219</v>
      </c>
      <c r="Q22" s="375">
        <v>7175.003141457215</v>
      </c>
      <c r="R22" s="378">
        <v>770261</v>
      </c>
    </row>
    <row r="23" spans="2:18" s="2" customFormat="1" hidden="1" x14ac:dyDescent="0.3">
      <c r="B23" s="377">
        <v>2014</v>
      </c>
      <c r="C23" s="378">
        <v>1914813.0749999997</v>
      </c>
      <c r="D23" s="378">
        <v>699671.07499999972</v>
      </c>
      <c r="E23" s="377">
        <v>2261790</v>
      </c>
      <c r="F23" s="377">
        <v>761128</v>
      </c>
      <c r="G23" s="377">
        <v>732474</v>
      </c>
      <c r="H23" s="377">
        <v>2290444</v>
      </c>
      <c r="I23" s="377">
        <v>619378</v>
      </c>
      <c r="J23" s="377">
        <v>619378</v>
      </c>
      <c r="K23" s="377">
        <v>1671066</v>
      </c>
      <c r="L23" s="378">
        <v>601583.76</v>
      </c>
      <c r="M23" s="375">
        <v>1069482.24</v>
      </c>
      <c r="N23" s="375">
        <v>16082.239999999991</v>
      </c>
      <c r="O23" s="368">
        <v>1053400</v>
      </c>
      <c r="P23" s="375">
        <v>1046648</v>
      </c>
      <c r="Q23" s="375">
        <v>6752</v>
      </c>
      <c r="R23" s="378">
        <v>624418</v>
      </c>
    </row>
    <row r="24" spans="2:18" s="2" customFormat="1" hidden="1" x14ac:dyDescent="0.3">
      <c r="B24" s="377">
        <v>2015</v>
      </c>
      <c r="C24" s="378">
        <v>1646319.605</v>
      </c>
      <c r="D24" s="378">
        <v>512080.60499999998</v>
      </c>
      <c r="E24" s="377">
        <v>2289109</v>
      </c>
      <c r="F24" s="377">
        <v>791601</v>
      </c>
      <c r="G24" s="377">
        <v>665753</v>
      </c>
      <c r="H24" s="377">
        <v>2414957</v>
      </c>
      <c r="I24" s="377">
        <v>621867</v>
      </c>
      <c r="J24" s="377">
        <v>621867</v>
      </c>
      <c r="K24" s="377">
        <v>1793090</v>
      </c>
      <c r="L24" s="377">
        <v>597064</v>
      </c>
      <c r="M24" s="375">
        <v>1196026</v>
      </c>
      <c r="N24" s="375">
        <v>12676</v>
      </c>
      <c r="O24" s="368">
        <v>1183350</v>
      </c>
      <c r="P24" s="375">
        <v>1154870</v>
      </c>
      <c r="Q24" s="375">
        <v>28480</v>
      </c>
      <c r="R24" s="378">
        <v>638220</v>
      </c>
    </row>
    <row r="25" spans="2:18" s="2" customFormat="1" hidden="1" x14ac:dyDescent="0.3">
      <c r="B25" s="377">
        <v>2016</v>
      </c>
      <c r="C25" s="378">
        <v>1466302.2930000001</v>
      </c>
      <c r="D25" s="378">
        <v>501530.29300000006</v>
      </c>
      <c r="E25" s="377">
        <v>2353000</v>
      </c>
      <c r="F25" s="377">
        <v>748000</v>
      </c>
      <c r="G25" s="377">
        <v>720000</v>
      </c>
      <c r="H25" s="377">
        <v>2381000</v>
      </c>
      <c r="I25" s="378">
        <v>335621.34502924001</v>
      </c>
      <c r="J25" s="378">
        <v>335621.34502924001</v>
      </c>
      <c r="K25" s="378">
        <v>2045378.65497076</v>
      </c>
      <c r="L25" s="378">
        <v>646339.65497075999</v>
      </c>
      <c r="M25" s="375">
        <v>1399039</v>
      </c>
      <c r="N25" s="375">
        <v>1133.1330000001471</v>
      </c>
      <c r="O25" s="375">
        <v>1397905.8669999999</v>
      </c>
      <c r="P25" s="375">
        <v>1388228</v>
      </c>
      <c r="Q25" s="375">
        <v>9677.8669999998529</v>
      </c>
      <c r="R25" s="378">
        <v>657150.65497075999</v>
      </c>
    </row>
    <row r="26" spans="2:18" x14ac:dyDescent="0.3">
      <c r="B26" s="361">
        <v>2017</v>
      </c>
      <c r="C26" s="360">
        <v>1465782.696</v>
      </c>
      <c r="D26" s="360">
        <v>503698.696</v>
      </c>
      <c r="E26" s="361">
        <v>2180000</v>
      </c>
      <c r="F26" s="361">
        <v>715000</v>
      </c>
      <c r="G26" s="361">
        <v>640000</v>
      </c>
      <c r="H26" s="361">
        <v>2255000</v>
      </c>
      <c r="I26" s="361">
        <v>441320</v>
      </c>
      <c r="J26" s="361">
        <v>441320</v>
      </c>
      <c r="K26" s="361">
        <v>1813680</v>
      </c>
      <c r="L26" s="360">
        <v>525967.19999999995</v>
      </c>
      <c r="M26" s="343">
        <v>1287712.8</v>
      </c>
      <c r="N26" s="343">
        <v>4575.6940000001341</v>
      </c>
      <c r="O26" s="343">
        <v>1283137.1059999999</v>
      </c>
      <c r="P26" s="343">
        <v>1217916</v>
      </c>
      <c r="Q26" s="343">
        <v>65221.105999999912</v>
      </c>
      <c r="R26" s="360">
        <v>595764</v>
      </c>
    </row>
    <row r="27" spans="2:18" x14ac:dyDescent="0.3">
      <c r="B27" s="361">
        <v>2018</v>
      </c>
      <c r="C27" s="360">
        <v>1619695.402</v>
      </c>
      <c r="D27" s="360">
        <v>572852.40199999977</v>
      </c>
      <c r="E27" s="361">
        <v>2223000</v>
      </c>
      <c r="F27" s="361">
        <v>786000</v>
      </c>
      <c r="G27" s="361">
        <v>664000</v>
      </c>
      <c r="H27" s="361">
        <v>2345000</v>
      </c>
      <c r="I27" s="361">
        <v>551974</v>
      </c>
      <c r="J27" s="361">
        <v>551974</v>
      </c>
      <c r="K27" s="361">
        <v>1793026</v>
      </c>
      <c r="L27" s="360">
        <v>507426.35800000001</v>
      </c>
      <c r="M27" s="343">
        <v>1285599.642</v>
      </c>
      <c r="N27" s="343">
        <v>717.74199999985285</v>
      </c>
      <c r="O27" s="343">
        <v>1284881.9000000001</v>
      </c>
      <c r="P27" s="343">
        <v>1176157</v>
      </c>
      <c r="Q27" s="343">
        <v>108724.90000000014</v>
      </c>
      <c r="R27" s="360">
        <v>616869</v>
      </c>
    </row>
    <row r="28" spans="2:18" x14ac:dyDescent="0.3">
      <c r="B28" s="361">
        <v>2019</v>
      </c>
      <c r="C28" s="360">
        <v>2975452.929622882</v>
      </c>
      <c r="D28" s="360">
        <v>1883659.4954714631</v>
      </c>
      <c r="E28" s="361">
        <v>2159000</v>
      </c>
      <c r="F28" s="361">
        <v>707000</v>
      </c>
      <c r="G28" s="361">
        <v>687000</v>
      </c>
      <c r="H28" s="361">
        <v>2179000</v>
      </c>
      <c r="I28" s="361">
        <v>425715.32846715348</v>
      </c>
      <c r="J28" s="361">
        <v>425715.32846715348</v>
      </c>
      <c r="K28" s="360">
        <v>1753284.6715328465</v>
      </c>
      <c r="L28" s="360">
        <v>552284.67153284652</v>
      </c>
      <c r="M28" s="343">
        <v>1201000</v>
      </c>
      <c r="N28" s="343">
        <v>35140</v>
      </c>
      <c r="O28" s="343">
        <v>1165860</v>
      </c>
      <c r="P28" s="343">
        <v>1067206.565848581</v>
      </c>
      <c r="Q28" s="343">
        <v>98653.434151418973</v>
      </c>
      <c r="R28" s="360">
        <v>686078.10568426549</v>
      </c>
    </row>
    <row r="30" spans="2:18" x14ac:dyDescent="0.3">
      <c r="B30" s="359" t="s">
        <v>673</v>
      </c>
      <c r="C30">
        <v>2013</v>
      </c>
      <c r="D30" s="58" t="s">
        <v>672</v>
      </c>
      <c r="E30" s="59" t="s">
        <v>671</v>
      </c>
      <c r="F30" s="61" t="s">
        <v>670</v>
      </c>
      <c r="K30" t="s">
        <v>669</v>
      </c>
    </row>
    <row r="31" spans="2:18" x14ac:dyDescent="0.3">
      <c r="D31" s="111">
        <f>C22+P22</f>
        <v>2986967.8130000001</v>
      </c>
      <c r="E31" s="356">
        <f>E22/D31</f>
        <v>0.7760990894882468</v>
      </c>
      <c r="F31" s="355">
        <f>D22/(D22+E22)</f>
        <v>0.22390091051175318</v>
      </c>
      <c r="K31" t="s">
        <v>294</v>
      </c>
      <c r="L31" s="145" t="s">
        <v>668</v>
      </c>
    </row>
    <row r="32" spans="2:18" x14ac:dyDescent="0.3">
      <c r="K32" t="s">
        <v>293</v>
      </c>
      <c r="L32" t="s">
        <v>667</v>
      </c>
    </row>
    <row r="33" spans="2:11" x14ac:dyDescent="0.3">
      <c r="B33" t="s">
        <v>666</v>
      </c>
      <c r="C33">
        <v>2013</v>
      </c>
      <c r="D33" s="58" t="s">
        <v>665</v>
      </c>
      <c r="E33" s="59" t="s">
        <v>664</v>
      </c>
      <c r="F33" s="59" t="s">
        <v>663</v>
      </c>
      <c r="G33" s="59" t="s">
        <v>662</v>
      </c>
      <c r="H33" s="61" t="s">
        <v>661</v>
      </c>
    </row>
    <row r="34" spans="2:11" x14ac:dyDescent="0.3">
      <c r="D34" s="111">
        <f>E22+F22</f>
        <v>3142812</v>
      </c>
      <c r="E34" s="65">
        <f>G22+H22</f>
        <v>3142812</v>
      </c>
      <c r="F34" s="356">
        <f>F22/D34</f>
        <v>0.26238572335857185</v>
      </c>
      <c r="G34" s="356">
        <f>G22/E34</f>
        <v>0.19427442685085841</v>
      </c>
      <c r="H34" s="358">
        <f>G34-F34</f>
        <v>-6.8111296507713442E-2</v>
      </c>
      <c r="K34" t="s">
        <v>660</v>
      </c>
    </row>
    <row r="35" spans="2:11" x14ac:dyDescent="0.3">
      <c r="K35" t="s">
        <v>659</v>
      </c>
    </row>
    <row r="36" spans="2:11" x14ac:dyDescent="0.3">
      <c r="C36">
        <v>2013</v>
      </c>
      <c r="D36" s="58" t="s">
        <v>658</v>
      </c>
      <c r="E36" s="59" t="s">
        <v>289</v>
      </c>
      <c r="F36" s="61" t="s">
        <v>654</v>
      </c>
      <c r="K36" t="s">
        <v>657</v>
      </c>
    </row>
    <row r="37" spans="2:11" x14ac:dyDescent="0.3">
      <c r="D37" s="86">
        <f>H22</f>
        <v>2532244</v>
      </c>
      <c r="E37" s="356">
        <f>I22/D37</f>
        <v>0.25659612580778157</v>
      </c>
      <c r="F37" s="355">
        <f>K22/D37</f>
        <v>0.74340387419221843</v>
      </c>
    </row>
    <row r="38" spans="2:11" x14ac:dyDescent="0.3">
      <c r="K38" t="s">
        <v>656</v>
      </c>
    </row>
    <row r="39" spans="2:11" ht="28.8" x14ac:dyDescent="0.3">
      <c r="B39" s="278" t="s">
        <v>655</v>
      </c>
      <c r="C39">
        <v>2013</v>
      </c>
      <c r="D39" s="58" t="s">
        <v>654</v>
      </c>
      <c r="E39" s="59" t="s">
        <v>653</v>
      </c>
      <c r="F39" s="61" t="s">
        <v>652</v>
      </c>
    </row>
    <row r="40" spans="2:11" x14ac:dyDescent="0.3">
      <c r="D40" s="86">
        <f>K22</f>
        <v>1882480</v>
      </c>
      <c r="E40" s="356">
        <f>M22/D40</f>
        <v>0.62</v>
      </c>
      <c r="F40" s="355">
        <f>L22/D40</f>
        <v>0.37999999999999995</v>
      </c>
      <c r="K40" t="s">
        <v>651</v>
      </c>
    </row>
    <row r="42" spans="2:11" ht="28.8" x14ac:dyDescent="0.3">
      <c r="B42" s="278" t="s">
        <v>650</v>
      </c>
      <c r="C42">
        <v>2013</v>
      </c>
      <c r="D42" s="58" t="s">
        <v>112</v>
      </c>
      <c r="E42" s="59" t="s">
        <v>284</v>
      </c>
      <c r="F42" s="61" t="s">
        <v>283</v>
      </c>
      <c r="K42" t="s">
        <v>649</v>
      </c>
    </row>
    <row r="43" spans="2:11" x14ac:dyDescent="0.3">
      <c r="D43" s="357">
        <f>M22</f>
        <v>1167137.6000000001</v>
      </c>
      <c r="E43" s="356">
        <f>N22/D43</f>
        <v>4.0906570792118145E-2</v>
      </c>
      <c r="F43" s="355">
        <f>O22/D43</f>
        <v>0.95909342920788188</v>
      </c>
    </row>
    <row r="45" spans="2:11" ht="28.8" x14ac:dyDescent="0.3">
      <c r="B45" s="278" t="s">
        <v>648</v>
      </c>
      <c r="C45">
        <v>2013</v>
      </c>
      <c r="D45" s="58" t="s">
        <v>283</v>
      </c>
      <c r="E45" s="59" t="s">
        <v>647</v>
      </c>
      <c r="F45" s="61" t="s">
        <v>42</v>
      </c>
    </row>
    <row r="46" spans="2:11" x14ac:dyDescent="0.3">
      <c r="D46" s="86">
        <f>O22</f>
        <v>1119394.0031414572</v>
      </c>
      <c r="E46" s="356">
        <f>Q22/D46</f>
        <v>6.4097209037401945E-3</v>
      </c>
      <c r="F46" s="355">
        <f>P22/D46</f>
        <v>0.99359027909625985</v>
      </c>
    </row>
  </sheetData>
  <mergeCells count="1">
    <mergeCell ref="B2:D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H27"/>
  <sheetViews>
    <sheetView workbookViewId="0">
      <selection activeCell="B12" sqref="B12"/>
    </sheetView>
  </sheetViews>
  <sheetFormatPr defaultRowHeight="14.4" x14ac:dyDescent="0.3"/>
  <cols>
    <col min="2" max="2" width="15.109375" customWidth="1"/>
    <col min="3" max="3" width="10.33203125" bestFit="1" customWidth="1"/>
  </cols>
  <sheetData>
    <row r="1" spans="2:8" x14ac:dyDescent="0.3">
      <c r="C1" s="74" t="s">
        <v>166</v>
      </c>
    </row>
    <row r="2" spans="2:8" x14ac:dyDescent="0.3">
      <c r="C2" s="379" t="s">
        <v>1351</v>
      </c>
      <c r="F2">
        <v>2015</v>
      </c>
      <c r="G2">
        <v>2022</v>
      </c>
    </row>
    <row r="3" spans="2:8" x14ac:dyDescent="0.3">
      <c r="B3" s="150" t="s">
        <v>191</v>
      </c>
      <c r="C3" s="677">
        <f>D3*$G$4</f>
        <v>29.887274995374661</v>
      </c>
      <c r="D3" s="151">
        <v>23.503915030641519</v>
      </c>
      <c r="F3">
        <v>1</v>
      </c>
      <c r="G3" s="68">
        <v>1.27158709331664</v>
      </c>
    </row>
    <row r="4" spans="2:8" x14ac:dyDescent="0.3">
      <c r="B4" s="150" t="s">
        <v>192</v>
      </c>
      <c r="C4" s="677">
        <f t="shared" ref="C4:C26" si="0">D4*$G$4</f>
        <v>902.44585222802596</v>
      </c>
      <c r="D4" s="151">
        <v>709.70038699764359</v>
      </c>
      <c r="G4" s="68">
        <v>1.2715870933166369</v>
      </c>
    </row>
    <row r="5" spans="2:8" x14ac:dyDescent="0.3">
      <c r="B5" s="150" t="s">
        <v>193</v>
      </c>
      <c r="C5" s="677">
        <f t="shared" si="0"/>
        <v>16650.292476531846</v>
      </c>
      <c r="D5" s="151">
        <v>13094.103081137337</v>
      </c>
      <c r="E5" s="4" t="s">
        <v>194</v>
      </c>
    </row>
    <row r="6" spans="2:8" x14ac:dyDescent="0.3">
      <c r="B6" s="150" t="s">
        <v>74</v>
      </c>
      <c r="C6" s="677">
        <f t="shared" si="0"/>
        <v>499.50877429595533</v>
      </c>
      <c r="D6" s="151">
        <v>392.8230924341201</v>
      </c>
      <c r="E6" s="150" t="s">
        <v>195</v>
      </c>
    </row>
    <row r="7" spans="2:8" x14ac:dyDescent="0.3">
      <c r="B7" s="150" t="s">
        <v>196</v>
      </c>
      <c r="C7" s="677">
        <f t="shared" si="0"/>
        <v>666.01169906127382</v>
      </c>
      <c r="D7" s="151">
        <v>523.76412324549347</v>
      </c>
    </row>
    <row r="8" spans="2:8" x14ac:dyDescent="0.3">
      <c r="B8" s="150" t="s">
        <v>197</v>
      </c>
      <c r="C8" s="677">
        <f t="shared" si="0"/>
        <v>499.50877429595533</v>
      </c>
      <c r="D8" s="151">
        <v>392.8230924341201</v>
      </c>
      <c r="H8" s="2"/>
    </row>
    <row r="9" spans="2:8" x14ac:dyDescent="0.3">
      <c r="B9" s="150" t="s">
        <v>198</v>
      </c>
      <c r="C9" s="677">
        <f t="shared" si="0"/>
        <v>29.887274995374661</v>
      </c>
      <c r="D9" s="151">
        <v>23.503915030641519</v>
      </c>
    </row>
    <row r="10" spans="2:8" x14ac:dyDescent="0.3">
      <c r="B10" s="150" t="s">
        <v>199</v>
      </c>
      <c r="C10" s="677">
        <f t="shared" si="0"/>
        <v>902.44585222802596</v>
      </c>
      <c r="D10" s="151">
        <v>709.70038699764359</v>
      </c>
    </row>
    <row r="11" spans="2:8" x14ac:dyDescent="0.3">
      <c r="B11" s="150" t="s">
        <v>200</v>
      </c>
      <c r="C11" s="677">
        <f t="shared" si="0"/>
        <v>16650.292476531846</v>
      </c>
      <c r="D11" s="151">
        <v>13094.103081137337</v>
      </c>
    </row>
    <row r="12" spans="2:8" x14ac:dyDescent="0.3">
      <c r="B12" s="150" t="s">
        <v>62</v>
      </c>
      <c r="C12" s="677">
        <f t="shared" si="0"/>
        <v>499.50877429595533</v>
      </c>
      <c r="D12" s="151">
        <v>392.8230924341201</v>
      </c>
    </row>
    <row r="13" spans="2:8" x14ac:dyDescent="0.3">
      <c r="B13" s="150" t="s">
        <v>201</v>
      </c>
      <c r="C13" s="677">
        <f t="shared" si="0"/>
        <v>63.271111410821007</v>
      </c>
      <c r="D13" s="151">
        <v>49.757591708321876</v>
      </c>
    </row>
    <row r="14" spans="2:8" x14ac:dyDescent="0.3">
      <c r="B14" s="150" t="s">
        <v>202</v>
      </c>
      <c r="C14" s="677">
        <f t="shared" si="0"/>
        <v>1465.2257379348023</v>
      </c>
      <c r="D14" s="151">
        <v>1152.2810711400855</v>
      </c>
    </row>
    <row r="15" spans="2:8" x14ac:dyDescent="0.3">
      <c r="B15" s="150" t="s">
        <v>203</v>
      </c>
      <c r="C15" s="677">
        <f t="shared" si="0"/>
        <v>24975.438714797765</v>
      </c>
      <c r="D15" s="151">
        <v>19641.154621706002</v>
      </c>
    </row>
    <row r="16" spans="2:8" x14ac:dyDescent="0.3">
      <c r="B16" s="150" t="s">
        <v>204</v>
      </c>
      <c r="C16" s="677">
        <f t="shared" si="0"/>
        <v>94.906667116231503</v>
      </c>
      <c r="D16" s="151">
        <v>74.63638756248281</v>
      </c>
    </row>
    <row r="17" spans="2:4" x14ac:dyDescent="0.3">
      <c r="B17" s="150" t="s">
        <v>205</v>
      </c>
      <c r="C17" s="677">
        <f t="shared" si="0"/>
        <v>636.04117260351643</v>
      </c>
      <c r="D17" s="151">
        <v>500.19473769944625</v>
      </c>
    </row>
    <row r="18" spans="2:4" x14ac:dyDescent="0.3">
      <c r="B18" s="150" t="s">
        <v>206</v>
      </c>
      <c r="C18" s="677">
        <f>D18*$G$4</f>
        <v>34767.475720246148</v>
      </c>
      <c r="D18" s="151">
        <v>27341.796643722872</v>
      </c>
    </row>
    <row r="19" spans="2:4" x14ac:dyDescent="0.3">
      <c r="B19" s="150" t="s">
        <v>207</v>
      </c>
      <c r="C19" s="677">
        <f t="shared" si="0"/>
        <v>12.987228131694836</v>
      </c>
      <c r="D19" s="151">
        <v>10.213400403287121</v>
      </c>
    </row>
    <row r="20" spans="2:4" x14ac:dyDescent="0.3">
      <c r="B20" s="150" t="s">
        <v>208</v>
      </c>
      <c r="C20" s="677">
        <f t="shared" si="0"/>
        <v>494.51368655299575</v>
      </c>
      <c r="D20" s="151">
        <v>388.89486150977888</v>
      </c>
    </row>
    <row r="21" spans="2:4" x14ac:dyDescent="0.3">
      <c r="B21" s="150" t="s">
        <v>209</v>
      </c>
      <c r="C21" s="677">
        <f t="shared" si="0"/>
        <v>8325.1462382659229</v>
      </c>
      <c r="D21" s="151">
        <v>6547.0515405686683</v>
      </c>
    </row>
    <row r="22" spans="2:4" x14ac:dyDescent="0.3">
      <c r="B22" s="150" t="s">
        <v>210</v>
      </c>
      <c r="C22" s="677">
        <f t="shared" si="0"/>
        <v>333.00584953063691</v>
      </c>
      <c r="D22" s="151">
        <v>261.88206162274673</v>
      </c>
    </row>
    <row r="23" spans="2:4" x14ac:dyDescent="0.3">
      <c r="B23" s="150" t="s">
        <v>211</v>
      </c>
      <c r="C23" s="677">
        <f t="shared" si="0"/>
        <v>333.00584953063691</v>
      </c>
      <c r="D23" s="151">
        <v>261.88206162274673</v>
      </c>
    </row>
    <row r="24" spans="2:4" x14ac:dyDescent="0.3">
      <c r="B24" s="150" t="s">
        <v>212</v>
      </c>
      <c r="C24" s="677">
        <f t="shared" si="0"/>
        <v>333.00584953063691</v>
      </c>
      <c r="D24" s="151">
        <v>261.88206162274673</v>
      </c>
    </row>
    <row r="25" spans="2:4" x14ac:dyDescent="0.3">
      <c r="B25" s="150" t="s">
        <v>213</v>
      </c>
      <c r="C25" s="677">
        <f t="shared" si="0"/>
        <v>333.00584953063691</v>
      </c>
      <c r="D25" s="151">
        <v>261.88206162274673</v>
      </c>
    </row>
    <row r="26" spans="2:4" x14ac:dyDescent="0.3">
      <c r="B26" s="150" t="s">
        <v>214</v>
      </c>
      <c r="C26" s="677">
        <f t="shared" si="0"/>
        <v>333.00584953063691</v>
      </c>
      <c r="D26" s="151">
        <v>261.88206162274673</v>
      </c>
    </row>
    <row r="27" spans="2:4" x14ac:dyDescent="0.3">
      <c r="B27" s="52" t="s">
        <v>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B2:W107"/>
  <sheetViews>
    <sheetView topLeftCell="Q76" zoomScale="90" zoomScaleNormal="90" workbookViewId="0">
      <selection activeCell="R106" sqref="R106"/>
    </sheetView>
  </sheetViews>
  <sheetFormatPr defaultColWidth="8.88671875" defaultRowHeight="13.2" x14ac:dyDescent="0.25"/>
  <cols>
    <col min="1" max="3" width="8.88671875" style="174"/>
    <col min="4" max="5" width="13.6640625" style="174" customWidth="1"/>
    <col min="6" max="6" width="16.5546875" style="174" customWidth="1"/>
    <col min="7" max="7" width="11.88671875" style="174" customWidth="1"/>
    <col min="8" max="9" width="12.6640625" style="174" customWidth="1"/>
    <col min="10" max="10" width="12.33203125" style="174" customWidth="1"/>
    <col min="11" max="11" width="14.44140625" style="174" customWidth="1"/>
    <col min="12" max="12" width="13.6640625" style="174" customWidth="1"/>
    <col min="13" max="16" width="8.88671875" style="174"/>
    <col min="17" max="17" width="33.88671875" style="174" customWidth="1"/>
    <col min="18" max="18" width="17.88671875" style="174" customWidth="1"/>
    <col min="19" max="19" width="15.33203125" style="174" customWidth="1"/>
    <col min="20" max="20" width="26.5546875" style="174" customWidth="1"/>
    <col min="21" max="21" width="20.6640625" style="174" customWidth="1"/>
    <col min="22" max="22" width="14.33203125" style="174" customWidth="1"/>
    <col min="23" max="16384" width="8.88671875" style="174"/>
  </cols>
  <sheetData>
    <row r="2" spans="2:18" x14ac:dyDescent="0.25">
      <c r="B2" s="189" t="s">
        <v>361</v>
      </c>
      <c r="Q2" s="191" t="s">
        <v>360</v>
      </c>
    </row>
    <row r="4" spans="2:18" x14ac:dyDescent="0.25">
      <c r="Q4" s="189" t="s">
        <v>359</v>
      </c>
    </row>
    <row r="5" spans="2:18" x14ac:dyDescent="0.25">
      <c r="C5" s="174" t="s">
        <v>358</v>
      </c>
      <c r="Q5" s="174" t="s">
        <v>357</v>
      </c>
    </row>
    <row r="6" spans="2:18" x14ac:dyDescent="0.25">
      <c r="C6" s="216" t="s">
        <v>356</v>
      </c>
      <c r="D6" s="215"/>
      <c r="E6" s="215"/>
      <c r="F6" s="215"/>
      <c r="G6" s="215"/>
      <c r="H6" s="215"/>
      <c r="I6" s="215"/>
      <c r="J6" s="215"/>
      <c r="K6" s="215"/>
      <c r="L6" s="215"/>
      <c r="M6" s="215"/>
      <c r="N6" s="214"/>
    </row>
    <row r="7" spans="2:18" x14ac:dyDescent="0.25">
      <c r="C7" s="179"/>
      <c r="E7" s="174" t="s">
        <v>355</v>
      </c>
      <c r="N7" s="178"/>
      <c r="Q7" s="213" t="s">
        <v>354</v>
      </c>
      <c r="R7" s="212" t="s">
        <v>316</v>
      </c>
    </row>
    <row r="8" spans="2:18" x14ac:dyDescent="0.25">
      <c r="C8" s="179"/>
      <c r="N8" s="178"/>
      <c r="Q8" s="208" t="s">
        <v>353</v>
      </c>
      <c r="R8" s="178">
        <v>40</v>
      </c>
    </row>
    <row r="9" spans="2:18" x14ac:dyDescent="0.25">
      <c r="C9" s="179"/>
      <c r="N9" s="178"/>
      <c r="Q9" s="208" t="s">
        <v>352</v>
      </c>
      <c r="R9" s="178">
        <v>12</v>
      </c>
    </row>
    <row r="10" spans="2:18" x14ac:dyDescent="0.25">
      <c r="C10" s="179"/>
      <c r="N10" s="178"/>
      <c r="Q10" s="208" t="s">
        <v>351</v>
      </c>
      <c r="R10" s="178">
        <v>22</v>
      </c>
    </row>
    <row r="11" spans="2:18" ht="12.75" customHeight="1" x14ac:dyDescent="0.25">
      <c r="C11" s="179"/>
      <c r="D11" s="211"/>
      <c r="N11" s="178"/>
      <c r="Q11" s="208" t="s">
        <v>293</v>
      </c>
      <c r="R11" s="178">
        <v>7</v>
      </c>
    </row>
    <row r="12" spans="2:18" ht="12.75" customHeight="1" x14ac:dyDescent="0.25">
      <c r="C12" s="179"/>
      <c r="D12" s="210"/>
      <c r="N12" s="178"/>
      <c r="Q12" s="208" t="s">
        <v>350</v>
      </c>
      <c r="R12" s="178">
        <v>11</v>
      </c>
    </row>
    <row r="13" spans="2:18" ht="12.75" customHeight="1" x14ac:dyDescent="0.25">
      <c r="C13" s="179"/>
      <c r="D13" s="209"/>
      <c r="N13" s="178"/>
      <c r="Q13" s="208" t="s">
        <v>349</v>
      </c>
      <c r="R13" s="178">
        <v>8</v>
      </c>
    </row>
    <row r="14" spans="2:18" ht="12.75" customHeight="1" x14ac:dyDescent="0.25">
      <c r="C14" s="179"/>
      <c r="D14" s="207"/>
      <c r="N14" s="178"/>
      <c r="Q14" s="206"/>
      <c r="R14" s="205">
        <f>SUM(R8:R13)</f>
        <v>100</v>
      </c>
    </row>
    <row r="15" spans="2:18" x14ac:dyDescent="0.25">
      <c r="C15" s="179"/>
      <c r="N15" s="178"/>
    </row>
    <row r="16" spans="2:18" x14ac:dyDescent="0.25">
      <c r="C16" s="179"/>
      <c r="N16" s="178"/>
      <c r="Q16" s="204" t="s">
        <v>348</v>
      </c>
    </row>
    <row r="17" spans="3:18" x14ac:dyDescent="0.25">
      <c r="C17" s="179"/>
      <c r="N17" s="178"/>
    </row>
    <row r="18" spans="3:18" x14ac:dyDescent="0.25">
      <c r="C18" s="179"/>
      <c r="N18" s="178"/>
      <c r="Q18" s="202" t="s">
        <v>347</v>
      </c>
      <c r="R18" s="201" t="s">
        <v>339</v>
      </c>
    </row>
    <row r="19" spans="3:18" x14ac:dyDescent="0.25">
      <c r="C19" s="179"/>
      <c r="N19" s="178"/>
      <c r="Q19" s="179" t="s">
        <v>346</v>
      </c>
      <c r="R19" s="178">
        <v>2370</v>
      </c>
    </row>
    <row r="20" spans="3:18" x14ac:dyDescent="0.25">
      <c r="C20" s="179"/>
      <c r="N20" s="178"/>
      <c r="Q20" s="179" t="s">
        <v>345</v>
      </c>
      <c r="R20" s="178">
        <v>2660</v>
      </c>
    </row>
    <row r="21" spans="3:18" x14ac:dyDescent="0.25">
      <c r="C21" s="179"/>
      <c r="N21" s="178"/>
      <c r="Q21" s="199" t="s">
        <v>344</v>
      </c>
      <c r="R21" s="198">
        <v>2180</v>
      </c>
    </row>
    <row r="22" spans="3:18" x14ac:dyDescent="0.25">
      <c r="C22" s="179"/>
      <c r="N22" s="178"/>
    </row>
    <row r="23" spans="3:18" x14ac:dyDescent="0.25">
      <c r="C23" s="179"/>
      <c r="N23" s="178"/>
      <c r="Q23" s="174" t="s">
        <v>343</v>
      </c>
    </row>
    <row r="24" spans="3:18" x14ac:dyDescent="0.25">
      <c r="C24" s="179"/>
      <c r="D24" s="203" t="s">
        <v>342</v>
      </c>
      <c r="E24" s="174">
        <v>1119000</v>
      </c>
      <c r="F24" s="174">
        <v>1053000</v>
      </c>
      <c r="G24" s="174">
        <v>1183000</v>
      </c>
      <c r="H24" s="174">
        <v>1398000</v>
      </c>
      <c r="I24" s="174">
        <v>1283000</v>
      </c>
      <c r="J24" s="174">
        <v>1285000</v>
      </c>
      <c r="K24" s="174">
        <v>1166000</v>
      </c>
      <c r="N24" s="178"/>
    </row>
    <row r="25" spans="3:18" x14ac:dyDescent="0.25">
      <c r="C25" s="179"/>
      <c r="D25" s="203" t="s">
        <v>341</v>
      </c>
      <c r="E25" s="174">
        <v>1112000</v>
      </c>
      <c r="F25" s="174">
        <v>1047000</v>
      </c>
      <c r="G25" s="174">
        <v>1155000</v>
      </c>
      <c r="H25" s="174">
        <v>1388000</v>
      </c>
      <c r="I25" s="174">
        <v>1218000</v>
      </c>
      <c r="J25" s="174">
        <v>1176000</v>
      </c>
      <c r="K25" s="174">
        <v>1067000</v>
      </c>
      <c r="N25" s="178"/>
      <c r="Q25" s="202" t="s">
        <v>340</v>
      </c>
      <c r="R25" s="201" t="s">
        <v>339</v>
      </c>
    </row>
    <row r="26" spans="3:18" ht="14.4" x14ac:dyDescent="0.3">
      <c r="C26" s="179"/>
      <c r="E26" s="200">
        <f t="shared" ref="E26:K26" si="0">E25/E24</f>
        <v>0.99374441465594276</v>
      </c>
      <c r="F26" s="200">
        <f t="shared" si="0"/>
        <v>0.99430199430199429</v>
      </c>
      <c r="G26" s="200">
        <f t="shared" si="0"/>
        <v>0.97633136094674555</v>
      </c>
      <c r="H26" s="200">
        <f t="shared" si="0"/>
        <v>0.99284692417739628</v>
      </c>
      <c r="I26" s="200">
        <f t="shared" si="0"/>
        <v>0.9493374902572097</v>
      </c>
      <c r="J26" s="200">
        <f t="shared" si="0"/>
        <v>0.91517509727626456</v>
      </c>
      <c r="K26" s="200">
        <f t="shared" si="0"/>
        <v>0.91509433962264153</v>
      </c>
      <c r="N26" s="178"/>
      <c r="Q26" s="179" t="s">
        <v>338</v>
      </c>
      <c r="R26" s="178">
        <v>1740</v>
      </c>
    </row>
    <row r="27" spans="3:18" x14ac:dyDescent="0.25">
      <c r="C27" s="179"/>
      <c r="N27" s="178"/>
      <c r="Q27" s="199" t="s">
        <v>337</v>
      </c>
      <c r="R27" s="198">
        <v>1640</v>
      </c>
    </row>
    <row r="28" spans="3:18" x14ac:dyDescent="0.25">
      <c r="C28" s="179"/>
      <c r="N28" s="178"/>
    </row>
    <row r="29" spans="3:18" x14ac:dyDescent="0.25">
      <c r="C29" s="197"/>
      <c r="N29" s="178"/>
      <c r="Q29" s="174" t="s">
        <v>336</v>
      </c>
    </row>
    <row r="30" spans="3:18" x14ac:dyDescent="0.25">
      <c r="C30" s="179"/>
      <c r="N30" s="178"/>
      <c r="Q30" s="174" t="s">
        <v>335</v>
      </c>
    </row>
    <row r="31" spans="3:18" x14ac:dyDescent="0.25">
      <c r="C31" s="179"/>
      <c r="N31" s="178"/>
      <c r="Q31" s="174" t="s">
        <v>334</v>
      </c>
    </row>
    <row r="32" spans="3:18" x14ac:dyDescent="0.25">
      <c r="C32" s="179"/>
      <c r="N32" s="178"/>
      <c r="Q32" s="196" t="s">
        <v>333</v>
      </c>
    </row>
    <row r="33" spans="3:23" x14ac:dyDescent="0.25">
      <c r="C33" s="179"/>
      <c r="N33" s="178"/>
    </row>
    <row r="34" spans="3:23" x14ac:dyDescent="0.25">
      <c r="C34" s="179"/>
      <c r="N34" s="178"/>
      <c r="Q34" s="174" t="s">
        <v>332</v>
      </c>
    </row>
    <row r="35" spans="3:23" x14ac:dyDescent="0.25">
      <c r="C35" s="179"/>
      <c r="N35" s="178"/>
      <c r="Q35" s="174" t="s">
        <v>331</v>
      </c>
    </row>
    <row r="36" spans="3:23" x14ac:dyDescent="0.25">
      <c r="C36" s="179"/>
      <c r="N36" s="178"/>
      <c r="Q36" s="174" t="s">
        <v>330</v>
      </c>
    </row>
    <row r="37" spans="3:23" x14ac:dyDescent="0.25">
      <c r="C37" s="179"/>
      <c r="N37" s="178"/>
      <c r="Q37" s="174" t="s">
        <v>329</v>
      </c>
    </row>
    <row r="38" spans="3:23" x14ac:dyDescent="0.25">
      <c r="C38" s="179"/>
      <c r="N38" s="178"/>
    </row>
    <row r="39" spans="3:23" x14ac:dyDescent="0.25">
      <c r="C39" s="179"/>
      <c r="N39" s="178"/>
    </row>
    <row r="40" spans="3:23" x14ac:dyDescent="0.25">
      <c r="C40" s="179"/>
      <c r="N40" s="178"/>
      <c r="Q40" s="193" t="s">
        <v>328</v>
      </c>
      <c r="R40" s="191"/>
    </row>
    <row r="41" spans="3:23" x14ac:dyDescent="0.25">
      <c r="C41" s="179"/>
      <c r="N41" s="178"/>
      <c r="R41" s="191"/>
      <c r="S41" s="192" t="s">
        <v>80</v>
      </c>
      <c r="T41" s="192" t="s">
        <v>327</v>
      </c>
      <c r="U41" s="192" t="s">
        <v>326</v>
      </c>
    </row>
    <row r="42" spans="3:23" x14ac:dyDescent="0.25">
      <c r="C42" s="179"/>
      <c r="N42" s="178"/>
      <c r="P42" s="195"/>
      <c r="Q42" s="191" t="s">
        <v>325</v>
      </c>
      <c r="R42" s="191"/>
      <c r="S42" s="191" t="s">
        <v>316</v>
      </c>
      <c r="T42" s="191">
        <v>80</v>
      </c>
      <c r="U42" s="191">
        <v>20</v>
      </c>
    </row>
    <row r="43" spans="3:23" x14ac:dyDescent="0.25">
      <c r="C43" s="179"/>
      <c r="N43" s="178"/>
      <c r="P43" s="194"/>
      <c r="Q43" s="191" t="s">
        <v>319</v>
      </c>
      <c r="S43" s="191" t="s">
        <v>324</v>
      </c>
      <c r="T43" s="191" t="s">
        <v>323</v>
      </c>
      <c r="U43" s="191" t="s">
        <v>322</v>
      </c>
    </row>
    <row r="44" spans="3:23" x14ac:dyDescent="0.25">
      <c r="C44" s="179"/>
      <c r="N44" s="178"/>
    </row>
    <row r="45" spans="3:23" x14ac:dyDescent="0.25">
      <c r="C45" s="179"/>
      <c r="N45" s="178"/>
      <c r="Q45" s="193" t="s">
        <v>321</v>
      </c>
    </row>
    <row r="46" spans="3:23" x14ac:dyDescent="0.25">
      <c r="C46" s="179"/>
      <c r="N46" s="178"/>
      <c r="S46" s="192" t="s">
        <v>80</v>
      </c>
      <c r="T46" s="192" t="s">
        <v>38</v>
      </c>
      <c r="U46" s="192" t="s">
        <v>43</v>
      </c>
      <c r="V46" s="192" t="s">
        <v>36</v>
      </c>
      <c r="W46" s="192" t="s">
        <v>320</v>
      </c>
    </row>
    <row r="47" spans="3:23" x14ac:dyDescent="0.25">
      <c r="C47" s="179"/>
      <c r="N47" s="178"/>
      <c r="Q47" s="191" t="s">
        <v>319</v>
      </c>
      <c r="S47" s="191" t="s">
        <v>318</v>
      </c>
      <c r="T47" s="174" t="s">
        <v>314</v>
      </c>
      <c r="U47" s="191">
        <v>122</v>
      </c>
      <c r="V47" s="191">
        <v>311</v>
      </c>
      <c r="W47" s="191">
        <v>87.5</v>
      </c>
    </row>
    <row r="48" spans="3:23" x14ac:dyDescent="0.25">
      <c r="C48" s="179"/>
      <c r="N48" s="178"/>
      <c r="Q48" s="191" t="s">
        <v>317</v>
      </c>
      <c r="S48" s="191" t="s">
        <v>316</v>
      </c>
      <c r="T48" s="174" t="s">
        <v>314</v>
      </c>
      <c r="U48" s="191">
        <v>90</v>
      </c>
      <c r="V48" s="191">
        <v>42</v>
      </c>
      <c r="W48" s="174" t="s">
        <v>314</v>
      </c>
    </row>
    <row r="49" spans="3:23" x14ac:dyDescent="0.25">
      <c r="C49" s="179"/>
      <c r="N49" s="178"/>
      <c r="Q49" s="191" t="s">
        <v>315</v>
      </c>
      <c r="T49" s="191">
        <v>18</v>
      </c>
      <c r="U49" s="174" t="s">
        <v>314</v>
      </c>
      <c r="V49" s="174" t="s">
        <v>314</v>
      </c>
      <c r="W49" s="174" t="s">
        <v>314</v>
      </c>
    </row>
    <row r="50" spans="3:23" x14ac:dyDescent="0.25">
      <c r="C50" s="179"/>
      <c r="N50" s="178"/>
    </row>
    <row r="51" spans="3:23" x14ac:dyDescent="0.25">
      <c r="C51" s="179"/>
      <c r="N51" s="178"/>
      <c r="Q51" s="190" t="s">
        <v>313</v>
      </c>
    </row>
    <row r="52" spans="3:23" x14ac:dyDescent="0.25">
      <c r="C52" s="179"/>
      <c r="N52" s="178"/>
    </row>
    <row r="53" spans="3:23" x14ac:dyDescent="0.25">
      <c r="C53" s="179"/>
      <c r="N53" s="178"/>
      <c r="Q53" s="189" t="s">
        <v>312</v>
      </c>
    </row>
    <row r="54" spans="3:23" x14ac:dyDescent="0.25">
      <c r="C54" s="179"/>
      <c r="N54" s="178"/>
      <c r="Q54" s="174" t="s">
        <v>311</v>
      </c>
    </row>
    <row r="55" spans="3:23" x14ac:dyDescent="0.25">
      <c r="C55" s="179"/>
      <c r="N55" s="178"/>
      <c r="Q55" s="174" t="s">
        <v>310</v>
      </c>
    </row>
    <row r="56" spans="3:23" x14ac:dyDescent="0.25">
      <c r="C56" s="179"/>
      <c r="N56" s="178"/>
    </row>
    <row r="57" spans="3:23" x14ac:dyDescent="0.25">
      <c r="C57" s="179"/>
      <c r="N57" s="178"/>
      <c r="Q57" s="174" t="s">
        <v>309</v>
      </c>
    </row>
    <row r="58" spans="3:23" x14ac:dyDescent="0.25">
      <c r="C58" s="179"/>
      <c r="N58" s="178"/>
      <c r="Q58" s="174" t="s">
        <v>308</v>
      </c>
    </row>
    <row r="59" spans="3:23" x14ac:dyDescent="0.25">
      <c r="C59" s="179"/>
      <c r="N59" s="178"/>
      <c r="Q59" s="174" t="s">
        <v>307</v>
      </c>
    </row>
    <row r="60" spans="3:23" x14ac:dyDescent="0.25">
      <c r="C60" s="179"/>
      <c r="N60" s="178"/>
      <c r="Q60" s="174" t="s">
        <v>306</v>
      </c>
    </row>
    <row r="61" spans="3:23" x14ac:dyDescent="0.25">
      <c r="C61" s="179"/>
      <c r="N61" s="178"/>
    </row>
    <row r="62" spans="3:23" x14ac:dyDescent="0.25">
      <c r="C62" s="179"/>
      <c r="N62" s="178"/>
    </row>
    <row r="63" spans="3:23" x14ac:dyDescent="0.25">
      <c r="C63" s="179"/>
      <c r="N63" s="178"/>
      <c r="Q63" s="188" t="s">
        <v>305</v>
      </c>
      <c r="R63" s="187" t="s">
        <v>304</v>
      </c>
    </row>
    <row r="64" spans="3:23" x14ac:dyDescent="0.25">
      <c r="C64" s="179"/>
      <c r="N64" s="178"/>
      <c r="Q64" s="185" t="s">
        <v>303</v>
      </c>
      <c r="R64" s="184">
        <v>-30</v>
      </c>
      <c r="S64" s="186" t="s">
        <v>302</v>
      </c>
    </row>
    <row r="65" spans="3:19" x14ac:dyDescent="0.25">
      <c r="C65" s="179"/>
      <c r="N65" s="178"/>
      <c r="Q65" s="185" t="s">
        <v>301</v>
      </c>
      <c r="R65" s="184" t="s">
        <v>300</v>
      </c>
      <c r="S65" s="186" t="s">
        <v>299</v>
      </c>
    </row>
    <row r="66" spans="3:19" x14ac:dyDescent="0.25">
      <c r="C66" s="179"/>
      <c r="N66" s="178"/>
      <c r="Q66" s="185" t="s">
        <v>298</v>
      </c>
      <c r="R66" s="184" t="s">
        <v>297</v>
      </c>
    </row>
    <row r="67" spans="3:19" x14ac:dyDescent="0.25">
      <c r="C67" s="179"/>
      <c r="N67" s="178"/>
      <c r="Q67" s="185" t="s">
        <v>296</v>
      </c>
      <c r="R67" s="184" t="s">
        <v>295</v>
      </c>
    </row>
    <row r="68" spans="3:19" x14ac:dyDescent="0.25">
      <c r="C68" s="179"/>
      <c r="N68" s="178"/>
    </row>
    <row r="69" spans="3:19" x14ac:dyDescent="0.25">
      <c r="C69" s="179"/>
      <c r="N69" s="178"/>
    </row>
    <row r="70" spans="3:19" x14ac:dyDescent="0.25">
      <c r="C70" s="179"/>
      <c r="N70" s="178"/>
    </row>
    <row r="71" spans="3:19" x14ac:dyDescent="0.25">
      <c r="C71" s="179"/>
      <c r="N71" s="178"/>
    </row>
    <row r="72" spans="3:19" x14ac:dyDescent="0.25">
      <c r="C72" s="179"/>
      <c r="N72" s="178"/>
    </row>
    <row r="73" spans="3:19" x14ac:dyDescent="0.25">
      <c r="C73" s="179"/>
      <c r="N73" s="178"/>
    </row>
    <row r="74" spans="3:19" x14ac:dyDescent="0.25">
      <c r="C74" s="179"/>
      <c r="N74" s="178"/>
    </row>
    <row r="75" spans="3:19" x14ac:dyDescent="0.25">
      <c r="C75" s="179"/>
      <c r="N75" s="178"/>
    </row>
    <row r="76" spans="3:19" x14ac:dyDescent="0.25">
      <c r="C76" s="179"/>
      <c r="N76" s="178"/>
    </row>
    <row r="77" spans="3:19" x14ac:dyDescent="0.25">
      <c r="C77" s="179"/>
      <c r="N77" s="178"/>
    </row>
    <row r="78" spans="3:19" x14ac:dyDescent="0.25">
      <c r="C78" s="179"/>
      <c r="N78" s="178"/>
    </row>
    <row r="79" spans="3:19" x14ac:dyDescent="0.25">
      <c r="C79" s="179"/>
      <c r="N79" s="178"/>
    </row>
    <row r="80" spans="3:19" ht="27.6" x14ac:dyDescent="0.25">
      <c r="C80" s="179"/>
      <c r="D80" s="392" t="s">
        <v>287</v>
      </c>
      <c r="E80" s="393" t="s">
        <v>279</v>
      </c>
      <c r="F80" s="393" t="s">
        <v>294</v>
      </c>
      <c r="G80" s="393" t="s">
        <v>293</v>
      </c>
      <c r="H80" s="393" t="s">
        <v>292</v>
      </c>
      <c r="I80" s="393" t="s">
        <v>291</v>
      </c>
      <c r="J80" s="393" t="s">
        <v>290</v>
      </c>
      <c r="K80" s="393" t="s">
        <v>289</v>
      </c>
      <c r="L80" s="394" t="s">
        <v>288</v>
      </c>
      <c r="N80" s="178"/>
    </row>
    <row r="81" spans="3:14" ht="13.8" x14ac:dyDescent="0.25">
      <c r="C81" s="179"/>
      <c r="D81" s="381" t="s">
        <v>280</v>
      </c>
      <c r="E81" s="183">
        <v>1</v>
      </c>
      <c r="F81" s="183">
        <v>2</v>
      </c>
      <c r="G81" s="183">
        <v>3</v>
      </c>
      <c r="H81" s="183">
        <v>4</v>
      </c>
      <c r="I81" s="183">
        <v>5</v>
      </c>
      <c r="J81" s="183">
        <v>6</v>
      </c>
      <c r="K81" s="183">
        <v>7</v>
      </c>
      <c r="L81" s="382">
        <v>8</v>
      </c>
      <c r="N81" s="178"/>
    </row>
    <row r="82" spans="3:14" ht="13.8" hidden="1" x14ac:dyDescent="0.25">
      <c r="C82" s="179"/>
      <c r="D82" s="390">
        <v>2013</v>
      </c>
      <c r="E82" s="389">
        <v>1875000</v>
      </c>
      <c r="F82" s="389">
        <v>668800</v>
      </c>
      <c r="G82" s="389">
        <v>2318000</v>
      </c>
      <c r="H82" s="389">
        <v>824600</v>
      </c>
      <c r="I82" s="389">
        <v>610600</v>
      </c>
      <c r="J82" s="389">
        <v>2532000</v>
      </c>
      <c r="K82" s="389">
        <v>649800</v>
      </c>
      <c r="L82" s="391">
        <v>649800</v>
      </c>
      <c r="N82" s="178"/>
    </row>
    <row r="83" spans="3:14" ht="13.8" hidden="1" x14ac:dyDescent="0.25">
      <c r="C83" s="179"/>
      <c r="D83" s="390">
        <v>2014</v>
      </c>
      <c r="E83" s="389">
        <v>1915000</v>
      </c>
      <c r="F83" s="389">
        <v>699700</v>
      </c>
      <c r="G83" s="389">
        <v>2262000</v>
      </c>
      <c r="H83" s="389">
        <v>761100</v>
      </c>
      <c r="I83" s="389">
        <v>732500</v>
      </c>
      <c r="J83" s="389">
        <v>2290000</v>
      </c>
      <c r="K83" s="389">
        <v>619400</v>
      </c>
      <c r="L83" s="391">
        <v>619400</v>
      </c>
      <c r="N83" s="178"/>
    </row>
    <row r="84" spans="3:14" ht="13.8" hidden="1" x14ac:dyDescent="0.25">
      <c r="C84" s="179"/>
      <c r="D84" s="390">
        <v>2015</v>
      </c>
      <c r="E84" s="389">
        <v>1646000</v>
      </c>
      <c r="F84" s="389">
        <v>512100</v>
      </c>
      <c r="G84" s="389">
        <v>2289000</v>
      </c>
      <c r="H84" s="389">
        <v>791600</v>
      </c>
      <c r="I84" s="389">
        <v>665800</v>
      </c>
      <c r="J84" s="389">
        <v>2415000</v>
      </c>
      <c r="K84" s="389">
        <v>621900</v>
      </c>
      <c r="L84" s="391">
        <v>621900</v>
      </c>
      <c r="N84" s="178"/>
    </row>
    <row r="85" spans="3:14" ht="13.8" hidden="1" x14ac:dyDescent="0.25">
      <c r="C85" s="179"/>
      <c r="D85" s="390">
        <v>2016</v>
      </c>
      <c r="E85" s="389">
        <v>1466000</v>
      </c>
      <c r="F85" s="389">
        <v>501500</v>
      </c>
      <c r="G85" s="389">
        <v>2353000</v>
      </c>
      <c r="H85" s="389">
        <v>748000</v>
      </c>
      <c r="I85" s="389">
        <v>720000</v>
      </c>
      <c r="J85" s="389">
        <v>2381000</v>
      </c>
      <c r="K85" s="389">
        <v>335600</v>
      </c>
      <c r="L85" s="391">
        <v>335600</v>
      </c>
      <c r="N85" s="178"/>
    </row>
    <row r="86" spans="3:14" ht="13.8" x14ac:dyDescent="0.25">
      <c r="C86" s="179"/>
      <c r="D86" s="383">
        <v>2017</v>
      </c>
      <c r="E86" s="180">
        <v>1466000</v>
      </c>
      <c r="F86" s="180">
        <v>503700</v>
      </c>
      <c r="G86" s="180">
        <v>2180000</v>
      </c>
      <c r="H86" s="180">
        <v>715000</v>
      </c>
      <c r="I86" s="180">
        <v>640000</v>
      </c>
      <c r="J86" s="180">
        <v>2255000</v>
      </c>
      <c r="K86" s="180">
        <v>441300</v>
      </c>
      <c r="L86" s="384">
        <v>441300</v>
      </c>
      <c r="N86" s="178"/>
    </row>
    <row r="87" spans="3:14" ht="13.8" x14ac:dyDescent="0.25">
      <c r="C87" s="179"/>
      <c r="D87" s="383">
        <v>2018</v>
      </c>
      <c r="E87" s="180">
        <v>1620000</v>
      </c>
      <c r="F87" s="180">
        <v>572900</v>
      </c>
      <c r="G87" s="180">
        <v>2223000</v>
      </c>
      <c r="H87" s="180">
        <v>786000</v>
      </c>
      <c r="I87" s="180">
        <v>664000</v>
      </c>
      <c r="J87" s="180">
        <v>2345000</v>
      </c>
      <c r="K87" s="180">
        <v>552000</v>
      </c>
      <c r="L87" s="384">
        <v>552000</v>
      </c>
      <c r="N87" s="178"/>
    </row>
    <row r="88" spans="3:14" ht="13.8" x14ac:dyDescent="0.25">
      <c r="C88" s="179"/>
      <c r="D88" s="385">
        <v>2019</v>
      </c>
      <c r="E88" s="386">
        <v>2975000</v>
      </c>
      <c r="F88" s="386">
        <v>1884000</v>
      </c>
      <c r="G88" s="386">
        <v>2159000</v>
      </c>
      <c r="H88" s="386">
        <v>707000</v>
      </c>
      <c r="I88" s="386">
        <v>687000</v>
      </c>
      <c r="J88" s="386">
        <v>2179000</v>
      </c>
      <c r="K88" s="386">
        <v>425700</v>
      </c>
      <c r="L88" s="387">
        <v>425700</v>
      </c>
      <c r="N88" s="178"/>
    </row>
    <row r="89" spans="3:14" x14ac:dyDescent="0.25">
      <c r="C89" s="179"/>
      <c r="N89" s="178"/>
    </row>
    <row r="90" spans="3:14" ht="45" x14ac:dyDescent="0.25">
      <c r="C90" s="179"/>
      <c r="D90" s="395" t="s">
        <v>287</v>
      </c>
      <c r="E90" s="396" t="s">
        <v>286</v>
      </c>
      <c r="F90" s="396" t="s">
        <v>285</v>
      </c>
      <c r="G90" s="396" t="s">
        <v>112</v>
      </c>
      <c r="H90" s="396" t="s">
        <v>284</v>
      </c>
      <c r="I90" s="396" t="s">
        <v>283</v>
      </c>
      <c r="J90" s="396" t="s">
        <v>42</v>
      </c>
      <c r="K90" s="396" t="s">
        <v>282</v>
      </c>
      <c r="L90" s="396" t="s">
        <v>281</v>
      </c>
      <c r="N90" s="178"/>
    </row>
    <row r="91" spans="3:14" ht="15.6" x14ac:dyDescent="0.25">
      <c r="C91" s="179"/>
      <c r="D91" s="182" t="s">
        <v>280</v>
      </c>
      <c r="E91" s="181">
        <v>9</v>
      </c>
      <c r="F91" s="181">
        <v>10</v>
      </c>
      <c r="G91" s="181">
        <v>11</v>
      </c>
      <c r="H91" s="181">
        <v>12</v>
      </c>
      <c r="I91" s="181">
        <v>13</v>
      </c>
      <c r="J91" s="181">
        <v>14</v>
      </c>
      <c r="K91" s="181">
        <v>15</v>
      </c>
      <c r="L91" s="181">
        <v>16</v>
      </c>
      <c r="N91" s="178"/>
    </row>
    <row r="92" spans="3:14" ht="15.6" hidden="1" x14ac:dyDescent="0.25">
      <c r="C92" s="179"/>
      <c r="D92" s="388">
        <v>2013</v>
      </c>
      <c r="E92" s="389">
        <v>1882000</v>
      </c>
      <c r="F92" s="389">
        <v>715300</v>
      </c>
      <c r="G92" s="389">
        <v>1167000</v>
      </c>
      <c r="H92" s="389">
        <v>47740</v>
      </c>
      <c r="I92" s="389">
        <v>1119000</v>
      </c>
      <c r="J92" s="389">
        <v>1112000</v>
      </c>
      <c r="K92" s="389">
        <v>7175</v>
      </c>
      <c r="L92" s="389">
        <v>770300</v>
      </c>
      <c r="N92" s="178"/>
    </row>
    <row r="93" spans="3:14" ht="15.6" hidden="1" x14ac:dyDescent="0.25">
      <c r="C93" s="179"/>
      <c r="D93" s="388">
        <v>2014</v>
      </c>
      <c r="E93" s="389">
        <v>1671000</v>
      </c>
      <c r="F93" s="389">
        <v>601600</v>
      </c>
      <c r="G93" s="389">
        <v>1069000</v>
      </c>
      <c r="H93" s="389">
        <v>16080</v>
      </c>
      <c r="I93" s="389">
        <v>1053000</v>
      </c>
      <c r="J93" s="389">
        <v>1047000</v>
      </c>
      <c r="K93" s="389">
        <v>6752</v>
      </c>
      <c r="L93" s="389">
        <v>624400</v>
      </c>
      <c r="N93" s="178"/>
    </row>
    <row r="94" spans="3:14" ht="15.6" hidden="1" x14ac:dyDescent="0.25">
      <c r="C94" s="179"/>
      <c r="D94" s="388">
        <v>2015</v>
      </c>
      <c r="E94" s="389">
        <v>1793000</v>
      </c>
      <c r="F94" s="389">
        <v>597100</v>
      </c>
      <c r="G94" s="389">
        <v>1196000</v>
      </c>
      <c r="H94" s="389">
        <v>12680</v>
      </c>
      <c r="I94" s="389">
        <v>1183000</v>
      </c>
      <c r="J94" s="389">
        <v>1155000</v>
      </c>
      <c r="K94" s="389">
        <v>28480</v>
      </c>
      <c r="L94" s="389">
        <v>638200</v>
      </c>
      <c r="N94" s="178"/>
    </row>
    <row r="95" spans="3:14" ht="15.6" hidden="1" x14ac:dyDescent="0.25">
      <c r="C95" s="179"/>
      <c r="D95" s="388">
        <v>2016</v>
      </c>
      <c r="E95" s="389">
        <v>2045000</v>
      </c>
      <c r="F95" s="389">
        <v>646300</v>
      </c>
      <c r="G95" s="389">
        <v>1399000</v>
      </c>
      <c r="H95" s="389">
        <v>1133</v>
      </c>
      <c r="I95" s="389">
        <v>1398000</v>
      </c>
      <c r="J95" s="389">
        <v>1388000</v>
      </c>
      <c r="K95" s="389">
        <v>9678</v>
      </c>
      <c r="L95" s="389">
        <v>657200</v>
      </c>
      <c r="N95" s="178"/>
    </row>
    <row r="96" spans="3:14" ht="15.6" x14ac:dyDescent="0.25">
      <c r="C96" s="179"/>
      <c r="D96" s="181">
        <v>2017</v>
      </c>
      <c r="E96" s="180">
        <v>1814000</v>
      </c>
      <c r="F96" s="180">
        <v>526000</v>
      </c>
      <c r="G96" s="180">
        <v>1288000</v>
      </c>
      <c r="H96" s="180">
        <v>4576</v>
      </c>
      <c r="I96" s="180">
        <v>1283000</v>
      </c>
      <c r="J96" s="180">
        <v>1218000</v>
      </c>
      <c r="K96" s="180">
        <v>65220</v>
      </c>
      <c r="L96" s="180">
        <v>595800</v>
      </c>
      <c r="N96" s="178"/>
    </row>
    <row r="97" spans="3:14" ht="15.6" x14ac:dyDescent="0.25">
      <c r="C97" s="179"/>
      <c r="D97" s="181">
        <v>2018</v>
      </c>
      <c r="E97" s="180">
        <v>1793000</v>
      </c>
      <c r="F97" s="180">
        <v>507400</v>
      </c>
      <c r="G97" s="180">
        <v>1286000</v>
      </c>
      <c r="H97" s="180">
        <v>717.7</v>
      </c>
      <c r="I97" s="180">
        <v>1285000</v>
      </c>
      <c r="J97" s="180">
        <v>1176000</v>
      </c>
      <c r="K97" s="180">
        <v>108700</v>
      </c>
      <c r="L97" s="180">
        <v>616900</v>
      </c>
      <c r="N97" s="178"/>
    </row>
    <row r="98" spans="3:14" ht="15.6" x14ac:dyDescent="0.25">
      <c r="C98" s="179"/>
      <c r="D98" s="181">
        <v>2019</v>
      </c>
      <c r="E98" s="180">
        <v>1753000</v>
      </c>
      <c r="F98" s="180">
        <v>552300</v>
      </c>
      <c r="G98" s="180">
        <v>1201000</v>
      </c>
      <c r="H98" s="180">
        <v>35140</v>
      </c>
      <c r="I98" s="180">
        <v>1166000</v>
      </c>
      <c r="J98" s="180">
        <v>1067000</v>
      </c>
      <c r="K98" s="180">
        <v>98650</v>
      </c>
      <c r="L98" s="180">
        <v>686100</v>
      </c>
      <c r="N98" s="178"/>
    </row>
    <row r="99" spans="3:14" x14ac:dyDescent="0.25">
      <c r="C99" s="179"/>
      <c r="N99" s="178"/>
    </row>
    <row r="101" spans="3:14" ht="13.8" x14ac:dyDescent="0.25">
      <c r="I101" s="176">
        <v>1</v>
      </c>
      <c r="J101" s="174" t="s">
        <v>279</v>
      </c>
      <c r="K101" s="177">
        <f>E86</f>
        <v>1466000</v>
      </c>
    </row>
    <row r="102" spans="3:14" ht="13.8" x14ac:dyDescent="0.25">
      <c r="I102" s="176">
        <v>2</v>
      </c>
      <c r="J102" s="174" t="s">
        <v>278</v>
      </c>
      <c r="K102" s="177">
        <f>F86</f>
        <v>503700</v>
      </c>
    </row>
    <row r="103" spans="3:14" x14ac:dyDescent="0.25">
      <c r="K103" s="177">
        <f>K101-K102</f>
        <v>962300</v>
      </c>
      <c r="L103" s="174" t="s">
        <v>277</v>
      </c>
    </row>
    <row r="104" spans="3:14" ht="13.8" x14ac:dyDescent="0.25">
      <c r="I104" s="176">
        <v>9</v>
      </c>
      <c r="J104" s="174" t="s">
        <v>276</v>
      </c>
      <c r="K104" s="177">
        <f>E96</f>
        <v>1814000</v>
      </c>
    </row>
    <row r="105" spans="3:14" ht="13.8" x14ac:dyDescent="0.25">
      <c r="I105" s="176">
        <v>14</v>
      </c>
      <c r="J105" s="174" t="s">
        <v>275</v>
      </c>
      <c r="K105" s="177">
        <f>J96</f>
        <v>1218000</v>
      </c>
    </row>
    <row r="106" spans="3:14" x14ac:dyDescent="0.25">
      <c r="K106" s="175">
        <f>K105+K103</f>
        <v>2180300</v>
      </c>
      <c r="L106" s="174" t="s">
        <v>274</v>
      </c>
    </row>
    <row r="107" spans="3:14" ht="13.8" x14ac:dyDescent="0.25">
      <c r="I107" s="176">
        <v>3</v>
      </c>
      <c r="J107" s="174" t="s">
        <v>273</v>
      </c>
      <c r="K107" s="175">
        <f>G88</f>
        <v>2159000</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E15" sqref="E15"/>
    </sheetView>
  </sheetViews>
  <sheetFormatPr defaultRowHeight="14.4" x14ac:dyDescent="0.3"/>
  <cols>
    <col min="2" max="2" width="21.44140625" bestFit="1" customWidth="1"/>
    <col min="3" max="3" width="15.5546875" customWidth="1"/>
  </cols>
  <sheetData>
    <row r="2" spans="2:16" ht="23.4" x14ac:dyDescent="0.45">
      <c r="B2" s="367" t="s">
        <v>694</v>
      </c>
      <c r="C2" s="366"/>
      <c r="D2" s="366"/>
      <c r="E2" s="366"/>
    </row>
    <row r="3" spans="2:16" x14ac:dyDescent="0.3">
      <c r="B3" s="365" t="s">
        <v>693</v>
      </c>
      <c r="C3" s="365" t="s">
        <v>9</v>
      </c>
    </row>
    <row r="4" spans="2:16" x14ac:dyDescent="0.3">
      <c r="B4" s="364" t="s">
        <v>692</v>
      </c>
      <c r="C4" s="364" t="s">
        <v>691</v>
      </c>
    </row>
    <row r="5" spans="2:16" x14ac:dyDescent="0.3">
      <c r="B5" s="364" t="s">
        <v>690</v>
      </c>
      <c r="C5" s="364" t="s">
        <v>689</v>
      </c>
    </row>
    <row r="6" spans="2:16" x14ac:dyDescent="0.3">
      <c r="B6" s="364" t="s">
        <v>688</v>
      </c>
      <c r="C6" s="364" t="s">
        <v>687</v>
      </c>
    </row>
    <row r="7" spans="2:16" x14ac:dyDescent="0.3">
      <c r="B7" s="364" t="s">
        <v>686</v>
      </c>
      <c r="C7" s="364" t="s">
        <v>685</v>
      </c>
    </row>
    <row r="9" spans="2:16" x14ac:dyDescent="0.3">
      <c r="B9" s="364" t="s">
        <v>684</v>
      </c>
    </row>
    <row r="10" spans="2:16" x14ac:dyDescent="0.3">
      <c r="B10" s="363" t="s">
        <v>683</v>
      </c>
      <c r="C10" s="363" t="s">
        <v>280</v>
      </c>
      <c r="D10" s="363"/>
      <c r="E10" s="363"/>
      <c r="F10" s="363"/>
      <c r="G10" s="363"/>
      <c r="H10" s="363"/>
      <c r="I10" s="363"/>
      <c r="J10" s="363"/>
      <c r="K10" s="363"/>
      <c r="L10" s="363"/>
      <c r="M10" s="363"/>
      <c r="N10" s="363"/>
      <c r="O10" s="363"/>
      <c r="P10" s="363"/>
    </row>
    <row r="11" spans="2:16" x14ac:dyDescent="0.3">
      <c r="B11" s="363" t="s">
        <v>682</v>
      </c>
      <c r="C11" s="363">
        <v>2017</v>
      </c>
      <c r="D11" s="363">
        <v>2018</v>
      </c>
      <c r="E11" s="363">
        <v>2019</v>
      </c>
      <c r="F11" s="363">
        <v>2020</v>
      </c>
      <c r="G11" s="363">
        <v>2021</v>
      </c>
      <c r="H11" s="363">
        <v>2022</v>
      </c>
      <c r="I11" s="363">
        <v>2023</v>
      </c>
      <c r="J11" s="363">
        <v>2024</v>
      </c>
      <c r="K11" s="363">
        <v>2025</v>
      </c>
      <c r="L11" s="363">
        <v>2026</v>
      </c>
      <c r="M11" s="363">
        <v>2027</v>
      </c>
      <c r="N11" s="363">
        <v>2028</v>
      </c>
      <c r="O11" s="363">
        <v>2029</v>
      </c>
      <c r="P11" s="363">
        <v>2030</v>
      </c>
    </row>
    <row r="12" spans="2:16" x14ac:dyDescent="0.3">
      <c r="B12" s="337" t="s">
        <v>681</v>
      </c>
      <c r="C12" s="337">
        <v>0.93309975099999998</v>
      </c>
      <c r="D12" s="337">
        <v>0.947451355</v>
      </c>
      <c r="E12" s="337">
        <v>0.91547233400000005</v>
      </c>
      <c r="F12" s="337">
        <v>0.8898625</v>
      </c>
      <c r="G12" s="337">
        <v>0.87744582800000004</v>
      </c>
      <c r="H12" s="337">
        <v>0.86548320400000001</v>
      </c>
      <c r="I12" s="337">
        <v>0.83008370200000003</v>
      </c>
      <c r="J12" s="337">
        <v>0.80538257599999996</v>
      </c>
      <c r="K12" s="337">
        <v>0.78038487700000003</v>
      </c>
      <c r="L12" s="337">
        <v>0.708612943</v>
      </c>
      <c r="M12" s="337">
        <v>0.63474668099999998</v>
      </c>
      <c r="N12" s="337">
        <v>0.56335547600000002</v>
      </c>
      <c r="O12" s="337">
        <v>0.50272971799999999</v>
      </c>
      <c r="P12" s="337">
        <v>0.43589348700000002</v>
      </c>
    </row>
    <row r="13" spans="2:16" x14ac:dyDescent="0.3">
      <c r="B13" s="337" t="s">
        <v>680</v>
      </c>
      <c r="C13" s="337">
        <v>0.93348759699999995</v>
      </c>
      <c r="D13" s="337">
        <v>0.94987398000000001</v>
      </c>
      <c r="E13" s="337">
        <v>0.91547233400000005</v>
      </c>
      <c r="F13" s="337">
        <v>0.89037387800000001</v>
      </c>
      <c r="G13" s="337">
        <v>0.87820706599999998</v>
      </c>
      <c r="H13" s="337">
        <v>0.86647335199999997</v>
      </c>
      <c r="I13" s="337">
        <v>0.84989640399999999</v>
      </c>
      <c r="J13" s="337">
        <v>0.85454575200000005</v>
      </c>
      <c r="K13" s="337">
        <v>0.86158612999999995</v>
      </c>
      <c r="L13" s="337">
        <v>0.85160239699999996</v>
      </c>
      <c r="M13" s="337">
        <v>0.85017395799999995</v>
      </c>
      <c r="N13" s="337">
        <v>0.83908308499999995</v>
      </c>
      <c r="O13" s="337">
        <v>0.80594290000000002</v>
      </c>
      <c r="P13" s="337">
        <v>0.760274699</v>
      </c>
    </row>
    <row r="14" spans="2:16" x14ac:dyDescent="0.3">
      <c r="B14" s="337" t="s">
        <v>679</v>
      </c>
      <c r="C14" s="337">
        <v>0.93607395999999998</v>
      </c>
      <c r="D14" s="337">
        <v>0.94947816699999998</v>
      </c>
      <c r="E14" s="337">
        <v>0.91660094599999997</v>
      </c>
      <c r="F14" s="337">
        <v>0.89436196000000001</v>
      </c>
      <c r="G14" s="337">
        <v>0.88454854900000002</v>
      </c>
      <c r="H14" s="337">
        <v>0.86101362299999995</v>
      </c>
      <c r="I14" s="337">
        <v>0.82138217300000005</v>
      </c>
      <c r="J14" s="337">
        <v>0.801386072</v>
      </c>
      <c r="K14" s="337">
        <v>0.77214252500000002</v>
      </c>
      <c r="L14" s="337">
        <v>0.73607475</v>
      </c>
      <c r="M14" s="337">
        <v>0.70629315400000003</v>
      </c>
      <c r="N14" s="337">
        <v>0.67379028799999996</v>
      </c>
      <c r="O14" s="337">
        <v>0.64701583399999996</v>
      </c>
      <c r="P14" s="337">
        <v>0.55077526399999999</v>
      </c>
    </row>
    <row r="15" spans="2:16" x14ac:dyDescent="0.3">
      <c r="B15" s="337" t="s">
        <v>678</v>
      </c>
      <c r="C15" s="337">
        <v>0.93737119800000002</v>
      </c>
      <c r="D15" s="337">
        <v>0.95033969799999995</v>
      </c>
      <c r="E15" s="337">
        <v>0.91656858299999999</v>
      </c>
      <c r="F15" s="337">
        <v>0.89183826700000002</v>
      </c>
      <c r="G15" s="337">
        <v>0.87926288799999996</v>
      </c>
      <c r="H15" s="337">
        <v>0.85381668399999999</v>
      </c>
      <c r="I15" s="337">
        <v>0.81130610000000003</v>
      </c>
      <c r="J15" s="337">
        <v>0.78888591100000005</v>
      </c>
      <c r="K15" s="337">
        <v>0.75748796799999996</v>
      </c>
      <c r="L15" s="337">
        <v>0.71652890499999999</v>
      </c>
      <c r="M15" s="337">
        <v>0.68141705399999997</v>
      </c>
      <c r="N15" s="337">
        <v>0.64491457500000005</v>
      </c>
      <c r="O15" s="337">
        <v>0.61370186199999999</v>
      </c>
      <c r="P15" s="337">
        <v>0.56957768499999994</v>
      </c>
    </row>
    <row r="17" spans="2:2" x14ac:dyDescent="0.3">
      <c r="B17" t="s">
        <v>636</v>
      </c>
    </row>
    <row r="18" spans="2:2" x14ac:dyDescent="0.3">
      <c r="B18" s="2" t="s">
        <v>677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ChangeLog</vt:lpstr>
      <vt:lpstr>Index</vt:lpstr>
      <vt:lpstr>NameConv</vt:lpstr>
      <vt:lpstr>Production &amp; consumption </vt:lpstr>
      <vt:lpstr>Recovered and recycled</vt:lpstr>
      <vt:lpstr>Mass balance</vt:lpstr>
      <vt:lpstr>Capital costs</vt:lpstr>
      <vt:lpstr>Students report revision</vt:lpstr>
      <vt:lpstr>SATIM Data</vt:lpstr>
      <vt:lpstr>Carbon and energy data</vt:lpstr>
      <vt:lpstr>Methodology</vt:lpstr>
      <vt:lpstr>TNAPP Energy Intensity </vt:lpstr>
      <vt:lpstr>2006 PP model inputs </vt:lpstr>
      <vt:lpstr>2006 model details</vt:lpstr>
      <vt:lpstr>PP prod. and Capacity </vt:lpstr>
      <vt:lpstr>RES</vt:lpstr>
      <vt:lpstr>PAMS levers</vt:lpstr>
      <vt:lpstr>CHP &amp; Boiler summary</vt:lpstr>
      <vt:lpstr>EB_Exist</vt:lpstr>
      <vt:lpstr>AFA</vt:lpstr>
      <vt:lpstr>REGIONS</vt:lpstr>
      <vt:lpstr>ITEMS_Comm_BASE_JM </vt:lpstr>
      <vt:lpstr>CommData_BASE_JM</vt:lpstr>
      <vt:lpstr>ITEM_Tech_BASE_JM </vt:lpstr>
      <vt:lpstr>ITEMS_P&amp;P_Constraints_JM</vt:lpstr>
      <vt:lpstr>Plants&amp;boilers_JM </vt:lpstr>
      <vt:lpstr>ProcData_Xtechs_JM</vt:lpstr>
      <vt:lpstr>ProcData_CHP_JM</vt:lpstr>
      <vt:lpstr>ITEMS_GRP_P&amp;P_JM</vt:lpstr>
      <vt:lpstr>ITEMS_Emiss_JM</vt:lpstr>
      <vt:lpstr>Links to constraints</vt:lpstr>
      <vt:lpstr>GPS Coordinates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Joseph Masenda</cp:lastModifiedBy>
  <dcterms:created xsi:type="dcterms:W3CDTF">2023-05-09T10:38:02Z</dcterms:created>
  <dcterms:modified xsi:type="dcterms:W3CDTF">2023-09-07T12:25:50Z</dcterms:modified>
</cp:coreProperties>
</file>