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50E749A1-7D9E-4503-A2F5-ED05E5E2451A}" xr6:coauthVersionLast="47" xr6:coauthVersionMax="47" xr10:uidLastSave="{00000000-0000-0000-0000-000000000000}"/>
  <bookViews>
    <workbookView xWindow="-3765" yWindow="-18270" windowWidth="31245" windowHeight="16935" firstSheet="6" activeTab="15"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50" i="57" l="1"/>
  <c r="E151" i="57"/>
  <c r="E152" i="57"/>
  <c r="E153" i="57"/>
  <c r="E154" i="57"/>
  <c r="E155" i="57"/>
  <c r="E156" i="57"/>
  <c r="E149" i="57"/>
  <c r="H39" i="56"/>
  <c r="I39" i="56" s="1"/>
  <c r="S39" i="56" s="1"/>
  <c r="Q39" i="56"/>
  <c r="R39" i="56"/>
  <c r="T39" i="56"/>
  <c r="U39" i="56" s="1"/>
  <c r="V39" i="56" s="1"/>
  <c r="W39" i="56" s="1"/>
  <c r="X39" i="56" s="1"/>
  <c r="AA24" i="56"/>
  <c r="AB24" i="56"/>
  <c r="AC24" i="56"/>
  <c r="AD24" i="56"/>
  <c r="Z24" i="56"/>
  <c r="Q24" i="56"/>
  <c r="R24" i="56"/>
  <c r="S24" i="56"/>
  <c r="T24" i="56"/>
  <c r="P24" i="56"/>
  <c r="J23" i="35"/>
  <c r="J24" i="35"/>
  <c r="J25" i="35"/>
  <c r="J26" i="35"/>
  <c r="J22" i="35"/>
  <c r="R32" i="56"/>
  <c r="T14" i="29" l="1"/>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L14" i="57" l="1" a="1"/>
  <c r="L14" i="57" s="1"/>
  <c r="L13" i="57" a="1"/>
  <c r="L13" i="57" s="1"/>
  <c r="K13" i="57" a="1"/>
  <c r="K13" i="57" s="1"/>
  <c r="K14" i="57" a="1"/>
  <c r="K14" i="57" s="1"/>
  <c r="AE15" i="57"/>
  <c r="AF15" i="57"/>
  <c r="U15" i="57"/>
  <c r="V15" i="57"/>
  <c r="F48" i="56"/>
  <c r="P48" i="56" s="1"/>
  <c r="F60" i="56"/>
  <c r="P60" i="56" s="1"/>
  <c r="K16" i="57" l="1"/>
  <c r="AE13" i="57"/>
  <c r="AE75" i="57" s="1"/>
  <c r="AF13" i="57"/>
  <c r="AE14" i="57"/>
  <c r="AF14" i="57"/>
  <c r="U13" i="57"/>
  <c r="V13" i="57"/>
  <c r="L16" i="57"/>
  <c r="U14" i="57"/>
  <c r="V14"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I28" i="44"/>
  <c r="AI29"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K7" i="44" l="1"/>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N173" i="56" l="1"/>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Q47" i="57" l="1"/>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E130" i="58"/>
  <c r="E129" i="58"/>
  <c r="E128" i="58"/>
  <c r="E127"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H132" i="58" s="1"/>
  <c r="AG121" i="58"/>
  <c r="AF121" i="58"/>
  <c r="AE121" i="58"/>
  <c r="AD121" i="58"/>
  <c r="AC121" i="58"/>
  <c r="AC132" i="58" s="1"/>
  <c r="AB121" i="58"/>
  <c r="AB132" i="58" s="1"/>
  <c r="AA121" i="58"/>
  <c r="Z121" i="58"/>
  <c r="Y121" i="58"/>
  <c r="X121" i="58"/>
  <c r="W121" i="58"/>
  <c r="W132" i="58" s="1"/>
  <c r="V121" i="58"/>
  <c r="V132" i="58" s="1"/>
  <c r="U121" i="58"/>
  <c r="T121" i="58"/>
  <c r="S121" i="58"/>
  <c r="R121" i="58"/>
  <c r="Q121" i="58"/>
  <c r="Q132" i="58" s="1"/>
  <c r="P121" i="58"/>
  <c r="P132" i="58" s="1"/>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AG134" i="58" l="1"/>
  <c r="AT132" i="58"/>
  <c r="AO132" i="58"/>
  <c r="O130" i="58"/>
  <c r="AA130" i="58"/>
  <c r="AM130" i="58"/>
  <c r="P130" i="58"/>
  <c r="AB130" i="58"/>
  <c r="AN130" i="58"/>
  <c r="Q130" i="58"/>
  <c r="AC130" i="58"/>
  <c r="AO130" i="58"/>
  <c r="R130" i="58"/>
  <c r="AD130" i="58"/>
  <c r="AP130" i="58"/>
  <c r="AU135" i="58"/>
  <c r="AF130" i="58"/>
  <c r="AR130" i="58"/>
  <c r="L135" i="58"/>
  <c r="X135" i="58"/>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K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AL135" i="58"/>
  <c r="AX135" i="58"/>
  <c r="S131" i="58"/>
  <c r="AE131" i="58"/>
  <c r="AS127" i="58"/>
  <c r="AW131" i="58"/>
  <c r="T131" i="58"/>
  <c r="AF131" i="58"/>
  <c r="AR131" i="58"/>
  <c r="U131" i="58"/>
  <c r="AG131" i="58"/>
  <c r="AS131" i="58"/>
  <c r="Q135" i="58"/>
  <c r="AC135" i="58"/>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E141" i="58"/>
  <c r="AC141" i="58" s="1"/>
  <c r="E145" i="58"/>
  <c r="U145" i="58" s="1"/>
  <c r="AI132" i="58"/>
  <c r="AU132" i="58"/>
  <c r="L132" i="58"/>
  <c r="X132" i="58"/>
  <c r="AJ132" i="58"/>
  <c r="AV132" i="58"/>
  <c r="E142" i="58"/>
  <c r="N142" i="58" s="1"/>
  <c r="E146" i="58"/>
  <c r="M132" i="58"/>
  <c r="Y132" i="58"/>
  <c r="AK132" i="58"/>
  <c r="AW132" i="58"/>
  <c r="Y135" i="58"/>
  <c r="AK135" i="58"/>
  <c r="AW135" i="58"/>
  <c r="L131" i="58"/>
  <c r="AI135" i="58"/>
  <c r="N132" i="58"/>
  <c r="AL132" i="58"/>
  <c r="AX132" i="58"/>
  <c r="M131" i="58"/>
  <c r="AM135" i="58"/>
  <c r="O132" i="58"/>
  <c r="AM132" i="58"/>
  <c r="O135" i="58"/>
  <c r="AA135" i="58"/>
  <c r="E138" i="58"/>
  <c r="AU138" i="58" s="1"/>
  <c r="AK131" i="58"/>
  <c r="E143" i="58"/>
  <c r="AH143" i="58" s="1"/>
  <c r="AP132" i="58"/>
  <c r="Z132" i="58"/>
  <c r="S132" i="58"/>
  <c r="AE132" i="58"/>
  <c r="AQ132" i="58"/>
  <c r="E139" i="58"/>
  <c r="AF139" i="58" s="1"/>
  <c r="AA132" i="58"/>
  <c r="T132" i="58"/>
  <c r="AF132" i="58"/>
  <c r="AR132" i="58"/>
  <c r="E140" i="58"/>
  <c r="AF140" i="58" s="1"/>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AS140" i="58" s="1"/>
  <c r="P133" i="58"/>
  <c r="AB133" i="58"/>
  <c r="AN133" i="58"/>
  <c r="V129" i="58"/>
  <c r="AH129" i="58"/>
  <c r="AT129" i="58"/>
  <c r="Q133" i="58"/>
  <c r="AC133" i="58"/>
  <c r="AO133" i="58"/>
  <c r="M145" i="58"/>
  <c r="W129" i="58"/>
  <c r="AI129" i="58"/>
  <c r="AU129" i="58"/>
  <c r="R133" i="58"/>
  <c r="AD133" i="58"/>
  <c r="AP133" i="58"/>
  <c r="C81" i="58"/>
  <c r="C96" i="58"/>
  <c r="C155" i="58" s="1"/>
  <c r="L129" i="58"/>
  <c r="X129" i="58"/>
  <c r="AJ129" i="58"/>
  <c r="AV129" i="58"/>
  <c r="AE133" i="58"/>
  <c r="AQ133" i="58"/>
  <c r="AS133" i="58"/>
  <c r="AK129" i="58"/>
  <c r="T133" i="58"/>
  <c r="AF133" i="58"/>
  <c r="AR133" i="58"/>
  <c r="P145" i="58"/>
  <c r="AB145" i="58"/>
  <c r="AN145" i="58"/>
  <c r="E144"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R145" i="58"/>
  <c r="Z146" i="58"/>
  <c r="AL146"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V142" i="58"/>
  <c r="AT142" i="58"/>
  <c r="D248" i="58"/>
  <c r="B233" i="58"/>
  <c r="X146" i="58"/>
  <c r="D258" i="58"/>
  <c r="B186" i="58"/>
  <c r="C84" i="58"/>
  <c r="C108" i="58"/>
  <c r="C119" i="58" s="1"/>
  <c r="C130" i="58" s="1"/>
  <c r="C141" i="58" s="1"/>
  <c r="C165" i="58" s="1"/>
  <c r="S142" i="58"/>
  <c r="D252" i="58"/>
  <c r="B237" i="58"/>
  <c r="AC146" i="58"/>
  <c r="X142" i="58"/>
  <c r="Y142" i="58"/>
  <c r="D263" i="58"/>
  <c r="B191" i="58"/>
  <c r="L142" i="58"/>
  <c r="M142" i="58"/>
  <c r="AW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E145" i="58" l="1"/>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c r="N250" i="57" l="1"/>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K48"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J48" i="57" l="1"/>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O77" i="58" s="1" a="1"/>
  <c r="AO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88" i="58" l="1" a="1"/>
  <c r="AO88" i="58" s="1"/>
  <c r="AO87" i="58" a="1"/>
  <c r="AO87" i="58" s="1"/>
  <c r="AG199" i="57"/>
  <c r="AF199" i="57"/>
  <c r="AP77" i="58" a="1"/>
  <c r="AP77" i="58" s="1"/>
  <c r="AP87" i="58" a="1"/>
  <c r="AP87" i="58" s="1"/>
  <c r="AP88" i="58" a="1"/>
  <c r="AP88" i="58" s="1"/>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N251" i="57" l="1"/>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Z87" i="58" l="1"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B87" i="58" a="1"/>
  <c r="BB87"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D5" i="58" l="1"/>
  <c r="BD6" i="58"/>
  <c r="BD67" i="58"/>
  <c r="BD104" i="58" s="1"/>
  <c r="BD7" i="58"/>
  <c r="BD8" i="58" s="1"/>
  <c r="BC8" i="58"/>
  <c r="BC76" i="58" s="1" a="1"/>
  <c r="BC76" i="58" s="1"/>
  <c r="BD76" i="58" s="1" a="1"/>
  <c r="BD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C87" i="58" l="1"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77" i="58" s="1" a="1"/>
  <c r="BG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H8" i="58" l="1"/>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N77" i="58" a="1"/>
  <c r="BN77" i="58" s="1"/>
  <c r="BN87" i="58" a="1"/>
  <c r="BN87" i="58" s="1"/>
  <c r="BN88" i="58" a="1"/>
  <c r="BN88" i="58" s="1"/>
  <c r="BO5" i="58"/>
  <c r="BO7" i="58"/>
  <c r="BO6" i="58"/>
  <c r="BO67" i="58"/>
  <c r="BO104" i="58" s="1"/>
  <c r="BO22" i="58"/>
  <c r="BO25" i="58" s="1"/>
  <c r="BO3" i="58"/>
  <c r="BP4" i="58"/>
  <c r="BO12" i="58" a="1"/>
  <c r="BO12" i="58" s="1"/>
  <c r="BO11" i="58" s="1"/>
  <c r="BK259" i="57"/>
  <c r="BL251" i="57"/>
  <c r="BL249" i="57"/>
  <c r="BL250" i="57"/>
  <c r="BK252" i="57"/>
  <c r="BO8" i="58" l="1"/>
  <c r="BO76" i="58" s="1" a="1"/>
  <c r="BO76" i="58" s="1"/>
  <c r="BO88" i="58" a="1"/>
  <c r="BO88" i="58" s="1"/>
  <c r="BO87" i="58" a="1"/>
  <c r="BO87" i="58" s="1"/>
  <c r="BP6" i="58"/>
  <c r="BP67" i="58"/>
  <c r="BP104" i="58" s="1"/>
  <c r="BP7" i="58"/>
  <c r="BP5" i="58"/>
  <c r="BO77" i="58" a="1"/>
  <c r="BO77" i="58" s="1"/>
  <c r="BP22" i="58"/>
  <c r="BP25" i="58" s="1"/>
  <c r="BP3" i="58"/>
  <c r="BP12" i="58" a="1"/>
  <c r="BP12" i="58" s="1"/>
  <c r="BP11" i="58" s="1"/>
  <c r="BQ4" i="58"/>
  <c r="BM250" i="57"/>
  <c r="BM251" i="57"/>
  <c r="BL259" i="57"/>
  <c r="BM249" i="57"/>
  <c r="BL252" i="57"/>
  <c r="BP8" i="58" l="1"/>
  <c r="BP76" i="58" s="1" a="1"/>
  <c r="BP76" i="58" s="1"/>
  <c r="BQ7" i="58"/>
  <c r="BQ6" i="58"/>
  <c r="BQ67" i="58"/>
  <c r="BQ104" i="58" s="1"/>
  <c r="BQ5" i="58"/>
  <c r="BP88" i="58" a="1"/>
  <c r="BP88" i="58" s="1"/>
  <c r="BP87" i="58" a="1"/>
  <c r="BP87" i="58" s="1"/>
  <c r="BR4" i="58"/>
  <c r="BQ12" i="58" a="1"/>
  <c r="BQ12" i="58" s="1"/>
  <c r="BQ11" i="58" s="1"/>
  <c r="BQ3" i="58"/>
  <c r="BQ22" i="58"/>
  <c r="BQ25" i="58" s="1"/>
  <c r="BM252" i="57"/>
  <c r="BM259" i="57"/>
  <c r="BN251" i="57"/>
  <c r="BN249" i="57"/>
  <c r="BN250" i="57"/>
  <c r="BP77" i="58" l="1"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T62" i="55" s="1" a="1"/>
  <c r="T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K49" i="52" s="1"/>
  <c r="J15" i="52"/>
  <c r="I15" i="52"/>
  <c r="I49" i="52" s="1"/>
  <c r="H15" i="52"/>
  <c r="H49" i="52" s="1"/>
  <c r="G15" i="52"/>
  <c r="F15" i="52"/>
  <c r="E15" i="52"/>
  <c r="D15" i="52"/>
  <c r="S14" i="52"/>
  <c r="R14" i="52"/>
  <c r="Q14" i="52"/>
  <c r="P14" i="52"/>
  <c r="O14" i="52"/>
  <c r="O48" i="52" s="1"/>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K40" i="52" s="1"/>
  <c r="J6" i="52"/>
  <c r="I6" i="52"/>
  <c r="I40" i="52" s="1"/>
  <c r="H6" i="52"/>
  <c r="G6" i="52"/>
  <c r="F6" i="52"/>
  <c r="E6" i="52"/>
  <c r="D6" i="52"/>
  <c r="S5" i="52"/>
  <c r="R5" i="52"/>
  <c r="Q5" i="52"/>
  <c r="P5" i="52"/>
  <c r="O5" i="52"/>
  <c r="O39" i="52" s="1"/>
  <c r="N5" i="52"/>
  <c r="M5" i="52"/>
  <c r="M39" i="52" s="1"/>
  <c r="L5" i="52"/>
  <c r="K5" i="52"/>
  <c r="J5" i="52"/>
  <c r="I5" i="52"/>
  <c r="H5" i="52"/>
  <c r="G5" i="52"/>
  <c r="F5" i="52"/>
  <c r="E5" i="52"/>
  <c r="D5" i="52"/>
  <c r="S4" i="52"/>
  <c r="R4" i="52"/>
  <c r="Q4" i="52"/>
  <c r="Q38" i="52" s="1"/>
  <c r="P4" i="52"/>
  <c r="O4" i="52"/>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8" i="52"/>
  <c r="H38" i="52" l="1"/>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T5" i="29" l="1"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D24" i="58" s="1"/>
  <c r="AC31" i="58"/>
  <c r="AC34" i="58" s="1"/>
  <c r="AC35" i="58" s="1"/>
  <c r="AC36" i="58" s="1"/>
  <c r="AC41" i="58" s="1"/>
  <c r="U28" i="44"/>
  <c r="U29" i="44" s="1"/>
  <c r="P3" i="29"/>
  <c r="M7" i="47"/>
  <c r="M9" i="47"/>
  <c r="M5" i="47"/>
  <c r="M8" i="47"/>
  <c r="N6" i="47"/>
  <c r="AE23" i="58" l="1"/>
  <c r="AE24" i="58" s="1"/>
  <c r="AD31" i="58"/>
  <c r="AD34" i="58" s="1"/>
  <c r="AC169" i="58"/>
  <c r="AC168" i="58"/>
  <c r="P33" i="29" a="1"/>
  <c r="P33" i="29" s="1"/>
  <c r="P5" i="29" a="1"/>
  <c r="P5" i="29" s="1"/>
  <c r="AD35" i="58"/>
  <c r="AI60" i="58"/>
  <c r="AD60" i="58"/>
  <c r="AE31" i="58"/>
  <c r="AE34" i="58" s="1"/>
  <c r="V28" i="44"/>
  <c r="V29" i="44" s="1"/>
  <c r="AF23" i="58"/>
  <c r="N7" i="47"/>
  <c r="N9" i="47"/>
  <c r="O6" i="47"/>
  <c r="N5" i="47"/>
  <c r="N8" i="47"/>
  <c r="H21" i="57" l="1"/>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B9" i="56"/>
  <c r="W5" i="47"/>
  <c r="X6" i="47"/>
  <c r="W8" i="47"/>
  <c r="W7" i="47"/>
  <c r="W9" i="47"/>
  <c r="J43" i="56" l="1"/>
  <c r="T7" i="56"/>
  <c r="J104" i="56"/>
  <c r="T8" i="56"/>
  <c r="AG7" i="56"/>
  <c r="U7" i="56"/>
  <c r="K104" i="56"/>
  <c r="L104" i="56" s="1"/>
  <c r="M104" i="56" s="1"/>
  <c r="N104" i="56" s="1"/>
  <c r="K43" i="56"/>
  <c r="V43" i="56"/>
  <c r="V76" i="56" s="1"/>
  <c r="V92" i="56" s="1"/>
  <c r="AD8" i="56"/>
  <c r="AF8" i="56"/>
  <c r="AD9" i="56"/>
  <c r="AF9" i="56"/>
  <c r="AE9" i="56"/>
  <c r="AG9" i="56"/>
  <c r="AE8" i="56"/>
  <c r="AG8" i="56"/>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G14" i="57"/>
  <c r="W14" i="57"/>
  <c r="AG15" i="57"/>
  <c r="W15" i="57"/>
  <c r="AD14" i="57"/>
  <c r="T14" i="57"/>
  <c r="W13" i="57"/>
  <c r="AG13"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Q34" i="55" l="1"/>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V150" i="57"/>
  <c r="V149" i="57"/>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U151" i="57"/>
  <c r="U149" i="57"/>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Q46" i="58" a="1"/>
  <c r="Q46" i="58" s="1"/>
  <c r="R45" i="58" a="1"/>
  <c r="R45" i="58" s="1"/>
  <c r="AR45" i="58" a="1"/>
  <c r="AR45" i="58" s="1"/>
  <c r="AR44" i="58" a="1"/>
  <c r="AR44" i="58" s="1"/>
  <c r="Z43" i="58" a="1"/>
  <c r="Z43" i="58" s="1"/>
  <c r="L46" i="58" a="1"/>
  <c r="L46" i="58" s="1"/>
  <c r="AT46" i="58" a="1"/>
  <c r="AT46" i="58" s="1"/>
  <c r="AS45" i="58" a="1"/>
  <c r="AS45" i="58" s="1"/>
  <c r="AQ43" i="58" a="1"/>
  <c r="AQ43" i="58" s="1"/>
  <c r="O46" i="58" a="1"/>
  <c r="O46" i="58" s="1"/>
  <c r="AB43" i="58" a="1"/>
  <c r="AB43" i="58" s="1"/>
  <c r="AM43" i="58" a="1"/>
  <c r="AM43" i="58" s="1"/>
  <c r="T44" i="58" a="1"/>
  <c r="T44" i="58" s="1"/>
  <c r="AW43" i="58" a="1"/>
  <c r="AW43" i="58" s="1"/>
  <c r="AI46" i="58" a="1"/>
  <c r="AI46" i="58" s="1"/>
  <c r="AR43" i="58" a="1"/>
  <c r="AR43" i="58" s="1"/>
  <c r="R46" i="58" a="1"/>
  <c r="R46" i="58" s="1"/>
  <c r="AU45" i="58" a="1"/>
  <c r="AU45" i="58" s="1"/>
  <c r="AM46" i="58" a="1"/>
  <c r="AM46" i="58" s="1"/>
  <c r="S45" i="58" a="1"/>
  <c r="S45" i="58" s="1"/>
  <c r="M44" i="58" a="1"/>
  <c r="M44" i="58" s="1"/>
  <c r="M50" i="58" s="1"/>
  <c r="W44" i="58" a="1"/>
  <c r="W44" i="58" s="1"/>
  <c r="AN46" i="58" a="1"/>
  <c r="AN46" i="58" s="1"/>
  <c r="W46" i="58" a="1"/>
  <c r="W46" i="58" s="1"/>
  <c r="AC46" i="58" a="1"/>
  <c r="AC46" i="58" s="1"/>
  <c r="AJ44" i="58" a="1"/>
  <c r="AJ44" i="58" s="1"/>
  <c r="AG44" i="58" a="1"/>
  <c r="AG44" i="58" s="1"/>
  <c r="AS44" i="58" a="1"/>
  <c r="AS44" i="58" s="1"/>
  <c r="P43" i="58" a="1"/>
  <c r="P43" i="58" s="1"/>
  <c r="R44" i="58" a="1"/>
  <c r="R44" i="58" s="1"/>
  <c r="R43" i="58" a="1"/>
  <c r="R43" i="58" s="1"/>
  <c r="AH44" i="58" a="1"/>
  <c r="AH44" i="58" s="1"/>
  <c r="AM44" i="58" a="1"/>
  <c r="AM44" i="58" s="1"/>
  <c r="AL46" i="58" a="1"/>
  <c r="AL46" i="58" s="1"/>
  <c r="S44" i="58" a="1"/>
  <c r="S44" i="58" s="1"/>
  <c r="AH43" i="58" a="1"/>
  <c r="AH43" i="58" s="1"/>
  <c r="AG46" i="58" a="1"/>
  <c r="AG46" i="58" s="1"/>
  <c r="AW45" i="58" a="1"/>
  <c r="AW45" i="58" s="1"/>
  <c r="AV45" i="58" a="1"/>
  <c r="AV45" i="58" s="1"/>
  <c r="AP44" i="58" a="1"/>
  <c r="AP44" i="58" s="1"/>
  <c r="AO43" i="58" a="1"/>
  <c r="AO43" i="58" s="1"/>
  <c r="AU46" i="58" a="1"/>
  <c r="AU46" i="58" s="1"/>
  <c r="AP46" i="58" a="1"/>
  <c r="AP46" i="58" s="1"/>
  <c r="AN43" i="58" a="1"/>
  <c r="AN43" i="58" s="1"/>
  <c r="Z45" i="58" a="1"/>
  <c r="Z45" i="58" s="1"/>
  <c r="W45" i="58" a="1"/>
  <c r="W45" i="58" s="1"/>
  <c r="AI45" i="58" a="1"/>
  <c r="AI45" i="58" s="1"/>
  <c r="U44" i="58" a="1"/>
  <c r="U44" i="58" s="1"/>
  <c r="AU44" i="58" a="1"/>
  <c r="AU44" i="58" s="1"/>
  <c r="AU43" i="58" a="1"/>
  <c r="AU43" i="58" s="1"/>
  <c r="X45" i="58" a="1"/>
  <c r="X45" i="58" s="1"/>
  <c r="AC45" i="58" a="1"/>
  <c r="AC45" i="58" s="1"/>
  <c r="AV44" i="58" a="1"/>
  <c r="AV44" i="58" s="1"/>
  <c r="AE44" i="58" a="1"/>
  <c r="AE44" i="58" s="1"/>
  <c r="AK44" i="58" a="1"/>
  <c r="AK44" i="58" s="1"/>
  <c r="AI43" i="58" a="1"/>
  <c r="AI43" i="58" s="1"/>
  <c r="T45" i="58" a="1"/>
  <c r="T45" i="58" s="1"/>
  <c r="AF45" i="58" a="1"/>
  <c r="AF45" i="58" s="1"/>
  <c r="M43" i="58" a="1"/>
  <c r="M43" i="58" s="1"/>
  <c r="M49"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AD43" i="58" l="1"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53" i="58"/>
  <c r="M181" i="58"/>
  <c r="M180" i="58"/>
  <c r="M193" i="58"/>
  <c r="M192" i="58"/>
  <c r="N50" i="58"/>
  <c r="M214" i="58"/>
  <c r="M215" i="58"/>
  <c r="M203" i="58"/>
  <c r="M204" i="58"/>
  <c r="N51" i="58"/>
  <c r="X137" i="56"/>
  <c r="S87" i="47" s="1"/>
  <c r="AH33" i="55"/>
  <c r="X127" i="47"/>
  <c r="V136" i="47"/>
  <c r="AF42" i="55"/>
  <c r="V134" i="47"/>
  <c r="AG43" i="55"/>
  <c r="W135" i="47"/>
  <c r="N52" i="58" l="1"/>
  <c r="N215" i="58" s="1"/>
  <c r="BD36" i="58"/>
  <c r="BD41" i="58" s="1"/>
  <c r="BD169" i="58"/>
  <c r="BD168" i="58"/>
  <c r="BF23" i="58"/>
  <c r="BE31" i="58"/>
  <c r="BE34" i="58" s="1"/>
  <c r="BE35" i="58" s="1"/>
  <c r="BE24" i="58"/>
  <c r="AI35" i="55"/>
  <c r="Y130" i="47"/>
  <c r="AI32" i="55"/>
  <c r="Y137" i="47"/>
  <c r="AH30" i="55"/>
  <c r="X138" i="47"/>
  <c r="N192" i="58"/>
  <c r="O50" i="58"/>
  <c r="N193" i="58"/>
  <c r="M226" i="58"/>
  <c r="M264" i="58" s="1"/>
  <c r="M227" i="58"/>
  <c r="M265" i="58" s="1"/>
  <c r="N181" i="58"/>
  <c r="N180" i="58"/>
  <c r="O49" i="58"/>
  <c r="N53" i="58"/>
  <c r="O51" i="58"/>
  <c r="N204" i="58"/>
  <c r="N203" i="58"/>
  <c r="Y137" i="56"/>
  <c r="T87" i="47" s="1"/>
  <c r="Y127" i="47"/>
  <c r="AI33" i="55"/>
  <c r="W136" i="47"/>
  <c r="AG42" i="55"/>
  <c r="W134" i="47"/>
  <c r="X135" i="47"/>
  <c r="AH43" i="55"/>
  <c r="O52" i="58" l="1"/>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14" i="58"/>
  <c r="O203" i="58"/>
  <c r="P51" i="58"/>
  <c r="O204" i="58"/>
  <c r="Z137" i="56"/>
  <c r="U87" i="47" s="1"/>
  <c r="X136" i="47"/>
  <c r="X134" i="47"/>
  <c r="AH42" i="55"/>
  <c r="AI43" i="55"/>
  <c r="Y135" i="47"/>
  <c r="AJ33" i="55"/>
  <c r="Z127" i="47"/>
  <c r="O53" i="58" l="1"/>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C46" i="58" a="1"/>
  <c r="BC46" i="58" s="1"/>
  <c r="BI46" i="58" a="1"/>
  <c r="BI46" i="58" s="1"/>
  <c r="BA46" i="58" a="1"/>
  <c r="BA46" i="58" s="1"/>
  <c r="BB46" i="58" a="1"/>
  <c r="BB46" i="58" s="1"/>
  <c r="BR46" i="58" a="1"/>
  <c r="BR46" i="58" s="1"/>
  <c r="AZ46" i="58" a="1"/>
  <c r="AZ46" i="58" s="1"/>
  <c r="BL46" i="58" a="1"/>
  <c r="BL46" i="58" s="1"/>
  <c r="AY46" i="58" a="1"/>
  <c r="AY46" i="58" s="1"/>
  <c r="BO46" i="58" a="1"/>
  <c r="BO46" i="58" s="1"/>
  <c r="BP46" i="58" a="1"/>
  <c r="BP46" i="58" s="1"/>
  <c r="BF46" i="58" a="1"/>
  <c r="BF46" i="58" s="1"/>
  <c r="BN46" i="58" a="1"/>
  <c r="BN46" i="58" s="1"/>
  <c r="BD46" i="58" a="1"/>
  <c r="BD46" i="58" s="1"/>
  <c r="BK46" i="58" a="1"/>
  <c r="BK46" i="58" s="1"/>
  <c r="BJ46" i="58" a="1"/>
  <c r="BJ46" i="58" s="1"/>
  <c r="BQ46" i="58" a="1"/>
  <c r="BQ46" i="58" s="1"/>
  <c r="BM46" i="58" a="1"/>
  <c r="BM46" i="58" s="1"/>
  <c r="AA227" i="58"/>
  <c r="AA265" i="58" s="1"/>
  <c r="Q125" i="47" s="1"/>
  <c r="AB193" i="58"/>
  <c r="AC50" i="58"/>
  <c r="AB192" i="58"/>
  <c r="AC49" i="58"/>
  <c r="AB181" i="58"/>
  <c r="AB53" i="58"/>
  <c r="AB180" i="58"/>
  <c r="AC51" i="58"/>
  <c r="AB203" i="58"/>
  <c r="AB204" i="58"/>
  <c r="AB214" i="58"/>
  <c r="AC52" i="58"/>
  <c r="AB215" i="58"/>
  <c r="AA226" i="58"/>
  <c r="AA264" i="58" s="1"/>
  <c r="Q119" i="47" s="1"/>
  <c r="BH46" i="58" l="1"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27" i="58" s="1"/>
  <c r="BE214" i="58"/>
  <c r="BE215" i="58"/>
  <c r="BF51" i="58"/>
  <c r="BE204" i="58"/>
  <c r="BE203" i="58"/>
  <c r="BF52" i="58"/>
  <c r="BE53" i="58"/>
  <c r="AD108" i="57"/>
  <c r="J108" i="57" s="1"/>
  <c r="AD81" i="57"/>
  <c r="J81" i="57" s="1"/>
  <c r="AD97" i="57"/>
  <c r="J97" i="57" s="1"/>
  <c r="AG26" i="57"/>
  <c r="M26" i="57" s="1"/>
  <c r="AD55" i="57"/>
  <c r="J55" i="57" s="1"/>
  <c r="BE226" i="58" l="1"/>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64" i="57" s="1"/>
  <c r="U127" i="57"/>
  <c r="U154" i="57" s="1"/>
  <c r="U166" i="57" s="1"/>
  <c r="V123" i="57"/>
  <c r="V121" i="57"/>
  <c r="V120" i="57"/>
  <c r="V119" i="57"/>
  <c r="V117" i="57"/>
  <c r="V116" i="57"/>
  <c r="V115" i="57"/>
  <c r="V125" i="57"/>
  <c r="V124" i="57"/>
  <c r="U128" i="57"/>
  <c r="U156" i="57" s="1"/>
  <c r="U168"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V127" i="57" l="1"/>
  <c r="V154" i="57" s="1"/>
  <c r="V166" i="57" s="1"/>
  <c r="U155" i="57"/>
  <c r="U167" i="57" s="1"/>
  <c r="U153" i="57"/>
  <c r="U165" i="57" s="1"/>
  <c r="V128" i="57"/>
  <c r="V156" i="57" s="1"/>
  <c r="V168" i="57" s="1"/>
  <c r="V129" i="57"/>
  <c r="L129" i="57"/>
  <c r="L127" i="57"/>
  <c r="L128" i="57"/>
  <c r="K115" i="57"/>
  <c r="K125" i="57"/>
  <c r="K124" i="57"/>
  <c r="K117" i="57"/>
  <c r="K123" i="57"/>
  <c r="K121" i="57"/>
  <c r="K120" i="57"/>
  <c r="K119" i="57"/>
  <c r="K116" i="57"/>
  <c r="W123" i="57"/>
  <c r="W124" i="57"/>
  <c r="W125" i="57"/>
  <c r="AB168" i="57"/>
  <c r="H168" i="57" s="1"/>
  <c r="U169" i="57" l="1"/>
  <c r="U178" i="57" s="1"/>
  <c r="V155" i="57"/>
  <c r="V167" i="57" s="1"/>
  <c r="V153" i="57"/>
  <c r="V165" i="57" s="1"/>
  <c r="V152" i="57"/>
  <c r="V164" i="57" s="1"/>
  <c r="K128" i="57"/>
  <c r="K129" i="57"/>
  <c r="K127" i="57"/>
  <c r="T85" i="57"/>
  <c r="W120" i="57"/>
  <c r="S119" i="57"/>
  <c r="R85" i="57"/>
  <c r="AB85" i="57" s="1"/>
  <c r="S85" i="57"/>
  <c r="S120" i="57"/>
  <c r="P85" i="57"/>
  <c r="Z85" i="57" s="1"/>
  <c r="U175" i="57" l="1"/>
  <c r="U172" i="57"/>
  <c r="U174" i="57"/>
  <c r="U173" i="57"/>
  <c r="U177" i="57"/>
  <c r="U176" i="57"/>
  <c r="U179" i="57"/>
  <c r="V169" i="57"/>
  <c r="V175" i="57" s="1"/>
  <c r="R121" i="57"/>
  <c r="AB121" i="57" s="1"/>
  <c r="P121" i="57"/>
  <c r="Z121" i="57" s="1"/>
  <c r="S121" i="57"/>
  <c r="T121" i="57"/>
  <c r="O85" i="57"/>
  <c r="Y85" i="57" s="1"/>
  <c r="T120" i="57"/>
  <c r="W85" i="57"/>
  <c r="W119" i="57"/>
  <c r="Q85" i="57"/>
  <c r="T119" i="57"/>
  <c r="S116" i="57"/>
  <c r="S128" i="57" s="1"/>
  <c r="S156" i="57" s="1"/>
  <c r="S115" i="57"/>
  <c r="S127" i="57" s="1"/>
  <c r="S154" i="57" s="1"/>
  <c r="S80" i="57"/>
  <c r="U181" i="57" l="1"/>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W80" i="57"/>
  <c r="T115" i="57"/>
  <c r="T127" i="57" s="1"/>
  <c r="T154" i="57" s="1"/>
  <c r="W115" i="57"/>
  <c r="W127" i="57" s="1"/>
  <c r="T116" i="57"/>
  <c r="T128" i="57" s="1"/>
  <c r="T156" i="57" s="1"/>
  <c r="T80" i="57"/>
  <c r="V181" i="57" l="1"/>
  <c r="V182" i="57" s="1"/>
  <c r="K156" i="57"/>
  <c r="K193" i="57" s="1"/>
  <c r="L156" i="57"/>
  <c r="L193" i="57" s="1"/>
  <c r="K154" i="57"/>
  <c r="K191" i="57" s="1"/>
  <c r="L154" i="57"/>
  <c r="L191" i="57" s="1"/>
  <c r="T117" i="57"/>
  <c r="T129" i="57" s="1"/>
  <c r="T153" i="57" s="1"/>
  <c r="W117" i="57"/>
  <c r="W129" i="57" s="1"/>
  <c r="W155" i="57" s="1"/>
  <c r="S152" i="57"/>
  <c r="S155" i="57"/>
  <c r="S165" i="57"/>
  <c r="T166" i="57"/>
  <c r="T168" i="57"/>
  <c r="W168" i="57"/>
  <c r="K168" i="57" l="1"/>
  <c r="L168" i="57"/>
  <c r="K166" i="57"/>
  <c r="L166" i="57"/>
  <c r="K153" i="57"/>
  <c r="K190" i="57" s="1"/>
  <c r="L153" i="57"/>
  <c r="L190" i="57" s="1"/>
  <c r="S164" i="57"/>
  <c r="T152" i="57"/>
  <c r="T155" i="57"/>
  <c r="S167" i="57"/>
  <c r="T165" i="57"/>
  <c r="W167" i="57"/>
  <c r="K155" i="57" l="1"/>
  <c r="K192" i="57" s="1"/>
  <c r="L155" i="57"/>
  <c r="L192" i="57" s="1"/>
  <c r="K165" i="57"/>
  <c r="L165" i="57"/>
  <c r="K152" i="57"/>
  <c r="K189" i="57" s="1"/>
  <c r="L152" i="57"/>
  <c r="L189" i="57" s="1"/>
  <c r="T167" i="57"/>
  <c r="T164" i="57"/>
  <c r="K167" i="57" l="1"/>
  <c r="L167" i="57"/>
  <c r="K164" i="57"/>
  <c r="L164" i="57"/>
  <c r="W153" i="57" l="1"/>
  <c r="W152" i="57"/>
  <c r="W154" i="57"/>
  <c r="W166" i="57" l="1"/>
  <c r="W165" i="57"/>
  <c r="W164" i="57"/>
  <c r="AC138" i="57" l="1"/>
  <c r="AE138" i="57" l="1"/>
  <c r="AE137" i="57" s="1"/>
  <c r="AF138" i="57"/>
  <c r="AF137" i="57" s="1"/>
  <c r="AC137" i="57"/>
  <c r="AD138" i="57"/>
  <c r="AG138" i="57" l="1"/>
  <c r="AG137" i="57" s="1"/>
  <c r="M137" i="57" s="1"/>
  <c r="AD137" i="57"/>
  <c r="T150" i="57" l="1"/>
  <c r="W150" i="57"/>
  <c r="T151" i="57"/>
  <c r="W151" i="57"/>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51" i="57"/>
  <c r="K188" i="57" s="1"/>
  <c r="L151" i="57"/>
  <c r="L188" i="57" s="1"/>
  <c r="K132" i="57"/>
  <c r="L132" i="57"/>
  <c r="K150" i="57"/>
  <c r="K187" i="57" s="1"/>
  <c r="L150" i="57"/>
  <c r="L187" i="57" s="1"/>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O132" i="57"/>
  <c r="P132" i="57"/>
  <c r="L169" i="57" l="1"/>
  <c r="L174" i="57" s="1"/>
  <c r="K149" i="57"/>
  <c r="K186" i="57" s="1"/>
  <c r="AV200" i="57" s="1" a="1"/>
  <c r="AV200" i="57" s="1"/>
  <c r="L149" i="57"/>
  <c r="AD161" i="57" a="1"/>
  <c r="AD161" i="57" s="1"/>
  <c r="J161" i="57" s="1"/>
  <c r="K161" i="57"/>
  <c r="AD150" i="57"/>
  <c r="S169" i="57"/>
  <c r="S173" i="57" s="1"/>
  <c r="I161" i="57"/>
  <c r="AG161" i="57" a="1"/>
  <c r="AG161" i="57" s="1"/>
  <c r="AG183" i="57" s="1"/>
  <c r="AB132" i="57"/>
  <c r="H132" i="57" s="1"/>
  <c r="Z132" i="57"/>
  <c r="F132" i="57" s="1"/>
  <c r="Y132" i="57"/>
  <c r="I149" i="57"/>
  <c r="I186" i="57" s="1"/>
  <c r="M150" i="57"/>
  <c r="M187" i="57" s="1"/>
  <c r="F150" i="57"/>
  <c r="F187" i="57" s="1"/>
  <c r="J150" i="57"/>
  <c r="J187" i="57" s="1"/>
  <c r="G149" i="57"/>
  <c r="M151" i="57"/>
  <c r="M188" i="57" s="1"/>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49" i="57" s="1"/>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S168" i="57"/>
  <c r="AG168" i="57" s="1" a="1"/>
  <c r="AG168" i="57" s="1"/>
  <c r="M168" i="57" s="1"/>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4" i="57" l="1"/>
  <c r="AE164" i="57" a="1"/>
  <c r="AE164" i="57" s="1"/>
  <c r="AE152" i="57" s="1"/>
  <c r="AF164" i="57" a="1"/>
  <c r="AF164" i="57" s="1"/>
  <c r="AE167" i="57" a="1"/>
  <c r="AE167" i="57" s="1"/>
  <c r="AE155" i="57" s="1"/>
  <c r="AF167" i="57" a="1"/>
  <c r="AF167" i="57" s="1"/>
  <c r="AF156" i="57"/>
  <c r="AS167" i="57"/>
  <c r="AO167" i="57"/>
  <c r="AG167" i="57" s="1" a="1"/>
  <c r="AG167" i="57" s="1"/>
  <c r="AG155" i="57" s="1"/>
  <c r="M155" i="57" s="1"/>
  <c r="M192" i="57" s="1"/>
  <c r="AO176" i="57"/>
  <c r="AO165" i="57" s="1"/>
  <c r="AG165" i="57" s="1" a="1"/>
  <c r="AG165" i="57" s="1"/>
  <c r="AD155" i="57"/>
  <c r="J155" i="57" s="1"/>
  <c r="J192" i="57" s="1"/>
  <c r="AG156" i="57"/>
  <c r="M156" i="57" s="1"/>
  <c r="M193" i="57" s="1"/>
  <c r="M167" i="57"/>
  <c r="AN165" i="57"/>
  <c r="AS165" i="57"/>
  <c r="J164" i="57"/>
  <c r="AC176" i="57"/>
  <c r="AC179" i="57"/>
  <c r="AC172" i="57"/>
  <c r="AC174" i="57"/>
  <c r="AC173" i="57"/>
  <c r="I179" i="57"/>
  <c r="AC178" i="57"/>
  <c r="AC177" i="57"/>
  <c r="I174" i="57"/>
  <c r="I173" i="57"/>
  <c r="I177" i="57"/>
  <c r="I172" i="57"/>
  <c r="I176" i="57"/>
  <c r="I175" i="57"/>
  <c r="AG154" i="57"/>
  <c r="M154" i="57" s="1"/>
  <c r="M191" i="57" s="1"/>
  <c r="J165" i="57"/>
  <c r="AD169" i="57"/>
  <c r="AD176" i="57" s="1"/>
  <c r="AD153" i="57"/>
  <c r="J153" i="57" s="1"/>
  <c r="J190" i="57" s="1"/>
  <c r="M164" i="57"/>
  <c r="AG152" i="57"/>
  <c r="M152" i="57" s="1"/>
  <c r="M189" i="57" s="1"/>
  <c r="AE165" i="57" l="1" a="1"/>
  <c r="AE165" i="57" s="1"/>
  <c r="AE169" i="57" s="1"/>
  <c r="AE174" i="57" s="1"/>
  <c r="AF165" i="57" a="1"/>
  <c r="AF165" i="57" s="1"/>
  <c r="AF169" i="57" s="1"/>
  <c r="AF155" i="57"/>
  <c r="AF152" i="57"/>
  <c r="AC181" i="57"/>
  <c r="AC182" i="57" s="1"/>
  <c r="I181" i="57"/>
  <c r="I182" i="57" s="1"/>
  <c r="M165" i="57"/>
  <c r="M169" i="57" s="1"/>
  <c r="M174" i="57" s="1"/>
  <c r="AG153" i="57"/>
  <c r="M153" i="57" s="1"/>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41" i="58" s="1"/>
  <c r="N256" i="58" s="1"/>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BA74" i="58" l="1"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H221" i="58" s="1"/>
  <c r="AQ259" i="58" s="1"/>
  <c r="AG120" i="47" s="1"/>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2" i="58" l="1"/>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Q155" i="58"/>
  <c r="BQ237" i="58" s="1"/>
  <c r="BQ100" i="58" a="1"/>
  <c r="BQ100" i="58" s="1"/>
  <c r="BP159" i="58"/>
  <c r="BP241" i="58" s="1"/>
  <c r="BR97" i="58" a="1"/>
  <c r="BR97" i="58" s="1"/>
  <c r="BR156" i="58" s="1"/>
  <c r="BR238" i="58" s="1"/>
  <c r="AR253" i="58" s="1"/>
  <c r="AH117" i="47" s="1"/>
  <c r="AJ117" i="47" s="1"/>
  <c r="BQ156" i="58"/>
  <c r="BQ238" i="58" s="1"/>
  <c r="BR237" i="58"/>
  <c r="AR252" i="58" s="1"/>
  <c r="AH115" i="47" s="1"/>
  <c r="AJ115" i="47"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N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J56" i="29"/>
  <c r="G108" i="47" s="1"/>
  <c r="M41" i="29"/>
  <c r="K41" i="29"/>
  <c r="J22" i="29"/>
  <c r="K22" i="29" s="1"/>
  <c r="J28" i="29"/>
  <c r="J54" i="29" s="1"/>
  <c r="G85" i="47" s="1"/>
  <c r="M38" i="29"/>
  <c r="J52" i="29"/>
  <c r="G83" i="47" s="1"/>
  <c r="J21" i="29"/>
  <c r="K21" i="29" s="1"/>
  <c r="J27" i="29"/>
  <c r="J53" i="29" s="1"/>
  <c r="G84" i="47" s="1"/>
  <c r="N38" i="29" l="1"/>
  <c r="L22" i="29"/>
  <c r="M22" i="29" s="1"/>
  <c r="K28" i="29"/>
  <c r="N41" i="29"/>
  <c r="J23" i="29"/>
  <c r="K23" i="29" s="1"/>
  <c r="J29" i="29"/>
  <c r="J55" i="29" s="1"/>
  <c r="G86" i="47" s="1"/>
  <c r="L21" i="29"/>
  <c r="M21" i="29" s="1"/>
  <c r="K27" i="29"/>
  <c r="N21" i="29" l="1"/>
  <c r="M27" i="29"/>
  <c r="L23" i="29"/>
  <c r="K29" i="29"/>
  <c r="P41" i="29"/>
  <c r="O38" i="29"/>
  <c r="P38" i="29" s="1"/>
  <c r="N22" i="29"/>
  <c r="M28" i="29"/>
  <c r="Q38" i="29" l="1"/>
  <c r="M23" i="29"/>
  <c r="L29" i="29"/>
  <c r="O22" i="29"/>
  <c r="O28" i="29" s="1"/>
  <c r="P22" i="29"/>
  <c r="N28" i="29"/>
  <c r="O21" i="29"/>
  <c r="O27" i="29" s="1"/>
  <c r="P21" i="29"/>
  <c r="N27" i="29"/>
  <c r="Q41" i="29"/>
  <c r="N23" i="29" l="1"/>
  <c r="M29" i="29"/>
  <c r="R38" i="29"/>
  <c r="AM52" i="29" s="1" a="1"/>
  <c r="AM52" i="29" s="1"/>
  <c r="R41" i="29"/>
  <c r="AM56" i="29" s="1" a="1"/>
  <c r="AM56" i="29" s="1"/>
  <c r="Q22" i="29"/>
  <c r="P28" i="29"/>
  <c r="Q21" i="29"/>
  <c r="P27" i="29"/>
  <c r="R22" i="29" l="1"/>
  <c r="Q28" i="29"/>
  <c r="AN52" i="29" a="1"/>
  <c r="AN52" i="29" s="1"/>
  <c r="O23" i="29"/>
  <c r="O29" i="29" s="1"/>
  <c r="P23" i="29"/>
  <c r="N29" i="29"/>
  <c r="R21" i="29"/>
  <c r="Q27" i="29"/>
  <c r="AN56" i="29" a="1"/>
  <c r="AN56" i="29" s="1"/>
  <c r="R27" i="29" l="1"/>
  <c r="S21" i="29"/>
  <c r="T21" i="29" s="1"/>
  <c r="R28" i="29"/>
  <c r="AM54" i="29" s="1" a="1"/>
  <c r="AM54" i="29" s="1"/>
  <c r="S22" i="29"/>
  <c r="T22" i="29" s="1"/>
  <c r="AO56" i="29" a="1"/>
  <c r="AO56" i="29" s="1"/>
  <c r="AN54" i="29" a="1"/>
  <c r="AN54" i="29" s="1"/>
  <c r="Q23" i="29"/>
  <c r="P29" i="29"/>
  <c r="AN53" i="29" a="1"/>
  <c r="AN53" i="29" s="1"/>
  <c r="AO52" i="29" a="1"/>
  <c r="AO52" i="29" s="1"/>
  <c r="AM53" i="29" l="1" a="1"/>
  <c r="AM53" i="29" s="1"/>
  <c r="AO53" i="29" a="1"/>
  <c r="AO53" i="29" s="1"/>
  <c r="R23" i="29"/>
  <c r="Q29" i="29"/>
  <c r="AO54" i="29" a="1"/>
  <c r="AO54" i="29" s="1"/>
  <c r="K186" i="56"/>
  <c r="R29" i="29" l="1"/>
  <c r="AM55" i="29" s="1" a="1"/>
  <c r="AM55" i="29" s="1"/>
  <c r="S23" i="29"/>
  <c r="T23" i="29" s="1"/>
  <c r="K187" i="56"/>
  <c r="AN55" i="29" a="1"/>
  <c r="AN55" i="29" s="1"/>
  <c r="AO55" i="29" l="1" a="1"/>
  <c r="AO55" i="29" s="1"/>
  <c r="N188" i="56" l="1"/>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4" i="56"/>
  <c r="T81" i="56" s="1"/>
  <c r="T97" i="56" s="1"/>
  <c r="T52" i="56"/>
  <c r="T79" i="56" s="1"/>
  <c r="T95"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1" i="56" l="1"/>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T89" i="56" l="1"/>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H116" i="56" l="1"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E224" i="57" a="1"/>
  <c r="AE224" i="57" s="1"/>
  <c r="AF224" i="57" a="1"/>
  <c r="AF224" i="57" s="1"/>
  <c r="U103" i="47"/>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G222" i="57" l="1"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K52" i="29" a="1"/>
  <c r="K52" i="29" s="1"/>
  <c r="H83" i="47" s="1"/>
  <c r="L52" i="29" a="1"/>
  <c r="L52" i="29" s="1"/>
  <c r="I83" i="47" s="1"/>
  <c r="K55" i="29" a="1"/>
  <c r="K55" i="29" s="1"/>
  <c r="H86" i="47" s="1"/>
  <c r="L55" i="29" a="1"/>
  <c r="L55" i="29" s="1"/>
  <c r="I86" i="47" s="1"/>
  <c r="M55" i="29" a="1"/>
  <c r="M55" i="29" s="1"/>
  <c r="J86" i="47" s="1"/>
  <c r="N55" i="29" a="1"/>
  <c r="N55" i="29" s="1"/>
  <c r="W55" i="29" a="1"/>
  <c r="W55" i="29" s="1"/>
  <c r="T86" i="47" s="1"/>
  <c r="AG55" i="29" a="1"/>
  <c r="AG55" i="29" s="1"/>
  <c r="AD86" i="47" s="1"/>
  <c r="K53" i="29" a="1"/>
  <c r="K53" i="29" s="1"/>
  <c r="H84" i="47" s="1"/>
  <c r="L53" i="29" a="1"/>
  <c r="L53" i="29" s="1"/>
  <c r="I84" i="47" s="1"/>
  <c r="M53" i="29" a="1"/>
  <c r="M53" i="29" s="1"/>
  <c r="J84" i="47" s="1"/>
  <c r="N53" i="29" a="1"/>
  <c r="N53" i="29"/>
  <c r="W53" i="29" a="1"/>
  <c r="W53" i="29" s="1"/>
  <c r="T84" i="47" s="1"/>
  <c r="AG53" i="29" a="1"/>
  <c r="AG53" i="29" s="1"/>
  <c r="K54" i="29" a="1"/>
  <c r="K54" i="29" s="1"/>
  <c r="H85" i="47" s="1"/>
  <c r="L54" i="29" a="1"/>
  <c r="L54" i="29" s="1"/>
  <c r="I85" i="47" s="1"/>
  <c r="M54" i="29" a="1"/>
  <c r="M54" i="29" s="1"/>
  <c r="J85" i="47" s="1"/>
  <c r="N54" i="29" a="1"/>
  <c r="N54" i="29" s="1"/>
  <c r="W54" i="29" a="1"/>
  <c r="W54" i="29" s="1"/>
  <c r="T85" i="47" s="1"/>
  <c r="AG54" i="29" a="1"/>
  <c r="AG54" i="29" s="1"/>
  <c r="AD85" i="47" s="1"/>
  <c r="K56" i="29" a="1"/>
  <c r="K56" i="29" s="1"/>
  <c r="H108" i="47" s="1"/>
  <c r="L56" i="29" a="1"/>
  <c r="L56" i="29" s="1"/>
  <c r="I108" i="47" s="1"/>
  <c r="M56" i="29" a="1"/>
  <c r="M56" i="29"/>
  <c r="J108" i="47" s="1"/>
  <c r="N56" i="29" a="1"/>
  <c r="N56" i="29" s="1"/>
  <c r="W56" i="29" a="1"/>
  <c r="W56" i="29" s="1"/>
  <c r="T108" i="47" s="1"/>
  <c r="AG56" i="29" a="1"/>
  <c r="AG56" i="29" s="1"/>
  <c r="AD108" i="47" s="1"/>
  <c r="M52" i="29" a="1"/>
  <c r="M52" i="29" s="1"/>
  <c r="J83" i="47" s="1"/>
  <c r="N52" i="29" a="1"/>
  <c r="N52" i="29" s="1"/>
  <c r="W52" i="29" a="1"/>
  <c r="W52" i="29" s="1"/>
  <c r="T83" i="47" s="1"/>
  <c r="AG52" i="29" a="1"/>
  <c r="AG52" i="29" s="1"/>
  <c r="AD83" i="47" s="1"/>
  <c r="O54" i="29" l="1" a="1"/>
  <c r="O54" i="29" s="1"/>
  <c r="L85" i="47" s="1"/>
  <c r="K85" i="47"/>
  <c r="O55" i="29" a="1"/>
  <c r="O55" i="29" s="1"/>
  <c r="L86" i="47" s="1"/>
  <c r="K86" i="47"/>
  <c r="AH53" i="29" a="1"/>
  <c r="AH53" i="29" s="1"/>
  <c r="AE84" i="47" s="1"/>
  <c r="AD84" i="47"/>
  <c r="O53" i="29" a="1"/>
  <c r="O53" i="29" s="1"/>
  <c r="L84" i="47" s="1"/>
  <c r="K84" i="47"/>
  <c r="O56" i="29" a="1"/>
  <c r="O56" i="29" s="1"/>
  <c r="L108" i="47" s="1"/>
  <c r="K108" i="47"/>
  <c r="O52" i="29" a="1"/>
  <c r="O52" i="29" s="1"/>
  <c r="L83" i="47" s="1"/>
  <c r="K83" i="47"/>
  <c r="AH56" i="29" a="1"/>
  <c r="AH56" i="29" s="1"/>
  <c r="X56" i="29" a="1"/>
  <c r="X56" i="29" s="1"/>
  <c r="U108" i="47" s="1"/>
  <c r="X53" i="29" a="1"/>
  <c r="X53" i="29" s="1"/>
  <c r="U84" i="47" s="1"/>
  <c r="AH55" i="29" a="1"/>
  <c r="AH55" i="29" s="1"/>
  <c r="AE86" i="47" s="1"/>
  <c r="X55" i="29" a="1"/>
  <c r="X55" i="29" s="1"/>
  <c r="U86" i="47" s="1"/>
  <c r="P55" i="29" a="1"/>
  <c r="P55" i="29" s="1"/>
  <c r="M86" i="47" s="1"/>
  <c r="X52" i="29" a="1"/>
  <c r="X52" i="29" s="1"/>
  <c r="U83" i="47" s="1"/>
  <c r="AI53" i="29" a="1"/>
  <c r="AI53" i="29" s="1"/>
  <c r="AF84" i="47" s="1"/>
  <c r="AH52" i="29" a="1"/>
  <c r="AH52" i="29" s="1"/>
  <c r="AE83" i="47" s="1"/>
  <c r="AH54" i="29" a="1"/>
  <c r="AH54" i="29" s="1"/>
  <c r="AE85" i="47" s="1"/>
  <c r="X54" i="29" a="1"/>
  <c r="X54" i="29" s="1"/>
  <c r="U85" i="47" s="1"/>
  <c r="P54" i="29" a="1"/>
  <c r="P54" i="29" s="1"/>
  <c r="M85" i="47" s="1"/>
  <c r="P53" i="29" l="1" a="1"/>
  <c r="P53" i="29" s="1"/>
  <c r="M84" i="47" s="1"/>
  <c r="P56" i="29" a="1"/>
  <c r="P56" i="29" s="1"/>
  <c r="M108" i="47" s="1"/>
  <c r="P52" i="29" a="1"/>
  <c r="P52" i="29" s="1"/>
  <c r="M83" i="47" s="1"/>
  <c r="Y53" i="29" a="1"/>
  <c r="Y53" i="29" s="1"/>
  <c r="V84" i="47" s="1"/>
  <c r="AI56" i="29" a="1"/>
  <c r="AI56" i="29" s="1"/>
  <c r="AF108" i="47" s="1"/>
  <c r="AE108" i="47"/>
  <c r="Y56" i="29" a="1"/>
  <c r="Y56" i="29" s="1"/>
  <c r="V108" i="47" s="1"/>
  <c r="AI54" i="29" a="1"/>
  <c r="AI54" i="29" s="1"/>
  <c r="AF85" i="47" s="1"/>
  <c r="Q52" i="29" a="1"/>
  <c r="Q52" i="29" s="1"/>
  <c r="N83" i="47" s="1"/>
  <c r="AI52" i="29" a="1"/>
  <c r="AI52" i="29" s="1"/>
  <c r="AF83" i="47" s="1"/>
  <c r="Q53" i="29" a="1"/>
  <c r="Q53" i="29" s="1"/>
  <c r="N84" i="47" s="1"/>
  <c r="AI55" i="29" a="1"/>
  <c r="AI55" i="29" s="1"/>
  <c r="AF86" i="47" s="1"/>
  <c r="Q54" i="29" a="1"/>
  <c r="Q54" i="29" s="1"/>
  <c r="N85" i="47" s="1"/>
  <c r="AJ53" i="29" a="1"/>
  <c r="AJ53" i="29" s="1"/>
  <c r="AG84" i="47" s="1"/>
  <c r="Q56" i="29" a="1"/>
  <c r="Q56" i="29" s="1"/>
  <c r="N108" i="47" s="1"/>
  <c r="Y52" i="29" a="1"/>
  <c r="Y52" i="29" s="1"/>
  <c r="V83" i="47" s="1"/>
  <c r="Y55" i="29" a="1"/>
  <c r="Y55" i="29" s="1"/>
  <c r="V86" i="47" s="1"/>
  <c r="Y54" i="29" a="1"/>
  <c r="Y54" i="29" s="1"/>
  <c r="V85" i="47" s="1"/>
  <c r="Q55" i="29" a="1"/>
  <c r="Q55" i="29" s="1"/>
  <c r="N86" i="47" s="1"/>
  <c r="Z53" i="29" l="1" a="1"/>
  <c r="Z53" i="29" s="1"/>
  <c r="W84" i="47" s="1"/>
  <c r="AJ56" i="29" a="1"/>
  <c r="AJ56" i="29" s="1"/>
  <c r="AG108" i="47" s="1"/>
  <c r="Z56" i="29" a="1"/>
  <c r="Z56" i="29" s="1"/>
  <c r="W108" i="47" s="1"/>
  <c r="AJ55" i="29" a="1"/>
  <c r="AJ55" i="29" s="1"/>
  <c r="AG86" i="47" s="1"/>
  <c r="Z52" i="29" a="1"/>
  <c r="Z52" i="29" s="1"/>
  <c r="W83" i="47" s="1"/>
  <c r="R53" i="29" a="1"/>
  <c r="R53" i="29" s="1"/>
  <c r="O84" i="47" s="1"/>
  <c r="Z55" i="29" a="1"/>
  <c r="Z55" i="29" s="1"/>
  <c r="W86" i="47" s="1"/>
  <c r="AJ54" i="29" a="1"/>
  <c r="AJ54" i="29" s="1"/>
  <c r="AG85" i="47" s="1"/>
  <c r="R56" i="29" a="1"/>
  <c r="R56" i="29" s="1"/>
  <c r="O108" i="47" s="1"/>
  <c r="R55" i="29" a="1"/>
  <c r="R55" i="29" s="1"/>
  <c r="O86" i="47" s="1"/>
  <c r="R52" i="29" a="1"/>
  <c r="R52" i="29" s="1"/>
  <c r="O83" i="47" s="1"/>
  <c r="AJ52" i="29" a="1"/>
  <c r="AJ52" i="29" s="1"/>
  <c r="AG83" i="47" s="1"/>
  <c r="AK53" i="29" a="1"/>
  <c r="AK53" i="29" s="1"/>
  <c r="AH84" i="47" s="1"/>
  <c r="AJ84" i="47" s="1"/>
  <c r="Z54" i="29" a="1"/>
  <c r="Z54" i="29" s="1"/>
  <c r="W85" i="47" s="1"/>
  <c r="AA53" i="29" a="1"/>
  <c r="AA53" i="29" s="1"/>
  <c r="X84" i="47" s="1"/>
  <c r="AK56" i="29" a="1"/>
  <c r="AK56" i="29" s="1"/>
  <c r="AH108" i="47" s="1"/>
  <c r="AJ108" i="47" s="1"/>
  <c r="AA56" i="29" a="1"/>
  <c r="AA56" i="29" s="1"/>
  <c r="X108" i="47" s="1"/>
  <c r="R54" i="29" a="1"/>
  <c r="R54" i="29" s="1"/>
  <c r="O85" i="47" s="1"/>
  <c r="AB53" i="29" l="1" a="1"/>
  <c r="AB53" i="29" s="1"/>
  <c r="Y84" i="47" s="1"/>
  <c r="AA54" i="29" a="1"/>
  <c r="AA54" i="29" s="1"/>
  <c r="X85" i="47" s="1"/>
  <c r="AK54" i="29" a="1"/>
  <c r="AK54" i="29" s="1"/>
  <c r="AH85" i="47" s="1"/>
  <c r="AJ85" i="47" s="1"/>
  <c r="AA55" i="29" a="1"/>
  <c r="AA55" i="29" s="1"/>
  <c r="X86" i="47" s="1"/>
  <c r="AK52" i="29" a="1"/>
  <c r="AK52" i="29" s="1"/>
  <c r="AH83" i="47" s="1"/>
  <c r="AJ83" i="47" s="1"/>
  <c r="S56" i="29" a="1"/>
  <c r="S56" i="29" s="1"/>
  <c r="P108" i="47" s="1"/>
  <c r="S54" i="29" a="1"/>
  <c r="S54" i="29" s="1"/>
  <c r="P85" i="47" s="1"/>
  <c r="S53" i="29" a="1"/>
  <c r="S53" i="29" s="1"/>
  <c r="P84" i="47" s="1"/>
  <c r="AB56" i="29" a="1"/>
  <c r="AB56" i="29" s="1"/>
  <c r="Y108" i="47" s="1"/>
  <c r="S52" i="29" a="1"/>
  <c r="S52" i="29" s="1"/>
  <c r="P83" i="47" s="1"/>
  <c r="AL53" i="29" a="1"/>
  <c r="AL53" i="29" s="1"/>
  <c r="AA52" i="29" a="1"/>
  <c r="AA52" i="29" s="1"/>
  <c r="X83" i="47" s="1"/>
  <c r="AL56" i="29" a="1"/>
  <c r="AL56" i="29" s="1"/>
  <c r="S55" i="29" a="1"/>
  <c r="S55" i="29" s="1"/>
  <c r="P86" i="47" s="1"/>
  <c r="AK55" i="29" a="1"/>
  <c r="AK55" i="29" s="1"/>
  <c r="AH86" i="47" s="1"/>
  <c r="AJ86" i="47" s="1"/>
  <c r="T54" i="29" l="1" a="1"/>
  <c r="T54" i="29" s="1"/>
  <c r="Q85" i="47" s="1"/>
  <c r="T56" i="29" a="1"/>
  <c r="T56" i="29" s="1"/>
  <c r="Q108" i="47" s="1"/>
  <c r="AL52" i="29" a="1"/>
  <c r="AL52" i="29" s="1"/>
  <c r="AC53" i="29" a="1"/>
  <c r="AC53" i="29" s="1"/>
  <c r="Z84" i="47" s="1"/>
  <c r="AB55" i="29" a="1"/>
  <c r="AB55" i="29" s="1"/>
  <c r="Y86" i="47" s="1"/>
  <c r="AL55" i="29" a="1"/>
  <c r="AL55" i="29" s="1"/>
  <c r="AC56" i="29" a="1"/>
  <c r="AC56" i="29" s="1"/>
  <c r="Z108" i="47" s="1"/>
  <c r="AL54" i="29" a="1"/>
  <c r="AL54" i="29" s="1"/>
  <c r="AB52" i="29" a="1"/>
  <c r="AB52" i="29" s="1"/>
  <c r="Y83" i="47" s="1"/>
  <c r="T55" i="29" a="1"/>
  <c r="T55" i="29" s="1"/>
  <c r="Q86" i="47" s="1"/>
  <c r="T52" i="29" a="1"/>
  <c r="T52" i="29" s="1"/>
  <c r="Q83" i="47" s="1"/>
  <c r="T53" i="29" a="1"/>
  <c r="T53" i="29" s="1"/>
  <c r="Q84" i="47" s="1"/>
  <c r="AB54" i="29" a="1"/>
  <c r="AB54" i="29" s="1"/>
  <c r="Y85" i="47" s="1"/>
  <c r="U55" i="29" l="1" a="1"/>
  <c r="U55" i="29" s="1"/>
  <c r="R86" i="47" s="1"/>
  <c r="U52" i="29" a="1"/>
  <c r="U52" i="29" s="1"/>
  <c r="R83" i="47" s="1"/>
  <c r="AC55" i="29" a="1"/>
  <c r="AC55" i="29" s="1"/>
  <c r="Z86" i="47" s="1"/>
  <c r="AC52" i="29" a="1"/>
  <c r="AC52" i="29" s="1"/>
  <c r="Z83" i="47" s="1"/>
  <c r="AD53" i="29" a="1"/>
  <c r="AD53" i="29" s="1"/>
  <c r="AA84" i="47" s="1"/>
  <c r="AC54" i="29" a="1"/>
  <c r="AC54" i="29" s="1"/>
  <c r="Z85" i="47" s="1"/>
  <c r="AD56" i="29" a="1"/>
  <c r="AD56" i="29" s="1"/>
  <c r="AA108" i="47" s="1"/>
  <c r="U56" i="29" a="1"/>
  <c r="U56" i="29" s="1"/>
  <c r="R108" i="47" s="1"/>
  <c r="U54" i="29" a="1"/>
  <c r="U54" i="29" s="1"/>
  <c r="R85" i="47" s="1"/>
  <c r="U53" i="29" a="1"/>
  <c r="U53" i="29" s="1"/>
  <c r="R84" i="47" s="1"/>
  <c r="AD55" i="29" l="1" a="1"/>
  <c r="AD55" i="29" s="1"/>
  <c r="AA86" i="47" s="1"/>
  <c r="AD52" i="29" a="1"/>
  <c r="AD52" i="29" s="1"/>
  <c r="AA83" i="47" s="1"/>
  <c r="AE56" i="29" a="1"/>
  <c r="AE56" i="29" s="1"/>
  <c r="AB108" i="47" s="1"/>
  <c r="AD54" i="29" a="1"/>
  <c r="AD54" i="29" s="1"/>
  <c r="AA85" i="47" s="1"/>
  <c r="V52" i="29" a="1"/>
  <c r="V52" i="29" s="1"/>
  <c r="S83" i="47" s="1"/>
  <c r="V54" i="29" a="1"/>
  <c r="V54" i="29" s="1"/>
  <c r="S85" i="47" s="1"/>
  <c r="V53" i="29" a="1"/>
  <c r="V53" i="29" s="1"/>
  <c r="S84" i="47" s="1"/>
  <c r="V56" i="29" a="1"/>
  <c r="V56" i="29" s="1"/>
  <c r="S108" i="47" s="1"/>
  <c r="AE53" i="29" a="1"/>
  <c r="AE53" i="29" s="1"/>
  <c r="AB84" i="47" s="1"/>
  <c r="V55" i="29" a="1"/>
  <c r="V55" i="29" s="1"/>
  <c r="S86" i="47" s="1"/>
  <c r="AE54" i="29" l="1" a="1"/>
  <c r="AE54" i="29" s="1"/>
  <c r="AB85" i="47" s="1"/>
  <c r="AF56" i="29" a="1"/>
  <c r="AF56" i="29" s="1"/>
  <c r="AC108" i="47" s="1"/>
  <c r="AF53" i="29" a="1"/>
  <c r="AF53" i="29" s="1"/>
  <c r="AC84" i="47" s="1"/>
  <c r="AE52" i="29" a="1"/>
  <c r="AE52" i="29" s="1"/>
  <c r="AB83" i="47" s="1"/>
  <c r="AE55" i="29" a="1"/>
  <c r="AE55" i="29" s="1"/>
  <c r="AB86" i="47" s="1"/>
  <c r="AF55" i="29" l="1" a="1"/>
  <c r="AF55" i="29" s="1"/>
  <c r="AC86" i="47" s="1"/>
  <c r="AF52" i="29" a="1"/>
  <c r="AF52" i="29" s="1"/>
  <c r="AC83" i="47" s="1"/>
  <c r="AF54" i="29" a="1"/>
  <c r="AF54" i="29" s="1"/>
  <c r="AC85"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<sst xmlns="http://schemas.openxmlformats.org/spreadsheetml/2006/main" count="4605" uniqueCount="800">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</sst>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4">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0.7293720213311059</c:v>
                </c:pt>
                <c:pt idx="10">
                  <c:v>0.90947228824377724</c:v>
                </c:pt>
                <c:pt idx="11">
                  <c:v>1.0143005208997224</c:v>
                </c:pt>
                <c:pt idx="12">
                  <c:v>1.1547080182212432</c:v>
                </c:pt>
                <c:pt idx="13">
                  <c:v>1.2997787021277649</c:v>
                </c:pt>
                <c:pt idx="14">
                  <c:v>1.4585525871974923</c:v>
                </c:pt>
                <c:pt idx="15">
                  <c:v>1.626747801515015</c:v>
                </c:pt>
                <c:pt idx="16">
                  <c:v>1.8045508829493231</c:v>
                </c:pt>
                <c:pt idx="17">
                  <c:v>2.0014885840807062</c:v>
                </c:pt>
                <c:pt idx="18">
                  <c:v>2.2187915061872387</c:v>
                </c:pt>
                <c:pt idx="19">
                  <c:v>2.4499667347294465</c:v>
                </c:pt>
                <c:pt idx="20">
                  <c:v>2.6861983366598805</c:v>
                </c:pt>
                <c:pt idx="21">
                  <c:v>2.9285963815133571</c:v>
                </c:pt>
                <c:pt idx="22">
                  <c:v>3.1893631869386785</c:v>
                </c:pt>
                <c:pt idx="23">
                  <c:v>3.456762808466086</c:v>
                </c:pt>
                <c:pt idx="24">
                  <c:v>3.7310244490967142</c:v>
                </c:pt>
                <c:pt idx="25">
                  <c:v>4.0130190587591201</c:v>
                </c:pt>
                <c:pt idx="26">
                  <c:v>4.2998729699207132</c:v>
                </c:pt>
                <c:pt idx="27">
                  <c:v>4.5857762757761478</c:v>
                </c:pt>
                <c:pt idx="28">
                  <c:v>4.8686350345064531</c:v>
                </c:pt>
                <c:pt idx="29">
                  <c:v>6.280691951867829</c:v>
                </c:pt>
                <c:pt idx="30">
                  <c:v>7.7835409708918037</c:v>
                </c:pt>
                <c:pt idx="31">
                  <c:v>10.445304666113564</c:v>
                </c:pt>
                <c:pt idx="32">
                  <c:v>11.983543020697862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0.54510163161460012</c:v>
                </c:pt>
                <c:pt idx="10">
                  <c:v>0.67970091219730777</c:v>
                </c:pt>
                <c:pt idx="11">
                  <c:v>0.75804507537996768</c:v>
                </c:pt>
                <c:pt idx="12">
                  <c:v>0.86297966793700664</c:v>
                </c:pt>
                <c:pt idx="13">
                  <c:v>0.97139932784193805</c:v>
                </c:pt>
                <c:pt idx="14">
                  <c:v>1.0900601775566656</c:v>
                </c:pt>
                <c:pt idx="15">
                  <c:v>1.2157621281016378</c:v>
                </c:pt>
                <c:pt idx="16">
                  <c:v>1.3486445899474655</c:v>
                </c:pt>
                <c:pt idx="17">
                  <c:v>1.495827452839888</c:v>
                </c:pt>
                <c:pt idx="18">
                  <c:v>1.6582304158418353</c:v>
                </c:pt>
                <c:pt idx="19">
                  <c:v>1.8310009507428857</c:v>
                </c:pt>
                <c:pt idx="20">
                  <c:v>2.0075504040879761</c:v>
                </c:pt>
                <c:pt idx="21">
                  <c:v>2.1887083946408334</c:v>
                </c:pt>
                <c:pt idx="22">
                  <c:v>2.3835944156988607</c:v>
                </c:pt>
                <c:pt idx="23">
                  <c:v>2.5834375214457799</c:v>
                </c:pt>
                <c:pt idx="24">
                  <c:v>2.7884090084575979</c:v>
                </c:pt>
                <c:pt idx="25">
                  <c:v>2.9991597876730776</c:v>
                </c:pt>
                <c:pt idx="26">
                  <c:v>3.2135422021833682</c:v>
                </c:pt>
                <c:pt idx="27">
                  <c:v>3.4272141747130869</c:v>
                </c:pt>
                <c:pt idx="28">
                  <c:v>3.6386107821932843</c:v>
                </c:pt>
                <c:pt idx="29">
                  <c:v>4.6939220733799649</c:v>
                </c:pt>
                <c:pt idx="30">
                  <c:v>5.8170875203425698</c:v>
                </c:pt>
                <c:pt idx="31">
                  <c:v>7.8063765125223537</c:v>
                </c:pt>
                <c:pt idx="32">
                  <c:v>8.9559904439229605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0.87528563526536463</c:v>
                </c:pt>
                <c:pt idx="10">
                  <c:v>1.0914156374121804</c:v>
                </c:pt>
                <c:pt idx="11">
                  <c:v>1.2172151519679375</c:v>
                </c:pt>
                <c:pt idx="12">
                  <c:v>1.3857116967967349</c:v>
                </c:pt>
                <c:pt idx="13">
                  <c:v>1.5598043162116735</c:v>
                </c:pt>
                <c:pt idx="14">
                  <c:v>1.7503415136807803</c:v>
                </c:pt>
                <c:pt idx="15">
                  <c:v>1.9521848127201815</c:v>
                </c:pt>
                <c:pt idx="16">
                  <c:v>2.1655580688005909</c:v>
                </c:pt>
                <c:pt idx="17">
                  <c:v>2.4018938971586556</c:v>
                </c:pt>
                <c:pt idx="18">
                  <c:v>2.6626690854828756</c:v>
                </c:pt>
                <c:pt idx="19">
                  <c:v>2.9400917872790089</c:v>
                </c:pt>
                <c:pt idx="20">
                  <c:v>3.2235824089621361</c:v>
                </c:pt>
                <c:pt idx="21">
                  <c:v>3.5144730936492881</c:v>
                </c:pt>
                <c:pt idx="22">
                  <c:v>3.8274072784926743</c:v>
                </c:pt>
                <c:pt idx="23">
                  <c:v>4.1483011992262817</c:v>
                </c:pt>
                <c:pt idx="24">
                  <c:v>4.4774299117729948</c:v>
                </c:pt>
                <c:pt idx="25">
                  <c:v>4.8158386028677107</c:v>
                </c:pt>
                <c:pt idx="26">
                  <c:v>5.1600787169883624</c:v>
                </c:pt>
                <c:pt idx="27">
                  <c:v>5.5031780536388695</c:v>
                </c:pt>
                <c:pt idx="28">
                  <c:v>5.8426237700700936</c:v>
                </c:pt>
                <c:pt idx="29">
                  <c:v>7.5371679804277747</c:v>
                </c:pt>
                <c:pt idx="30">
                  <c:v>9.340667593593194</c:v>
                </c:pt>
                <c:pt idx="31">
                  <c:v>12.53492711926922</c:v>
                </c:pt>
                <c:pt idx="32">
                  <c:v>14.380895837571146</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1.2284391116911484</c:v>
                </c:pt>
                <c:pt idx="10">
                  <c:v>1.5317715750035923</c:v>
                </c:pt>
                <c:pt idx="11">
                  <c:v>1.7083277044380716</c:v>
                </c:pt>
                <c:pt idx="12">
                  <c:v>1.9448079315924471</c:v>
                </c:pt>
                <c:pt idx="13">
                  <c:v>2.1891420942126696</c:v>
                </c:pt>
                <c:pt idx="14">
                  <c:v>2.4565557660160557</c:v>
                </c:pt>
                <c:pt idx="15">
                  <c:v>2.7398372377810984</c:v>
                </c:pt>
                <c:pt idx="16">
                  <c:v>3.0393006844519657</c:v>
                </c:pt>
                <c:pt idx="17">
                  <c:v>3.3709914644119889</c:v>
                </c:pt>
                <c:pt idx="18">
                  <c:v>3.7369822082209807</c:v>
                </c:pt>
                <c:pt idx="19">
                  <c:v>4.1263372754432126</c:v>
                </c:pt>
                <c:pt idx="20">
                  <c:v>4.5242084999236782</c:v>
                </c:pt>
                <c:pt idx="21">
                  <c:v>4.9324655075780743</c:v>
                </c:pt>
                <c:pt idx="22">
                  <c:v>5.3716599562911007</c:v>
                </c:pt>
                <c:pt idx="23">
                  <c:v>5.8220256735504394</c:v>
                </c:pt>
                <c:pt idx="24">
                  <c:v>6.2839486927147581</c:v>
                </c:pt>
                <c:pt idx="25">
                  <c:v>6.7588959043766108</c:v>
                </c:pt>
                <c:pt idx="26">
                  <c:v>7.2420273565118052</c:v>
                </c:pt>
                <c:pt idx="27">
                  <c:v>7.7235577591088838</c:v>
                </c:pt>
                <c:pt idx="28">
                  <c:v>8.1999604070670191</c:v>
                </c:pt>
                <c:pt idx="29">
                  <c:v>10.5782062054938</c:v>
                </c:pt>
                <c:pt idx="30">
                  <c:v>13.10936788971426</c:v>
                </c:pt>
                <c:pt idx="31">
                  <c:v>17.592422536261502</c:v>
                </c:pt>
                <c:pt idx="32">
                  <c:v>20.183188431594594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15.386720441675791</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96.678689473127221</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8.3314636507352393</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35.778769659285473</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6.3139005281092011</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0.61546881766703165</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6.9056206766519441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1.5605658153866622</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235.71895304941015</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50.090277522999664</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8.8394607393528819</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15.386720441675791</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96.678689473127221</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39.014145384666556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8.3314636507352393</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1.3180866292979314</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8.0159897757257167E-2</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0.14468861545184916</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4.9470511107691104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4.2414779460956655</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9.836204327007481</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7.8523224600388852</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16.1734077740517</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13.378489062942053</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213.75527603329297</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176.81633101130691</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128.1137148596512</c:v>
                </c:pt>
                <c:pt idx="31">
                  <c:v>128.1137148596512</c:v>
                </c:pt>
                <c:pt idx="32">
                  <c:v>128.1137148596512</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27.224164407675886</c:v>
                </c:pt>
                <c:pt idx="31">
                  <c:v>27.224164407675886</c:v>
                </c:pt>
                <c:pt idx="32">
                  <c:v>27.224164407675886</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4.8042643072369202</c:v>
                </c:pt>
                <c:pt idx="31">
                  <c:v>4.8042643072369202</c:v>
                </c:pt>
                <c:pt idx="32">
                  <c:v>4.8042643072369202</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0.6529860039936678</c:v>
                </c:pt>
                <c:pt idx="31">
                  <c:v>0.6529860039936678</c:v>
                </c:pt>
                <c:pt idx="32">
                  <c:v>0.6529860039936678</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7.3265671977268498</c:v>
                </c:pt>
                <c:pt idx="31">
                  <c:v>7.3265671977268498</c:v>
                </c:pt>
                <c:pt idx="32">
                  <c:v>7.3265671977268498</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1.0673112116422001</c:v>
                </c:pt>
                <c:pt idx="31">
                  <c:v>1.0673112116422001</c:v>
                </c:pt>
                <c:pt idx="32">
                  <c:v>1.0673112116422001</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8.8393254061740514</c:v>
                </c:pt>
                <c:pt idx="31">
                  <c:v>8.8393254061740514</c:v>
                </c:pt>
                <c:pt idx="32">
                  <c:v>8.8393254061740514</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1.0013836629689683</c:v>
                </c:pt>
                <c:pt idx="31">
                  <c:v>1.0013836629689683</c:v>
                </c:pt>
                <c:pt idx="32">
                  <c:v>1.0013836629689683</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168.3706807495787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45190.515013888886</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41" workbookViewId="0">
      <selection activeCell="C164" sqref="C164"/>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A1" workbookViewId="0">
      <selection activeCell="AG45" sqref="AG45"/>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81" workbookViewId="0">
      <selection activeCell="I107" sqref="I10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45.414760497819003</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7.0312597139351602</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5" activePane="bottomRight" state="frozen"/>
      <selection pane="topRight" activeCell="G1" sqref="G1"/>
      <selection pane="bottomLeft" activeCell="A5" sqref="A5"/>
      <selection pane="bottomRight" activeCell="G9" sqref="G9"/>
    </sheetView>
  </sheetViews>
  <sheetFormatPr defaultColWidth="8.85546875" defaultRowHeight="15"/>
  <cols>
    <col min="6" max="6" width="11.85546875" customWidth="1"/>
    <col min="10" max="10" width="8.85546875" style="166"/>
    <col min="15" max="15" width="10.140625" style="166" customWidth="1"/>
  </cols>
  <sheetData>
    <row r="2" spans="1:36">
      <c r="B2">
        <v>2006</v>
      </c>
    </row>
    <row r="3" spans="1:36">
      <c r="C3" t="s">
        <v>767</v>
      </c>
    </row>
    <row r="4" spans="1:36">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6">
        <f ca="1">OFFSET(AGR!M$21,$E6,0)</f>
        <v>5.5284416262734526</v>
      </c>
      <c r="K6" s="107">
        <f ca="1">OFFSET(AGR!N$21,$E6,0)</f>
        <v>5.7884476671232958</v>
      </c>
      <c r="L6" s="107">
        <f ca="1">OFFSET(AGR!O$21,$E6,0)</f>
        <v>5.8990305284673985</v>
      </c>
      <c r="M6" s="107">
        <f ca="1">OFFSET(AGR!P$21,$E6,0)</f>
        <v>5.9108285895243329</v>
      </c>
      <c r="N6" s="107">
        <f ca="1">OFFSET(AGR!Q$21,$E6,0)</f>
        <v>5.9699368754195765</v>
      </c>
      <c r="O6" s="176">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6">
        <f ca="1">OFFSET(AGR!M$21,$E7,0)</f>
        <v>9.6964262810960573</v>
      </c>
      <c r="K7" s="107">
        <f ca="1">OFFSET(AGR!N$21,$E7,0)</f>
        <v>10.152455227075826</v>
      </c>
      <c r="L7" s="107">
        <f ca="1">OFFSET(AGR!O$21,$E7,0)</f>
        <v>10.346408358077507</v>
      </c>
      <c r="M7" s="107">
        <f ca="1">OFFSET(AGR!P$21,$E7,0)</f>
        <v>10.367101174793662</v>
      </c>
      <c r="N7" s="107">
        <f ca="1">OFFSET(AGR!Q$21,$E7,0)</f>
        <v>10.470772186541598</v>
      </c>
      <c r="O7" s="176">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6">
        <f ca="1">OFFSET(AGR!M$21,$E8,0)</f>
        <v>4.4105360198966537</v>
      </c>
      <c r="K8" s="107">
        <f ca="1">OFFSET(AGR!N$21,$E8,0)</f>
        <v>4.6179662662628349</v>
      </c>
      <c r="L8" s="107">
        <f ca="1">OFFSET(AGR!O$21,$E8,0)</f>
        <v>4.706188178713445</v>
      </c>
      <c r="M8" s="107">
        <f ca="1">OFFSET(AGR!P$21,$E8,0)</f>
        <v>4.7156005550708722</v>
      </c>
      <c r="N8" s="107">
        <f ca="1">OFFSET(AGR!Q$21,$E8,0)</f>
        <v>4.7627565606215807</v>
      </c>
      <c r="O8" s="176">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6">
        <f ca="1">OFFSET(AGR!M$21,$E9,0)</f>
        <v>7.5919443724912608</v>
      </c>
      <c r="K9" s="107">
        <f ca="1">OFFSET(AGR!N$21,$E9,0)</f>
        <v>7.9489982281859044</v>
      </c>
      <c r="L9" s="107">
        <f ca="1">OFFSET(AGR!O$21,$E9,0)</f>
        <v>8.1008563807411385</v>
      </c>
      <c r="M9" s="107">
        <f ca="1">OFFSET(AGR!P$21,$E9,0)</f>
        <v>8.1170580935026209</v>
      </c>
      <c r="N9" s="107">
        <f ca="1">OFFSET(AGR!Q$21,$E9,0)</f>
        <v>8.1982286744376474</v>
      </c>
      <c r="O9" s="176">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0.31165547535484461</v>
      </c>
      <c r="L10" s="107">
        <f ca="1">OFFSET(IND!U$28,$E10,0)</f>
        <v>0.31415771757206351</v>
      </c>
      <c r="M10" s="107">
        <f ca="1">OFFSET(IND!V$28,$E10,0)</f>
        <v>0.31062364640705531</v>
      </c>
      <c r="N10" s="107">
        <f ca="1">OFFSET(IND!W$28,$E10,0)</f>
        <v>0.3096694509487562</v>
      </c>
      <c r="O10" s="176">
        <f ca="1">OFFSET(IND!X$28,$E10,0)</f>
        <v>0.30883838494071558</v>
      </c>
      <c r="P10" s="107">
        <f ca="1">OFFSET(IND!Y$28,$E10,0)</f>
        <v>0.31370664827310513</v>
      </c>
      <c r="Q10" s="107">
        <f ca="1">OFFSET(IND!Z$28,$E10,0)</f>
        <v>0.31921032788924136</v>
      </c>
      <c r="R10" s="107">
        <f ca="1">OFFSET(IND!AA$28,$E10,0)</f>
        <v>0.32523713571748802</v>
      </c>
      <c r="S10" s="107">
        <f ca="1">OFFSET(IND!AB$28,$E10,0)</f>
        <v>0.33283126117762046</v>
      </c>
      <c r="T10" s="107">
        <f ca="1">OFFSET(IND!AC$28,$E10,0)</f>
        <v>0.34207255761594152</v>
      </c>
      <c r="U10" s="107">
        <f ca="1">OFFSET(IND!AD$28,$E10,0)</f>
        <v>0.35301368162039293</v>
      </c>
      <c r="V10" s="107">
        <f ca="1">OFFSET(IND!AE$28,$E10,0)</f>
        <v>0.36444596506683835</v>
      </c>
      <c r="W10" s="107">
        <f ca="1">OFFSET(IND!AF$28,$E10,0)</f>
        <v>0.37688372973483819</v>
      </c>
      <c r="X10" s="107">
        <f ca="1">OFFSET(IND!AG$28,$E10,0)</f>
        <v>0.3908245019096992</v>
      </c>
      <c r="Y10" s="107">
        <f ca="1">OFFSET(IND!AH$28,$E10,0)</f>
        <v>0.40596675192130283</v>
      </c>
      <c r="Z10" s="107">
        <f ca="1">OFFSET(IND!AI$28,$E10,0)</f>
        <v>0.42198260989601882</v>
      </c>
      <c r="AA10" s="107">
        <f ca="1">OFFSET(IND!AJ$28,$E10,0)</f>
        <v>0.43877470169043037</v>
      </c>
      <c r="AB10" s="107">
        <f ca="1">OFFSET(IND!AK$28,$E10,0)</f>
        <v>0.45656794050109079</v>
      </c>
      <c r="AC10" s="107">
        <f ca="1">OFFSET(IND!AL$28,$E10,0)</f>
        <v>0.47462781538002374</v>
      </c>
      <c r="AD10" s="107">
        <f ca="1">OFFSET(IND!AM$28,$E10,0)</f>
        <v>0.49276268846289889</v>
      </c>
      <c r="AE10" s="107">
        <f ca="1">OFFSET(IND!AN$28,$E10,0)</f>
        <v>0.59013537554369866</v>
      </c>
      <c r="AF10" s="107">
        <f ca="1">OFFSET(IND!AO$28,$E10,0)</f>
        <v>0.7072014721903449</v>
      </c>
      <c r="AG10" s="107">
        <f ca="1">OFFSET(IND!AP$28,$E10,0)</f>
        <v>0.82903183260653546</v>
      </c>
      <c r="AH10" s="107">
        <f ca="1">OFFSET(IND!AQ$28,$E10,0)</f>
        <v>0.92833379470634547</v>
      </c>
      <c r="AJ10">
        <f t="shared" ca="1" si="1"/>
        <v>3.0593400552208259</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4.1554063380645951</v>
      </c>
      <c r="L11" s="107">
        <f ca="1">OFFSET(IND!U$28,$E11,0)</f>
        <v>4.1887695676275136</v>
      </c>
      <c r="M11" s="107">
        <f ca="1">OFFSET(IND!V$28,$E11,0)</f>
        <v>4.1416486187607378</v>
      </c>
      <c r="N11" s="107">
        <f ca="1">OFFSET(IND!W$28,$E11,0)</f>
        <v>4.1289260126500835</v>
      </c>
      <c r="O11" s="176">
        <f ca="1">OFFSET(IND!X$28,$E11,0)</f>
        <v>4.1178451325428753</v>
      </c>
      <c r="P11" s="107">
        <f ca="1">OFFSET(IND!Y$28,$E11,0)</f>
        <v>4.1827553103080692</v>
      </c>
      <c r="Q11" s="107">
        <f ca="1">OFFSET(IND!Z$28,$E11,0)</f>
        <v>4.256137705189885</v>
      </c>
      <c r="R11" s="107">
        <f ca="1">OFFSET(IND!AA$28,$E11,0)</f>
        <v>4.3364951428998406</v>
      </c>
      <c r="S11" s="107">
        <f ca="1">OFFSET(IND!AB$28,$E11,0)</f>
        <v>4.4377501490349394</v>
      </c>
      <c r="T11" s="107">
        <f ca="1">OFFSET(IND!AC$28,$E11,0)</f>
        <v>4.5609674348792204</v>
      </c>
      <c r="U11" s="107">
        <f ca="1">OFFSET(IND!AD$28,$E11,0)</f>
        <v>4.7068490882719063</v>
      </c>
      <c r="V11" s="107">
        <f ca="1">OFFSET(IND!AE$28,$E11,0)</f>
        <v>4.8592795342245125</v>
      </c>
      <c r="W11" s="107">
        <f ca="1">OFFSET(IND!AF$28,$E11,0)</f>
        <v>5.0251163964645107</v>
      </c>
      <c r="X11" s="107">
        <f ca="1">OFFSET(IND!AG$28,$E11,0)</f>
        <v>5.2109933587959913</v>
      </c>
      <c r="Y11" s="107">
        <f ca="1">OFFSET(IND!AH$28,$E11,0)</f>
        <v>5.4128900256173731</v>
      </c>
      <c r="Z11" s="107">
        <f ca="1">OFFSET(IND!AI$28,$E11,0)</f>
        <v>5.6264347986135865</v>
      </c>
      <c r="AA11" s="107">
        <f ca="1">OFFSET(IND!AJ$28,$E11,0)</f>
        <v>5.8503293558724074</v>
      </c>
      <c r="AB11" s="107">
        <f ca="1">OFFSET(IND!AK$28,$E11,0)</f>
        <v>6.0875725400145466</v>
      </c>
      <c r="AC11" s="107">
        <f ca="1">OFFSET(IND!AL$28,$E11,0)</f>
        <v>6.3283708717336529</v>
      </c>
      <c r="AD11" s="107">
        <f ca="1">OFFSET(IND!AM$28,$E11,0)</f>
        <v>6.5701691795053216</v>
      </c>
      <c r="AE11" s="107">
        <f ca="1">OFFSET(IND!AN$28,$E11,0)</f>
        <v>7.8684716739159857</v>
      </c>
      <c r="AF11" s="107">
        <f ca="1">OFFSET(IND!AO$28,$E11,0)</f>
        <v>9.4293529625379371</v>
      </c>
      <c r="AG11" s="107">
        <f ca="1">OFFSET(IND!AP$28,$E11,0)</f>
        <v>11.053757768087145</v>
      </c>
      <c r="AH11" s="107">
        <f ca="1">OFFSET(IND!AQ$28,$E11,0)</f>
        <v>12.377783929417946</v>
      </c>
      <c r="AJ11">
        <f t="shared" ca="1" si="1"/>
        <v>3.0593400552208276</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2.5264870535432742</v>
      </c>
      <c r="L12" s="107">
        <f ca="1">OFFSET(IND!U$28,$E12,0)</f>
        <v>2.5467718971175288</v>
      </c>
      <c r="M12" s="107">
        <f ca="1">OFFSET(IND!V$28,$E12,0)</f>
        <v>2.518122360206529</v>
      </c>
      <c r="N12" s="107">
        <f ca="1">OFFSET(IND!W$28,$E12,0)</f>
        <v>2.5103870156912511</v>
      </c>
      <c r="O12" s="176">
        <f ca="1">OFFSET(IND!X$28,$E12,0)</f>
        <v>2.5036498405860685</v>
      </c>
      <c r="P12" s="107">
        <f ca="1">OFFSET(IND!Y$28,$E12,0)</f>
        <v>2.5431152286673062</v>
      </c>
      <c r="Q12" s="107">
        <f ca="1">OFFSET(IND!Z$28,$E12,0)</f>
        <v>2.5877317247554505</v>
      </c>
      <c r="R12" s="107">
        <f ca="1">OFFSET(IND!AA$28,$E12,0)</f>
        <v>2.6365890468831035</v>
      </c>
      <c r="S12" s="107">
        <f ca="1">OFFSET(IND!AB$28,$E12,0)</f>
        <v>2.6981520906132439</v>
      </c>
      <c r="T12" s="107">
        <f ca="1">OFFSET(IND!AC$28,$E12,0)</f>
        <v>2.7730682004065668</v>
      </c>
      <c r="U12" s="107">
        <f ca="1">OFFSET(IND!AD$28,$E12,0)</f>
        <v>2.8617642456693195</v>
      </c>
      <c r="V12" s="107">
        <f ca="1">OFFSET(IND!AE$28,$E12,0)</f>
        <v>2.9544419568085041</v>
      </c>
      <c r="W12" s="107">
        <f ca="1">OFFSET(IND!AF$28,$E12,0)</f>
        <v>3.0552707690504231</v>
      </c>
      <c r="X12" s="107">
        <f ca="1">OFFSET(IND!AG$28,$E12,0)</f>
        <v>3.1682839621479633</v>
      </c>
      <c r="Y12" s="107">
        <f ca="1">OFFSET(IND!AH$28,$E12,0)</f>
        <v>3.2910371355753636</v>
      </c>
      <c r="Z12" s="107">
        <f ca="1">OFFSET(IND!AI$28,$E12,0)</f>
        <v>3.4208723575570614</v>
      </c>
      <c r="AA12" s="107">
        <f ca="1">OFFSET(IND!AJ$28,$E12,0)</f>
        <v>3.5570002483704242</v>
      </c>
      <c r="AB12" s="107">
        <f ca="1">OFFSET(IND!AK$28,$E12,0)</f>
        <v>3.7012441043288447</v>
      </c>
      <c r="AC12" s="107">
        <f ca="1">OFFSET(IND!AL$28,$E12,0)</f>
        <v>3.847649490014061</v>
      </c>
      <c r="AD12" s="107">
        <f ca="1">OFFSET(IND!AM$28,$E12,0)</f>
        <v>3.9946628611392354</v>
      </c>
      <c r="AE12" s="107">
        <f ca="1">OFFSET(IND!AN$28,$E12,0)</f>
        <v>4.7840307777409192</v>
      </c>
      <c r="AF12" s="107">
        <f ca="1">OFFSET(IND!AO$28,$E12,0)</f>
        <v>5.733046601223065</v>
      </c>
      <c r="AG12" s="107">
        <f ca="1">OFFSET(IND!AP$28,$E12,0)</f>
        <v>6.7206847229969835</v>
      </c>
      <c r="AH12" s="107">
        <f ca="1">OFFSET(IND!AQ$28,$E12,0)</f>
        <v>7.5256926290861097</v>
      </c>
      <c r="AJ12">
        <f t="shared" ca="1" si="1"/>
        <v>3.0593400552208267</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2.6594600563613415</v>
      </c>
      <c r="L13" s="107">
        <f ca="1">OFFSET(IND!U$28,$E13,0)</f>
        <v>2.6808125232816096</v>
      </c>
      <c r="M13" s="107">
        <f ca="1">OFFSET(IND!V$28,$E13,0)</f>
        <v>2.650655116006873</v>
      </c>
      <c r="N13" s="107">
        <f ca="1">OFFSET(IND!W$28,$E13,0)</f>
        <v>2.6425126480960541</v>
      </c>
      <c r="O13" s="176">
        <f ca="1">OFFSET(IND!X$28,$E13,0)</f>
        <v>2.635420884827441</v>
      </c>
      <c r="P13" s="107">
        <f ca="1">OFFSET(IND!Y$28,$E13,0)</f>
        <v>2.6769633985971648</v>
      </c>
      <c r="Q13" s="107">
        <f ca="1">OFFSET(IND!Z$28,$E13,0)</f>
        <v>2.7239281313215273</v>
      </c>
      <c r="R13" s="107">
        <f ca="1">OFFSET(IND!AA$28,$E13,0)</f>
        <v>2.7753568914558988</v>
      </c>
      <c r="S13" s="107">
        <f ca="1">OFFSET(IND!AB$28,$E13,0)</f>
        <v>2.8401600953823625</v>
      </c>
      <c r="T13" s="107">
        <f ca="1">OFFSET(IND!AC$28,$E13,0)</f>
        <v>2.9190191583227021</v>
      </c>
      <c r="U13" s="107">
        <f ca="1">OFFSET(IND!AD$28,$E13,0)</f>
        <v>3.0123834164940209</v>
      </c>
      <c r="V13" s="107">
        <f ca="1">OFFSET(IND!AE$28,$E13,0)</f>
        <v>3.1099389019036887</v>
      </c>
      <c r="W13" s="107">
        <f ca="1">OFFSET(IND!AF$28,$E13,0)</f>
        <v>3.2160744937372874</v>
      </c>
      <c r="X13" s="107">
        <f ca="1">OFFSET(IND!AG$28,$E13,0)</f>
        <v>3.3350357496294349</v>
      </c>
      <c r="Y13" s="107">
        <f ca="1">OFFSET(IND!AH$28,$E13,0)</f>
        <v>3.4642496163951195</v>
      </c>
      <c r="Z13" s="107">
        <f ca="1">OFFSET(IND!AI$28,$E13,0)</f>
        <v>3.6009182711126964</v>
      </c>
      <c r="AA13" s="107">
        <f ca="1">OFFSET(IND!AJ$28,$E13,0)</f>
        <v>3.7442107877583415</v>
      </c>
      <c r="AB13" s="107">
        <f ca="1">OFFSET(IND!AK$28,$E13,0)</f>
        <v>3.8960464256093106</v>
      </c>
      <c r="AC13" s="107">
        <f ca="1">OFFSET(IND!AL$28,$E13,0)</f>
        <v>4.0501573579095389</v>
      </c>
      <c r="AD13" s="107">
        <f ca="1">OFFSET(IND!AM$28,$E13,0)</f>
        <v>4.2049082748834063</v>
      </c>
      <c r="AE13" s="107">
        <f ca="1">OFFSET(IND!AN$28,$E13,0)</f>
        <v>5.0358218713062319</v>
      </c>
      <c r="AF13" s="107">
        <f ca="1">OFFSET(IND!AO$28,$E13,0)</f>
        <v>6.0347858960242808</v>
      </c>
      <c r="AG13" s="107">
        <f ca="1">OFFSET(IND!AP$28,$E13,0)</f>
        <v>7.074404971575774</v>
      </c>
      <c r="AH13" s="107">
        <f ca="1">OFFSET(IND!AQ$28,$E13,0)</f>
        <v>7.9217817148274863</v>
      </c>
      <c r="AJ13">
        <f t="shared" ca="1" si="1"/>
        <v>3.0593400552208276</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0.74797314085162714</v>
      </c>
      <c r="L14" s="107">
        <f ca="1">OFFSET(IND!U$28,$E14,0)</f>
        <v>0.75397852217295247</v>
      </c>
      <c r="M14" s="107">
        <f ca="1">OFFSET(IND!V$28,$E14,0)</f>
        <v>0.74549675137693272</v>
      </c>
      <c r="N14" s="107">
        <f ca="1">OFFSET(IND!W$28,$E14,0)</f>
        <v>0.74320668227701492</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0.83108126761291901</v>
      </c>
      <c r="L15" s="107">
        <f ca="1">OFFSET(IND!U$28,$E15,0)</f>
        <v>0.83775391352550266</v>
      </c>
      <c r="M15" s="107">
        <f ca="1">OFFSET(IND!V$28,$E15,0)</f>
        <v>0.82832972375214742</v>
      </c>
      <c r="N15" s="107">
        <f ca="1">OFFSET(IND!W$28,$E15,0)</f>
        <v>0.82578520253001653</v>
      </c>
      <c r="O15" s="176">
        <f ca="1">OFFSET(IND!X$28,$E15,0)</f>
        <v>0.82356902650857489</v>
      </c>
      <c r="P15" s="107">
        <f ca="1">OFFSET(IND!Y$28,$E15,0)</f>
        <v>0.83655106206161367</v>
      </c>
      <c r="Q15" s="107">
        <f ca="1">OFFSET(IND!Z$28,$E15,0)</f>
        <v>0.85122754103797693</v>
      </c>
      <c r="R15" s="107">
        <f ca="1">OFFSET(IND!AA$28,$E15,0)</f>
        <v>0.8672990285799681</v>
      </c>
      <c r="S15" s="107">
        <f ca="1">OFFSET(IND!AB$28,$E15,0)</f>
        <v>0.88755002980698794</v>
      </c>
      <c r="T15" s="107">
        <f ca="1">OFFSET(IND!AC$28,$E15,0)</f>
        <v>0.91219348697584413</v>
      </c>
      <c r="U15" s="107">
        <f ca="1">OFFSET(IND!AD$28,$E15,0)</f>
        <v>0.94136981765438121</v>
      </c>
      <c r="V15" s="107">
        <f ca="1">OFFSET(IND!AE$28,$E15,0)</f>
        <v>0.97185590684490242</v>
      </c>
      <c r="W15" s="107">
        <f ca="1">OFFSET(IND!AF$28,$E15,0)</f>
        <v>1.0050232792929021</v>
      </c>
      <c r="X15" s="107">
        <f ca="1">OFFSET(IND!AG$28,$E15,0)</f>
        <v>1.0421986717591982</v>
      </c>
      <c r="Y15" s="107">
        <f ca="1">OFFSET(IND!AH$28,$E15,0)</f>
        <v>1.0825780051234746</v>
      </c>
      <c r="Z15" s="107">
        <f ca="1">OFFSET(IND!AI$28,$E15,0)</f>
        <v>1.1252869597227173</v>
      </c>
      <c r="AA15" s="107">
        <f ca="1">OFFSET(IND!AJ$28,$E15,0)</f>
        <v>1.1700658711744814</v>
      </c>
      <c r="AB15" s="107">
        <f ca="1">OFFSET(IND!AK$28,$E15,0)</f>
        <v>1.2175145080029091</v>
      </c>
      <c r="AC15" s="107">
        <f ca="1">OFFSET(IND!AL$28,$E15,0)</f>
        <v>1.2656741743467304</v>
      </c>
      <c r="AD15" s="107">
        <f ca="1">OFFSET(IND!AM$28,$E15,0)</f>
        <v>1.3140338359010639</v>
      </c>
      <c r="AE15" s="107">
        <f ca="1">OFFSET(IND!AN$28,$E15,0)</f>
        <v>1.5736943347831966</v>
      </c>
      <c r="AF15" s="107">
        <f ca="1">OFFSET(IND!AO$28,$E15,0)</f>
        <v>1.8858705925075867</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0.49864876056775143</v>
      </c>
      <c r="L16" s="107">
        <f ca="1">OFFSET(IND!U$28,$E16,0)</f>
        <v>0.50265234811530168</v>
      </c>
      <c r="M16" s="107">
        <f ca="1">OFFSET(IND!V$28,$E16,0)</f>
        <v>0.49699783425128852</v>
      </c>
      <c r="N16" s="107">
        <f ca="1">OFFSET(IND!W$28,$E16,0)</f>
        <v>0.49547112151800998</v>
      </c>
      <c r="O16" s="176">
        <f ca="1">OFFSET(IND!X$28,$E16,0)</f>
        <v>0.49414141590514499</v>
      </c>
      <c r="P16" s="107">
        <f ca="1">OFFSET(IND!Y$28,$E16,0)</f>
        <v>0.50193063723696818</v>
      </c>
      <c r="Q16" s="107">
        <f ca="1">OFFSET(IND!Z$28,$E16,0)</f>
        <v>0.51073652462278607</v>
      </c>
      <c r="R16" s="107">
        <f ca="1">OFFSET(IND!AA$28,$E16,0)</f>
        <v>0.52037941714798075</v>
      </c>
      <c r="S16" s="107">
        <f ca="1">OFFSET(IND!AB$28,$E16,0)</f>
        <v>0.53253001788419263</v>
      </c>
      <c r="T16" s="107">
        <f ca="1">OFFSET(IND!AC$28,$E16,0)</f>
        <v>0.54731609218550636</v>
      </c>
      <c r="U16" s="107">
        <f ca="1">OFFSET(IND!AD$28,$E16,0)</f>
        <v>0.56482189059262866</v>
      </c>
      <c r="V16" s="107">
        <f ca="1">OFFSET(IND!AE$28,$E16,0)</f>
        <v>0.58311354410694138</v>
      </c>
      <c r="W16" s="107">
        <f ca="1">OFFSET(IND!AF$28,$E16,0)</f>
        <v>0.60301396757574111</v>
      </c>
      <c r="X16" s="107">
        <f ca="1">OFFSET(IND!AG$28,$E16,0)</f>
        <v>0.62531920305551869</v>
      </c>
      <c r="Y16" s="107">
        <f ca="1">OFFSET(IND!AH$28,$E16,0)</f>
        <v>0.64954680307408452</v>
      </c>
      <c r="Z16" s="107">
        <f ca="1">OFFSET(IND!AI$28,$E16,0)</f>
        <v>0.67517217583363021</v>
      </c>
      <c r="AA16" s="107">
        <f ca="1">OFFSET(IND!AJ$28,$E16,0)</f>
        <v>0.70203952270468861</v>
      </c>
      <c r="AB16" s="107">
        <f ca="1">OFFSET(IND!AK$28,$E16,0)</f>
        <v>0.73050870480174523</v>
      </c>
      <c r="AC16" s="107">
        <f ca="1">OFFSET(IND!AL$28,$E16,0)</f>
        <v>0.75940450460803799</v>
      </c>
      <c r="AD16" s="107">
        <f ca="1">OFFSET(IND!AM$28,$E16,0)</f>
        <v>0.78842030154063814</v>
      </c>
      <c r="AE16" s="107">
        <f ca="1">OFFSET(IND!AN$28,$E16,0)</f>
        <v>0.94421660086991777</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6.648650140903352</v>
      </c>
      <c r="L17" s="107">
        <f ca="1">OFFSET(IND!U$28,$E17,0)</f>
        <v>6.7020313082040213</v>
      </c>
      <c r="M17" s="107">
        <f ca="1">OFFSET(IND!V$28,$E17,0)</f>
        <v>6.6266377900171793</v>
      </c>
      <c r="N17" s="107">
        <f ca="1">OFFSET(IND!W$28,$E17,0)</f>
        <v>6.6062816202401322</v>
      </c>
      <c r="O17" s="176">
        <f ca="1">OFFSET(IND!X$28,$E17,0)</f>
        <v>6.5885522120685991</v>
      </c>
      <c r="P17" s="107">
        <f ca="1">OFFSET(IND!Y$28,$E17,0)</f>
        <v>6.6924084964929094</v>
      </c>
      <c r="Q17" s="107">
        <f ca="1">OFFSET(IND!Z$28,$E17,0)</f>
        <v>6.8098203283038155</v>
      </c>
      <c r="R17" s="107">
        <f ca="1">OFFSET(IND!AA$28,$E17,0)</f>
        <v>6.9383922286397448</v>
      </c>
      <c r="S17" s="107">
        <f ca="1">OFFSET(IND!AB$28,$E17,0)</f>
        <v>7.1004002384559035</v>
      </c>
      <c r="T17" s="107">
        <f ca="1">OFFSET(IND!AC$28,$E17,0)</f>
        <v>7.297547895806753</v>
      </c>
      <c r="U17" s="107">
        <f ca="1">OFFSET(IND!AD$28,$E17,0)</f>
        <v>7.5309585412350497</v>
      </c>
      <c r="V17" s="107">
        <f ca="1">OFFSET(IND!AE$28,$E17,0)</f>
        <v>7.7748472547592193</v>
      </c>
      <c r="W17" s="107">
        <f ca="1">OFFSET(IND!AF$28,$E17,0)</f>
        <v>8.0401862343432171</v>
      </c>
      <c r="X17" s="107">
        <f ca="1">OFFSET(IND!AG$28,$E17,0)</f>
        <v>8.3375893740735858</v>
      </c>
      <c r="Y17" s="107">
        <f ca="1">OFFSET(IND!AH$28,$E17,0)</f>
        <v>8.6606240409877966</v>
      </c>
      <c r="Z17" s="107">
        <f ca="1">OFFSET(IND!AI$28,$E17,0)</f>
        <v>9.0022956777817384</v>
      </c>
      <c r="AA17" s="107">
        <f ca="1">OFFSET(IND!AJ$28,$E17,0)</f>
        <v>9.3605269693958508</v>
      </c>
      <c r="AB17" s="107">
        <f ca="1">OFFSET(IND!AK$28,$E17,0)</f>
        <v>9.7401160640232725</v>
      </c>
      <c r="AC17" s="107">
        <f ca="1">OFFSET(IND!AL$28,$E17,0)</f>
        <v>10.125393394773843</v>
      </c>
      <c r="AD17" s="107">
        <f ca="1">OFFSET(IND!AM$28,$E17,0)</f>
        <v>10.512270687208511</v>
      </c>
      <c r="AE17" s="107">
        <f ca="1">OFFSET(IND!AN$28,$E17,0)</f>
        <v>12.589554678265573</v>
      </c>
      <c r="AF17" s="107">
        <f ca="1">OFFSET(IND!AO$28,$E17,0)</f>
        <v>15.086964740060694</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11.635137746580865</v>
      </c>
      <c r="L18" s="107">
        <f ca="1">OFFSET(IND!U$28,$E18,0)</f>
        <v>11.728554789357037</v>
      </c>
      <c r="M18" s="107">
        <f ca="1">OFFSET(IND!V$28,$E18,0)</f>
        <v>11.596616132530064</v>
      </c>
      <c r="N18" s="107">
        <f ca="1">OFFSET(IND!W$28,$E18,0)</f>
        <v>11.560992835420231</v>
      </c>
      <c r="O18" s="176">
        <f ca="1">OFFSET(IND!X$28,$E18,0)</f>
        <v>11.529966371120048</v>
      </c>
      <c r="P18" s="107">
        <f ca="1">OFFSET(IND!Y$28,$E18,0)</f>
        <v>11.711714868862591</v>
      </c>
      <c r="Q18" s="107">
        <f ca="1">OFFSET(IND!Z$28,$E18,0)</f>
        <v>11.917185574531677</v>
      </c>
      <c r="R18" s="107">
        <f ca="1">OFFSET(IND!AA$28,$E18,0)</f>
        <v>12.142186400119554</v>
      </c>
      <c r="S18" s="107">
        <f ca="1">OFFSET(IND!AB$28,$E18,0)</f>
        <v>12.425700417297831</v>
      </c>
      <c r="T18" s="107">
        <f ca="1">OFFSET(IND!AC$28,$E18,0)</f>
        <v>12.770708817661816</v>
      </c>
      <c r="U18" s="107">
        <f ca="1">OFFSET(IND!AD$28,$E18,0)</f>
        <v>13.179177447161337</v>
      </c>
      <c r="V18" s="107">
        <f ca="1">OFFSET(IND!AE$28,$E18,0)</f>
        <v>13.605982695828633</v>
      </c>
      <c r="W18" s="107">
        <f ca="1">OFFSET(IND!AF$28,$E18,0)</f>
        <v>14.070325910100628</v>
      </c>
      <c r="X18" s="107">
        <f ca="1">OFFSET(IND!AG$28,$E18,0)</f>
        <v>14.590781404628773</v>
      </c>
      <c r="Y18" s="107">
        <f ca="1">OFFSET(IND!AH$28,$E18,0)</f>
        <v>15.156092071728644</v>
      </c>
      <c r="Z18" s="107">
        <f ca="1">OFFSET(IND!AI$28,$E18,0)</f>
        <v>15.754017436118042</v>
      </c>
      <c r="AA18" s="107">
        <f ca="1">OFFSET(IND!AJ$28,$E18,0)</f>
        <v>16.380922196442739</v>
      </c>
      <c r="AB18" s="107">
        <f ca="1">OFFSET(IND!AK$28,$E18,0)</f>
        <v>17.045203112040728</v>
      </c>
      <c r="AC18" s="107">
        <f ca="1">OFFSET(IND!AL$28,$E18,0)</f>
        <v>17.719438440854226</v>
      </c>
      <c r="AD18" s="107">
        <f ca="1">OFFSET(IND!AM$28,$E18,0)</f>
        <v>18.396473702614898</v>
      </c>
      <c r="AE18" s="107">
        <f ca="1">OFFSET(IND!AN$28,$E18,0)</f>
        <v>22.031720686964757</v>
      </c>
      <c r="AF18" s="107">
        <f ca="1">OFFSET(IND!AO$28,$E18,0)</f>
        <v>26.402188295106217</v>
      </c>
      <c r="AG18" s="107">
        <f ca="1">OFFSET(IND!AP$28,$E18,0)</f>
        <v>30.950521750643997</v>
      </c>
      <c r="AH18" s="107">
        <f ca="1">OFFSET(IND!AQ$28,$E18,0)</f>
        <v>34.657795002370236</v>
      </c>
      <c r="AJ18">
        <f t="shared" ca="1" si="1"/>
        <v>3.0593400552208267</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19.829736261262134</v>
      </c>
      <c r="L19" s="107">
        <f ca="1">OFFSET(IND!U$28,$E19,0)</f>
        <v>19.988946694426357</v>
      </c>
      <c r="M19" s="107">
        <f ca="1">OFFSET(IND!V$28,$E19,0)</f>
        <v>19.764083970449335</v>
      </c>
      <c r="N19" s="107">
        <f ca="1">OFFSET(IND!W$28,$E19,0)</f>
        <v>19.703371273975058</v>
      </c>
      <c r="O19" s="176">
        <f ca="1">OFFSET(IND!X$28,$E19,0)</f>
        <v>19.650492948200796</v>
      </c>
      <c r="P19" s="107">
        <f ca="1">OFFSET(IND!Y$28,$E19,0)</f>
        <v>19.960246459900674</v>
      </c>
      <c r="Q19" s="107">
        <f ca="1">OFFSET(IND!Z$28,$E19,0)</f>
        <v>20.310429671442858</v>
      </c>
      <c r="R19" s="107">
        <f ca="1">OFFSET(IND!AA$28,$E19,0)</f>
        <v>20.693898017684393</v>
      </c>
      <c r="S19" s="107">
        <f ca="1">OFFSET(IND!AB$28,$E19,0)</f>
        <v>21.177090250511057</v>
      </c>
      <c r="T19" s="107">
        <f ca="1">OFFSET(IND!AC$28,$E19,0)</f>
        <v>21.765087207328197</v>
      </c>
      <c r="U19" s="107">
        <f ca="1">OFFSET(IND!AD$28,$E19,0)</f>
        <v>22.461239274488289</v>
      </c>
      <c r="V19" s="107">
        <f ca="1">OFFSET(IND!AE$28,$E19,0)</f>
        <v>23.188642395992542</v>
      </c>
      <c r="W19" s="107">
        <f ca="1">OFFSET(IND!AF$28,$E19,0)</f>
        <v>23.980021378714618</v>
      </c>
      <c r="X19" s="107">
        <f ca="1">OFFSET(IND!AG$28,$E19,0)</f>
        <v>24.867032380819055</v>
      </c>
      <c r="Y19" s="107">
        <f ca="1">OFFSET(IND!AH$28,$E19,0)</f>
        <v>25.830489941737298</v>
      </c>
      <c r="Z19" s="107">
        <f ca="1">OFFSET(IND!AI$28,$E19,0)</f>
        <v>26.84953264995492</v>
      </c>
      <c r="AA19" s="107">
        <f ca="1">OFFSET(IND!AJ$28,$E19,0)</f>
        <v>27.917964870434787</v>
      </c>
      <c r="AB19" s="107">
        <f ca="1">OFFSET(IND!AK$28,$E19,0)</f>
        <v>29.050097179187965</v>
      </c>
      <c r="AC19" s="107">
        <f ca="1">OFFSET(IND!AL$28,$E19,0)</f>
        <v>30.199194769573253</v>
      </c>
      <c r="AD19" s="107">
        <f ca="1">OFFSET(IND!AM$28,$E19,0)</f>
        <v>31.353064278701662</v>
      </c>
      <c r="AE19" s="107">
        <f ca="1">OFFSET(IND!AN$28,$E19,0)</f>
        <v>37.548606653383871</v>
      </c>
      <c r="AF19" s="107">
        <f ca="1">OFFSET(IND!AO$28,$E19,0)</f>
        <v>44.997183704678513</v>
      </c>
      <c r="AG19" s="107">
        <f ca="1">OFFSET(IND!AP$28,$E19,0)</f>
        <v>52.74889707636536</v>
      </c>
      <c r="AH19" s="107">
        <f ca="1">OFFSET(IND!AQ$28,$E19,0)</f>
        <v>59.067193639013801</v>
      </c>
      <c r="AJ19">
        <f t="shared" ca="1" si="1"/>
        <v>3.0593400552208272</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27.319955656965874</v>
      </c>
      <c r="L20" s="107">
        <f ca="1">OFFSET(IND!U$28,$E20,0)</f>
        <v>27.539304110060026</v>
      </c>
      <c r="M20" s="107">
        <f ca="1">OFFSET(IND!V$28,$E20,0)</f>
        <v>27.229504747778147</v>
      </c>
      <c r="N20" s="107">
        <f ca="1">OFFSET(IND!W$28,$E20,0)</f>
        <v>27.145859249238043</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2.9861778179115932E-2</v>
      </c>
      <c r="L21" s="107">
        <f ca="1">OFFSET(IND!U$28,$E21,0)</f>
        <v>3.0320700319570012E-2</v>
      </c>
      <c r="M21" s="107">
        <f ca="1">OFFSET(IND!V$28,$E21,0)</f>
        <v>3.0202009378557201E-2</v>
      </c>
      <c r="N21" s="107">
        <f ca="1">OFFSET(IND!W$28,$E21,0)</f>
        <v>3.033685343034857E-2</v>
      </c>
      <c r="O21" s="176">
        <f ca="1">OFFSET(IND!X$28,$E21,0)</f>
        <v>3.048857691227197E-2</v>
      </c>
      <c r="P21" s="107">
        <f ca="1">OFFSET(IND!Y$28,$E21,0)</f>
        <v>3.096917268104999E-2</v>
      </c>
      <c r="Q21" s="107">
        <f ca="1">OFFSET(IND!Z$28,$E21,0)</f>
        <v>3.1512496851422413E-2</v>
      </c>
      <c r="R21" s="107">
        <f ca="1">OFFSET(IND!AA$28,$E21,0)</f>
        <v>3.2107464326214294E-2</v>
      </c>
      <c r="S21" s="107">
        <f ca="1">OFFSET(IND!AB$28,$E21,0)</f>
        <v>3.2857157659240674E-2</v>
      </c>
      <c r="T21" s="107">
        <f ca="1">OFFSET(IND!AC$28,$E21,0)</f>
        <v>3.3769459986177607E-2</v>
      </c>
      <c r="U21" s="107">
        <f ca="1">OFFSET(IND!AD$28,$E21,0)</f>
        <v>3.4849569574176044E-2</v>
      </c>
      <c r="V21" s="107">
        <f ca="1">OFFSET(IND!AE$28,$E21,0)</f>
        <v>3.597816650427188E-2</v>
      </c>
      <c r="W21" s="107">
        <f ca="1">OFFSET(IND!AF$28,$E21,0)</f>
        <v>3.7206024708393251E-2</v>
      </c>
      <c r="X21" s="107">
        <f ca="1">OFFSET(IND!AG$28,$E21,0)</f>
        <v>3.8582260064472136E-2</v>
      </c>
      <c r="Y21" s="107">
        <f ca="1">OFFSET(IND!AH$28,$E21,0)</f>
        <v>4.0077105513143453E-2</v>
      </c>
      <c r="Z21" s="107">
        <f ca="1">OFFSET(IND!AI$28,$E21,0)</f>
        <v>4.1658193685754796E-2</v>
      </c>
      <c r="AA21" s="107">
        <f ca="1">OFFSET(IND!AJ$28,$E21,0)</f>
        <v>4.3315911790614482E-2</v>
      </c>
      <c r="AB21" s="107">
        <f ca="1">OFFSET(IND!AK$28,$E21,0)</f>
        <v>4.5072463296028487E-2</v>
      </c>
      <c r="AC21" s="107">
        <f ca="1">OFFSET(IND!AL$28,$E21,0)</f>
        <v>4.6855337158608915E-2</v>
      </c>
      <c r="AD21" s="107">
        <f ca="1">OFFSET(IND!AM$28,$E21,0)</f>
        <v>4.8645614856401127E-2</v>
      </c>
      <c r="AE21" s="107">
        <f ca="1">OFFSET(IND!AN$28,$E21,0)</f>
        <v>5.8258262778347211E-2</v>
      </c>
      <c r="AF21" s="107">
        <f ca="1">OFFSET(IND!AO$28,$E21,0)</f>
        <v>6.9815047379833448E-2</v>
      </c>
      <c r="AG21" s="107">
        <f ca="1">OFFSET(IND!AP$28,$E21,0)</f>
        <v>8.1842160895894134E-2</v>
      </c>
      <c r="AH21" s="107">
        <f ca="1">OFFSET(IND!AQ$28,$E21,0)</f>
        <v>9.164526716974912E-2</v>
      </c>
      <c r="AJ21">
        <f t="shared" ca="1" si="1"/>
        <v>3.06464911616336</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6.8682089811966653</v>
      </c>
      <c r="L22" s="107">
        <f ca="1">OFFSET(IND!U$28,$E22,0)</f>
        <v>6.9737610735011035</v>
      </c>
      <c r="M22" s="107">
        <f ca="1">OFFSET(IND!V$28,$E22,0)</f>
        <v>6.9464621570681571</v>
      </c>
      <c r="N22" s="107">
        <f ca="1">OFFSET(IND!W$28,$E22,0)</f>
        <v>6.9774762889801716</v>
      </c>
      <c r="O22" s="176">
        <f ca="1">OFFSET(IND!X$28,$E22,0)</f>
        <v>7.0123726898225538</v>
      </c>
      <c r="P22" s="107">
        <f ca="1">OFFSET(IND!Y$28,$E22,0)</f>
        <v>7.1229097166414981</v>
      </c>
      <c r="Q22" s="107">
        <f ca="1">OFFSET(IND!Z$28,$E22,0)</f>
        <v>7.2478742758271544</v>
      </c>
      <c r="R22" s="107">
        <f ca="1">OFFSET(IND!AA$28,$E22,0)</f>
        <v>7.3847167950292878</v>
      </c>
      <c r="S22" s="107">
        <f ca="1">OFFSET(IND!AB$28,$E22,0)</f>
        <v>7.5571462616253555</v>
      </c>
      <c r="T22" s="107">
        <f ca="1">OFFSET(IND!AC$28,$E22,0)</f>
        <v>7.7669757968208497</v>
      </c>
      <c r="U22" s="107">
        <f ca="1">OFFSET(IND!AD$28,$E22,0)</f>
        <v>8.0154010020604911</v>
      </c>
      <c r="V22" s="107">
        <f ca="1">OFFSET(IND!AE$28,$E22,0)</f>
        <v>8.2749782959825335</v>
      </c>
      <c r="W22" s="107">
        <f ca="1">OFFSET(IND!AF$28,$E22,0)</f>
        <v>8.55738568293045</v>
      </c>
      <c r="X22" s="107">
        <f ca="1">OFFSET(IND!AG$28,$E22,0)</f>
        <v>8.8739198148285929</v>
      </c>
      <c r="Y22" s="107">
        <f ca="1">OFFSET(IND!AH$28,$E22,0)</f>
        <v>9.2177342680229959</v>
      </c>
      <c r="Z22" s="107">
        <f ca="1">OFFSET(IND!AI$28,$E22,0)</f>
        <v>9.581384547723605</v>
      </c>
      <c r="AA22" s="107">
        <f ca="1">OFFSET(IND!AJ$28,$E22,0)</f>
        <v>9.9626597118413329</v>
      </c>
      <c r="AB22" s="107">
        <f ca="1">OFFSET(IND!AK$28,$E22,0)</f>
        <v>10.366666558086553</v>
      </c>
      <c r="AC22" s="107">
        <f ca="1">OFFSET(IND!AL$28,$E22,0)</f>
        <v>10.776727546480053</v>
      </c>
      <c r="AD22" s="107">
        <f ca="1">OFFSET(IND!AM$28,$E22,0)</f>
        <v>11.188491416972262</v>
      </c>
      <c r="AE22" s="107">
        <f ca="1">OFFSET(IND!AN$28,$E22,0)</f>
        <v>13.399400439019862</v>
      </c>
      <c r="AF22" s="107">
        <f ca="1">OFFSET(IND!AO$28,$E22,0)</f>
        <v>16.057460897361697</v>
      </c>
      <c r="AG22" s="107">
        <f ca="1">OFFSET(IND!AP$28,$E22,0)</f>
        <v>18.823697006055657</v>
      </c>
      <c r="AH22" s="107">
        <f ca="1">OFFSET(IND!AQ$28,$E22,0)</f>
        <v>21.078411449042306</v>
      </c>
      <c r="AJ22">
        <f t="shared" ca="1" si="1"/>
        <v>3.0646491161633618</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0.47778845086585492</v>
      </c>
      <c r="L24" s="107">
        <f ca="1">OFFSET(IND!U$28,$E24,0)</f>
        <v>0.48513120511312019</v>
      </c>
      <c r="M24" s="107">
        <f ca="1">OFFSET(IND!V$28,$E24,0)</f>
        <v>0.48323215005691522</v>
      </c>
      <c r="N24" s="107">
        <f ca="1">OFFSET(IND!W$28,$E24,0)</f>
        <v>0.48538965488557712</v>
      </c>
      <c r="O24" s="176">
        <f ca="1">OFFSET(IND!X$28,$E24,0)</f>
        <v>0.48781723059635151</v>
      </c>
      <c r="P24" s="107">
        <f ca="1">OFFSET(IND!Y$28,$E24,0)</f>
        <v>0.49550676289679985</v>
      </c>
      <c r="Q24" s="107">
        <f ca="1">OFFSET(IND!Z$28,$E24,0)</f>
        <v>0.5041999496227586</v>
      </c>
      <c r="R24" s="107">
        <f ca="1">OFFSET(IND!AA$28,$E24,0)</f>
        <v>0.5137194292194287</v>
      </c>
      <c r="S24" s="107">
        <f ca="1">OFFSET(IND!AB$28,$E24,0)</f>
        <v>0.52571452254785078</v>
      </c>
      <c r="T24" s="107">
        <f ca="1">OFFSET(IND!AC$28,$E24,0)</f>
        <v>0.5403113597788417</v>
      </c>
      <c r="U24" s="107">
        <f ca="1">OFFSET(IND!AD$28,$E24,0)</f>
        <v>0.5575931131868167</v>
      </c>
      <c r="V24" s="107">
        <f ca="1">OFFSET(IND!AE$28,$E24,0)</f>
        <v>0.57565066406835008</v>
      </c>
      <c r="W24" s="107">
        <f ca="1">OFFSET(IND!AF$28,$E24,0)</f>
        <v>0.59529639533429202</v>
      </c>
      <c r="X24" s="107">
        <f ca="1">OFFSET(IND!AG$28,$E24,0)</f>
        <v>0.61731616103155418</v>
      </c>
      <c r="Y24" s="107">
        <f ca="1">OFFSET(IND!AH$28,$E24,0)</f>
        <v>0.64123368821029525</v>
      </c>
      <c r="Z24" s="107">
        <f ca="1">OFFSET(IND!AI$28,$E24,0)</f>
        <v>0.66653109897207674</v>
      </c>
      <c r="AA24" s="107">
        <f ca="1">OFFSET(IND!AJ$28,$E24,0)</f>
        <v>0.69305458864983172</v>
      </c>
      <c r="AB24" s="107">
        <f ca="1">OFFSET(IND!AK$28,$E24,0)</f>
        <v>0.72115941273645578</v>
      </c>
      <c r="AC24" s="107">
        <f ca="1">OFFSET(IND!AL$28,$E24,0)</f>
        <v>0.74968539453774263</v>
      </c>
      <c r="AD24" s="107">
        <f ca="1">OFFSET(IND!AM$28,$E24,0)</f>
        <v>0.77832983770241804</v>
      </c>
      <c r="AE24" s="107">
        <f ca="1">OFFSET(IND!AN$28,$E24,0)</f>
        <v>0.93213220445355538</v>
      </c>
      <c r="AF24" s="107">
        <f ca="1">OFFSET(IND!AO$28,$E24,0)</f>
        <v>1.1170407580773352</v>
      </c>
      <c r="AG24" s="107">
        <f ca="1">OFFSET(IND!AP$28,$E24,0)</f>
        <v>1.3094745743343061</v>
      </c>
      <c r="AH24" s="107">
        <f ca="1">OFFSET(IND!AQ$28,$E24,0)</f>
        <v>1.4663242747159859</v>
      </c>
      <c r="AJ24">
        <f t="shared" ca="1" si="1"/>
        <v>3.06464911616336</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0.80626801083613031</v>
      </c>
      <c r="L25" s="107">
        <f ca="1">OFFSET(IND!U$28,$E25,0)</f>
        <v>0.81865890862839041</v>
      </c>
      <c r="M25" s="107">
        <f ca="1">OFFSET(IND!V$28,$E25,0)</f>
        <v>0.81545425322104459</v>
      </c>
      <c r="N25" s="107">
        <f ca="1">OFFSET(IND!W$28,$E25,0)</f>
        <v>0.81909504261941157</v>
      </c>
      <c r="O25" s="176">
        <f ca="1">OFFSET(IND!X$28,$E25,0)</f>
        <v>0.82319157663134335</v>
      </c>
      <c r="P25" s="107">
        <f ca="1">OFFSET(IND!Y$28,$E25,0)</f>
        <v>0.83616766238834994</v>
      </c>
      <c r="Q25" s="107">
        <f ca="1">OFFSET(IND!Z$28,$E25,0)</f>
        <v>0.85083741498840526</v>
      </c>
      <c r="R25" s="107">
        <f ca="1">OFFSET(IND!AA$28,$E25,0)</f>
        <v>0.86690153680778614</v>
      </c>
      <c r="S25" s="107">
        <f ca="1">OFFSET(IND!AB$28,$E25,0)</f>
        <v>0.88714325679949846</v>
      </c>
      <c r="T25" s="107">
        <f ca="1">OFFSET(IND!AC$28,$E25,0)</f>
        <v>0.91177541962679565</v>
      </c>
      <c r="U25" s="107">
        <f ca="1">OFFSET(IND!AD$28,$E25,0)</f>
        <v>0.94093837850275353</v>
      </c>
      <c r="V25" s="107">
        <f ca="1">OFFSET(IND!AE$28,$E25,0)</f>
        <v>0.9714104956153411</v>
      </c>
      <c r="W25" s="107">
        <f ca="1">OFFSET(IND!AF$28,$E25,0)</f>
        <v>1.0045626671266181</v>
      </c>
      <c r="X25" s="107">
        <f ca="1">OFFSET(IND!AG$28,$E25,0)</f>
        <v>1.041721021740748</v>
      </c>
      <c r="Y25" s="107">
        <f ca="1">OFFSET(IND!AH$28,$E25,0)</f>
        <v>1.0820818488548736</v>
      </c>
      <c r="Z25" s="107">
        <f ca="1">OFFSET(IND!AI$28,$E25,0)</f>
        <v>1.1247712295153798</v>
      </c>
      <c r="AA25" s="107">
        <f ca="1">OFFSET(IND!AJ$28,$E25,0)</f>
        <v>1.1695296183465913</v>
      </c>
      <c r="AB25" s="107">
        <f ca="1">OFFSET(IND!AK$28,$E25,0)</f>
        <v>1.2169565089927694</v>
      </c>
      <c r="AC25" s="107">
        <f ca="1">OFFSET(IND!AL$28,$E25,0)</f>
        <v>1.265094103282441</v>
      </c>
      <c r="AD25" s="107">
        <f ca="1">OFFSET(IND!AM$28,$E25,0)</f>
        <v>1.3134316011228306</v>
      </c>
      <c r="AE25" s="107">
        <f ca="1">OFFSET(IND!AN$28,$E25,0)</f>
        <v>1.5729730950153751</v>
      </c>
      <c r="AF25" s="107">
        <f ca="1">OFFSET(IND!AO$28,$E25,0)</f>
        <v>1.8850062792555036</v>
      </c>
      <c r="AG25" s="107">
        <f ca="1">OFFSET(IND!AP$28,$E25,0)</f>
        <v>2.2097383441891423</v>
      </c>
      <c r="AH25" s="107">
        <f ca="1">OFFSET(IND!AQ$28,$E25,0)</f>
        <v>2.4744222135832272</v>
      </c>
      <c r="AJ25">
        <f t="shared" ca="1" si="1"/>
        <v>3.0646491161633613</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1.0451622362690576</v>
      </c>
      <c r="L26" s="107">
        <f ca="1">OFFSET(IND!U$28,$E26,0)</f>
        <v>1.0612245111849503</v>
      </c>
      <c r="M26" s="107">
        <f ca="1">OFFSET(IND!V$28,$E26,0)</f>
        <v>1.057070328249502</v>
      </c>
      <c r="N26" s="107">
        <f ca="1">OFFSET(IND!W$28,$E26,0)</f>
        <v>1.0617898700621999</v>
      </c>
      <c r="O26" s="176">
        <f ca="1">OFFSET(IND!X$28,$E26,0)</f>
        <v>1.0671001919295189</v>
      </c>
      <c r="P26" s="107">
        <f ca="1">OFFSET(IND!Y$28,$E26,0)</f>
        <v>1.0839210438367495</v>
      </c>
      <c r="Q26" s="107">
        <f ca="1">OFFSET(IND!Z$28,$E26,0)</f>
        <v>1.1029373897997841</v>
      </c>
      <c r="R26" s="107">
        <f ca="1">OFFSET(IND!AA$28,$E26,0)</f>
        <v>1.1237612514174999</v>
      </c>
      <c r="S26" s="107">
        <f ca="1">OFFSET(IND!AB$28,$E26,0)</f>
        <v>1.1500005180734234</v>
      </c>
      <c r="T26" s="107">
        <f ca="1">OFFSET(IND!AC$28,$E26,0)</f>
        <v>1.181931099516216</v>
      </c>
      <c r="U26" s="107">
        <f ca="1">OFFSET(IND!AD$28,$E26,0)</f>
        <v>1.2197349350961613</v>
      </c>
      <c r="V26" s="107">
        <f ca="1">OFFSET(IND!AE$28,$E26,0)</f>
        <v>1.2592358276495155</v>
      </c>
      <c r="W26" s="107">
        <f ca="1">OFFSET(IND!AF$28,$E26,0)</f>
        <v>1.3022108647937636</v>
      </c>
      <c r="X26" s="107">
        <f ca="1">OFFSET(IND!AG$28,$E26,0)</f>
        <v>1.3503791022565246</v>
      </c>
      <c r="Y26" s="107">
        <f ca="1">OFFSET(IND!AH$28,$E26,0)</f>
        <v>1.4026986929600207</v>
      </c>
      <c r="Z26" s="107">
        <f ca="1">OFFSET(IND!AI$28,$E26,0)</f>
        <v>1.4580367790014177</v>
      </c>
      <c r="AA26" s="107">
        <f ca="1">OFFSET(IND!AJ$28,$E26,0)</f>
        <v>1.5160569126715067</v>
      </c>
      <c r="AB26" s="107">
        <f ca="1">OFFSET(IND!AK$28,$E26,0)</f>
        <v>1.5775362153609966</v>
      </c>
      <c r="AC26" s="107">
        <f ca="1">OFFSET(IND!AL$28,$E26,0)</f>
        <v>1.6399368005513117</v>
      </c>
      <c r="AD26" s="107">
        <f ca="1">OFFSET(IND!AM$28,$E26,0)</f>
        <v>1.7025965199740392</v>
      </c>
      <c r="AE26" s="107">
        <f ca="1">OFFSET(IND!AN$28,$E26,0)</f>
        <v>2.0390391972421522</v>
      </c>
      <c r="AF26" s="107">
        <f ca="1">OFFSET(IND!AO$28,$E26,0)</f>
        <v>2.4435266582941706</v>
      </c>
      <c r="AG26" s="107">
        <f ca="1">OFFSET(IND!AP$28,$E26,0)</f>
        <v>2.8644756313562949</v>
      </c>
      <c r="AH26" s="107">
        <f ca="1">OFFSET(IND!AQ$28,$E26,0)</f>
        <v>3.2075843509412194</v>
      </c>
      <c r="AJ26">
        <f t="shared" ca="1" si="1"/>
        <v>3.0646491161633604</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0.22396333634336951</v>
      </c>
      <c r="L27" s="107">
        <f ca="1">OFFSET(IND!U$28,$E27,0)</f>
        <v>0.22740525239677511</v>
      </c>
      <c r="M27" s="107">
        <f ca="1">OFFSET(IND!V$28,$E27,0)</f>
        <v>0.22651507033917906</v>
      </c>
      <c r="N27" s="107">
        <f ca="1">OFFSET(IND!W$28,$E27,0)</f>
        <v>0.22752640072761432</v>
      </c>
      <c r="O27" s="176">
        <f ca="1">OFFSET(IND!X$28,$E27,0)</f>
        <v>0.22866432684203983</v>
      </c>
      <c r="P27" s="107">
        <f ca="1">OFFSET(IND!Y$28,$E27,0)</f>
        <v>0.23226879510787499</v>
      </c>
      <c r="Q27" s="107">
        <f ca="1">OFFSET(IND!Z$28,$E27,0)</f>
        <v>0.23634372638566814</v>
      </c>
      <c r="R27" s="107">
        <f ca="1">OFFSET(IND!AA$28,$E27,0)</f>
        <v>0.24080598244660728</v>
      </c>
      <c r="S27" s="107">
        <f ca="1">OFFSET(IND!AB$28,$E27,0)</f>
        <v>0.24642868244430516</v>
      </c>
      <c r="T27" s="107">
        <f ca="1">OFFSET(IND!AC$28,$E27,0)</f>
        <v>0.25327094989633214</v>
      </c>
      <c r="U27" s="107">
        <f ca="1">OFFSET(IND!AD$28,$E27,0)</f>
        <v>0.26137177180632043</v>
      </c>
      <c r="V27" s="107">
        <f ca="1">OFFSET(IND!AE$28,$E27,0)</f>
        <v>0.26983624878203921</v>
      </c>
      <c r="W27" s="107">
        <f ca="1">OFFSET(IND!AF$28,$E27,0)</f>
        <v>0.27904518531294953</v>
      </c>
      <c r="X27" s="107">
        <f ca="1">OFFSET(IND!AG$28,$E27,0)</f>
        <v>0.28936695048354116</v>
      </c>
      <c r="Y27" s="107">
        <f ca="1">OFFSET(IND!AH$28,$E27,0)</f>
        <v>0.30057829134857605</v>
      </c>
      <c r="Z27" s="107">
        <f ca="1">OFFSET(IND!AI$28,$E27,0)</f>
        <v>0.31243645264316111</v>
      </c>
      <c r="AA27" s="107">
        <f ca="1">OFFSET(IND!AJ$28,$E27,0)</f>
        <v>0.3248693384296088</v>
      </c>
      <c r="AB27" s="107">
        <f ca="1">OFFSET(IND!AK$28,$E27,0)</f>
        <v>0.33804347472021379</v>
      </c>
      <c r="AC27" s="107">
        <f ca="1">OFFSET(IND!AL$28,$E27,0)</f>
        <v>0.35141502868956703</v>
      </c>
      <c r="AD27" s="107">
        <f ca="1">OFFSET(IND!AM$28,$E27,0)</f>
        <v>0.3648421114230086</v>
      </c>
      <c r="AE27" s="107">
        <f ca="1">OFFSET(IND!AN$28,$E27,0)</f>
        <v>0.4369369708376043</v>
      </c>
      <c r="AF27" s="107">
        <f ca="1">OFFSET(IND!AO$28,$E27,0)</f>
        <v>0.52361285534875113</v>
      </c>
      <c r="AG27" s="107">
        <f ca="1">OFFSET(IND!AP$28,$E27,0)</f>
        <v>0.61381620671920634</v>
      </c>
      <c r="AH27" s="107">
        <f ca="1">OFFSET(IND!AQ$28,$E27,0)</f>
        <v>0.68733950377311881</v>
      </c>
      <c r="AJ27">
        <f t="shared" ca="1" si="1"/>
        <v>3.0646491161633618</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2.5083893670457389</v>
      </c>
      <c r="L28" s="107">
        <f ca="1">OFFSET(IND!U$28,$E28,0)</f>
        <v>2.5469388268438817</v>
      </c>
      <c r="M28" s="107">
        <f ca="1">OFFSET(IND!V$28,$E28,0)</f>
        <v>2.5369687877988056</v>
      </c>
      <c r="N28" s="107">
        <f ca="1">OFFSET(IND!W$28,$E28,0)</f>
        <v>2.5482956881492806</v>
      </c>
      <c r="O28" s="176">
        <f ca="1">OFFSET(IND!X$28,$E28,0)</f>
        <v>2.5610404606308461</v>
      </c>
      <c r="P28" s="107">
        <f ca="1">OFFSET(IND!Y$28,$E28,0)</f>
        <v>2.6014105052081997</v>
      </c>
      <c r="Q28" s="107">
        <f ca="1">OFFSET(IND!Z$28,$E28,0)</f>
        <v>2.6470497355194831</v>
      </c>
      <c r="R28" s="107">
        <f ca="1">OFFSET(IND!AA$28,$E28,0)</f>
        <v>2.6970270034020012</v>
      </c>
      <c r="S28" s="107">
        <f ca="1">OFFSET(IND!AB$28,$E28,0)</f>
        <v>2.7600012433762173</v>
      </c>
      <c r="T28" s="107">
        <f ca="1">OFFSET(IND!AC$28,$E28,0)</f>
        <v>2.8366346388389196</v>
      </c>
      <c r="U28" s="107">
        <f ca="1">OFFSET(IND!AD$28,$E28,0)</f>
        <v>2.9273638442307885</v>
      </c>
      <c r="V28" s="107">
        <f ca="1">OFFSET(IND!AE$28,$E28,0)</f>
        <v>3.0221659863588388</v>
      </c>
      <c r="W28" s="107">
        <f ca="1">OFFSET(IND!AF$28,$E28,0)</f>
        <v>3.1253060755050339</v>
      </c>
      <c r="X28" s="107">
        <f ca="1">OFFSET(IND!AG$28,$E28,0)</f>
        <v>3.2409098454156604</v>
      </c>
      <c r="Y28" s="107">
        <f ca="1">OFFSET(IND!AH$28,$E28,0)</f>
        <v>3.3664768631040509</v>
      </c>
      <c r="Z28" s="107">
        <f ca="1">OFFSET(IND!AI$28,$E28,0)</f>
        <v>3.4992882696034036</v>
      </c>
      <c r="AA28" s="107">
        <f ca="1">OFFSET(IND!AJ$28,$E28,0)</f>
        <v>3.6385365904116171</v>
      </c>
      <c r="AB28" s="107">
        <f ca="1">OFFSET(IND!AK$28,$E28,0)</f>
        <v>3.7860869168663931</v>
      </c>
      <c r="AC28" s="107">
        <f ca="1">OFFSET(IND!AL$28,$E28,0)</f>
        <v>3.9358483213231494</v>
      </c>
      <c r="AD28" s="107">
        <f ca="1">OFFSET(IND!AM$28,$E28,0)</f>
        <v>4.0862316479376952</v>
      </c>
      <c r="AE28" s="107">
        <f ca="1">OFFSET(IND!AN$28,$E28,0)</f>
        <v>4.8936940733811669</v>
      </c>
      <c r="AF28" s="107">
        <f ca="1">OFFSET(IND!AO$28,$E28,0)</f>
        <v>5.8644639799060112</v>
      </c>
      <c r="AG28" s="107">
        <f ca="1">OFFSET(IND!AP$28,$E28,0)</f>
        <v>6.8747415152551099</v>
      </c>
      <c r="AH28" s="107">
        <f ca="1">OFFSET(IND!AQ$28,$E28,0)</f>
        <v>7.6982024422589292</v>
      </c>
      <c r="AJ28">
        <f t="shared" ca="1" si="1"/>
        <v>3.0646491161633613</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3.344519156060985</v>
      </c>
      <c r="L29" s="107">
        <f ca="1">OFFSET(IND!U$28,$E29,0)</f>
        <v>3.3959184357918417</v>
      </c>
      <c r="M29" s="107">
        <f ca="1">OFFSET(IND!V$28,$E29,0)</f>
        <v>3.3826250503984072</v>
      </c>
      <c r="N29" s="107">
        <f ca="1">OFFSET(IND!W$28,$E29,0)</f>
        <v>3.3977275841990404</v>
      </c>
      <c r="O29" s="176">
        <f ca="1">OFFSET(IND!X$28,$E29,0)</f>
        <v>3.4147206141744615</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40.487501556252596</v>
      </c>
      <c r="L30" s="107">
        <f ca="1">OFFSET(IND!U$28,$E30,0)</f>
        <v>41.109722067180769</v>
      </c>
      <c r="M30" s="107">
        <f ca="1">OFFSET(IND!V$28,$E30,0)</f>
        <v>40.948797301410124</v>
      </c>
      <c r="N30" s="107">
        <f ca="1">OFFSET(IND!W$28,$E30,0)</f>
        <v>41.131622943071761</v>
      </c>
      <c r="O30" s="176">
        <f ca="1">OFFSET(IND!X$28,$E30,0)</f>
        <v>41.337334226359971</v>
      </c>
      <c r="P30" s="107">
        <f ca="1">OFFSET(IND!Y$28,$E30,0)</f>
        <v>41.988940497748615</v>
      </c>
      <c r="Q30" s="107">
        <f ca="1">OFFSET(IND!Z$28,$E30,0)</f>
        <v>42.725595832255365</v>
      </c>
      <c r="R30" s="107">
        <f ca="1">OFFSET(IND!AA$28,$E30,0)</f>
        <v>43.532270720035584</v>
      </c>
      <c r="S30" s="107">
        <f ca="1">OFFSET(IND!AB$28,$E30,0)</f>
        <v>44.548727603666364</v>
      </c>
      <c r="T30" s="107">
        <f ca="1">OFFSET(IND!AC$28,$E30,0)</f>
        <v>45.785654676799069</v>
      </c>
      <c r="U30" s="107">
        <f ca="1">OFFSET(IND!AD$28,$E30,0)</f>
        <v>47.250099907177002</v>
      </c>
      <c r="V30" s="107">
        <f ca="1">OFFSET(IND!AE$28,$E30,0)</f>
        <v>48.780285741709577</v>
      </c>
      <c r="W30" s="107">
        <f ca="1">OFFSET(IND!AF$28,$E30,0)</f>
        <v>50.445053012165985</v>
      </c>
      <c r="X30" s="107">
        <f ca="1">OFFSET(IND!AG$28,$E30,0)</f>
        <v>52.310994510585601</v>
      </c>
      <c r="Y30" s="107">
        <f ca="1">OFFSET(IND!AH$28,$E30,0)</f>
        <v>54.337751158043524</v>
      </c>
      <c r="Z30" s="107">
        <f ca="1">OFFSET(IND!AI$28,$E30,0)</f>
        <v>56.481438297677528</v>
      </c>
      <c r="AA30" s="107">
        <f ca="1">OFFSET(IND!AJ$28,$E30,0)</f>
        <v>58.729022615923967</v>
      </c>
      <c r="AB30" s="107">
        <f ca="1">OFFSET(IND!AK$28,$E30,0)</f>
        <v>61.110608246307642</v>
      </c>
      <c r="AC30" s="107">
        <f ca="1">OFFSET(IND!AL$28,$E30,0)</f>
        <v>63.527882524244305</v>
      </c>
      <c r="AD30" s="107">
        <f ca="1">OFFSET(IND!AM$28,$E30,0)</f>
        <v>65.955195145773942</v>
      </c>
      <c r="AE30" s="107">
        <f ca="1">OFFSET(IND!AN$28,$E30,0)</f>
        <v>78.988313782080908</v>
      </c>
      <c r="AF30" s="107">
        <f ca="1">OFFSET(IND!AO$28,$E30,0)</f>
        <v>94.657351698422531</v>
      </c>
      <c r="AG30" s="107">
        <f ca="1">OFFSET(IND!AP$28,$E30,0)</f>
        <v>110.96407577486366</v>
      </c>
      <c r="AH30" s="107">
        <f ca="1">OFFSET(IND!AQ$28,$E30,0)</f>
        <v>124.25542360211365</v>
      </c>
      <c r="AJ30">
        <f t="shared" ca="1" si="1"/>
        <v>3.0646491161633622</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6.8906914699675665</v>
      </c>
      <c r="L44" s="107">
        <f ca="1">OFFSET(IND!U$28,$E44,0)</f>
        <v>6.8762250485704346</v>
      </c>
      <c r="M44" s="107">
        <f ca="1">OFFSET(IND!V$28,$E44,0)</f>
        <v>6.7280519842117466</v>
      </c>
      <c r="N44" s="107">
        <f ca="1">OFFSET(IND!W$28,$E44,0)</f>
        <v>6.6349009799451188</v>
      </c>
      <c r="O44" s="176">
        <f ca="1">OFFSET(IND!X$28,$E44,0)</f>
        <v>6.5428541900168931</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9.0666993025889028E-2</v>
      </c>
      <c r="L46" s="107">
        <f ca="1">OFFSET(IND!U$28,$E46,0)</f>
        <v>9.047664537592677E-2</v>
      </c>
      <c r="M46" s="107">
        <f ca="1">OFFSET(IND!V$28,$E46,0)</f>
        <v>8.8526999792259822E-2</v>
      </c>
      <c r="N46" s="107">
        <f ca="1">OFFSET(IND!W$28,$E46,0)</f>
        <v>8.7301328683488402E-2</v>
      </c>
      <c r="O46" s="176">
        <f ca="1">OFFSET(IND!X$28,$E46,0)</f>
        <v>8.6090186710748584E-2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0.10074110336209938</v>
      </c>
      <c r="L47" s="107">
        <f ca="1">OFFSET(IND!U$28,$E47,0)</f>
        <v>0.10052960597325242</v>
      </c>
      <c r="M47" s="107">
        <f ca="1">OFFSET(IND!V$28,$E47,0)</f>
        <v>9.8363333102511358E-2</v>
      </c>
      <c r="N47" s="107">
        <f ca="1">OFFSET(IND!W$28,$E47,0)</f>
        <v>9.7001476314987553E-2</v>
      </c>
      <c r="O47" s="176">
        <f ca="1">OFFSET(IND!X$28,$E47,0)</f>
        <v>9.5655763011943312E-2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3.022233100862971E-2</v>
      </c>
      <c r="L48" s="107">
        <f ca="1">OFFSET(IND!U$28,$E48,0)</f>
        <v>3.0158881791975622E-2</v>
      </c>
      <c r="M48" s="107">
        <f ca="1">OFFSET(IND!V$28,$E48,0)</f>
        <v>2.9508999930753305E-2</v>
      </c>
      <c r="N48" s="107">
        <f ca="1">OFFSET(IND!W$28,$E48,0)</f>
        <v>2.9100442894496165E-2</v>
      </c>
      <c r="O48" s="176">
        <f ca="1">OFFSET(IND!X$28,$E48,0)</f>
        <v>2.8696728903582894E-2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0.56415017882775453</v>
      </c>
      <c r="L49" s="107">
        <f ca="1">OFFSET(IND!U$28,$E49,0)</f>
        <v>0.56296579345021158</v>
      </c>
      <c r="M49" s="107">
        <f ca="1">OFFSET(IND!V$28,$E49,0)</f>
        <v>0.55083466537406167</v>
      </c>
      <c r="N49" s="107">
        <f ca="1">OFFSET(IND!W$28,$E49,0)</f>
        <v>0.54320826736392847</v>
      </c>
      <c r="O49" s="176">
        <f ca="1">OFFSET(IND!X$28,$E49,0)</f>
        <v>0.53567227286688068</v>
      </c>
      <c r="P49" s="107">
        <f ca="1">OFFSET(IND!Y$28,$E49,0)</f>
        <v>0.54411615099645982</v>
      </c>
      <c r="Q49" s="107">
        <f ca="1">OFFSET(IND!Z$28,$E49,0)</f>
        <v>0.55366214240446676</v>
      </c>
      <c r="R49" s="107">
        <f ca="1">OFFSET(IND!AA$28,$E49,0)</f>
        <v>0.56411548630505903</v>
      </c>
      <c r="S49" s="107">
        <f ca="1">OFFSET(IND!AB$28,$E49,0)</f>
        <v>0.57728730251710891</v>
      </c>
      <c r="T49" s="107">
        <f ca="1">OFFSET(IND!AC$28,$E49,0)</f>
        <v>0.59331609462564916</v>
      </c>
      <c r="U49" s="107">
        <f ca="1">OFFSET(IND!AD$28,$E49,0)</f>
        <v>0.61229319413453276</v>
      </c>
      <c r="V49" s="107">
        <f ca="1">OFFSET(IND!AE$28,$E49,0)</f>
        <v>0.63212219712258877</v>
      </c>
      <c r="W49" s="107">
        <f ca="1">OFFSET(IND!AF$28,$E49,0)</f>
        <v>0.65369518155057627</v>
      </c>
      <c r="X49" s="107">
        <f ca="1">OFFSET(IND!AG$28,$E49,0)</f>
        <v>0.67787509402441171</v>
      </c>
      <c r="Y49" s="107">
        <f ca="1">OFFSET(IND!AH$28,$E49,0)</f>
        <v>0.70413893904999458</v>
      </c>
      <c r="Z49" s="107">
        <f ca="1">OFFSET(IND!AI$28,$E49,0)</f>
        <v>0.73191803472450456</v>
      </c>
      <c r="AA49" s="107">
        <f ca="1">OFFSET(IND!AJ$28,$E49,0)</f>
        <v>0.7610434880888215</v>
      </c>
      <c r="AB49" s="107">
        <f ca="1">OFFSET(IND!AK$28,$E49,0)</f>
        <v>0.79190540532491649</v>
      </c>
      <c r="AC49" s="107">
        <f ca="1">OFFSET(IND!AL$28,$E49,0)</f>
        <v>0.82322979599593538</v>
      </c>
      <c r="AD49" s="107">
        <f ca="1">OFFSET(IND!AM$28,$E49,0)</f>
        <v>0.85468426913184736</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1.9136414649156548</v>
      </c>
      <c r="L51" s="107">
        <f ca="1">OFFSET(IND!U$28,$E51,0)</f>
        <v>1.9096239372183039</v>
      </c>
      <c r="M51" s="107">
        <f ca="1">OFFSET(IND!V$28,$E51,0)</f>
        <v>1.8684742033815436</v>
      </c>
      <c r="N51" s="107">
        <f ca="1">OFFSET(IND!W$28,$E51,0)</f>
        <v>1.8426048657337804</v>
      </c>
      <c r="O51" s="176">
        <f ca="1">OFFSET(IND!X$28,$E51,0)</f>
        <v>1.8170421838626294</v>
      </c>
      <c r="P51" s="107">
        <f ca="1">OFFSET(IND!Y$28,$E51,0)</f>
        <v>1.8456844779181465</v>
      </c>
      <c r="Q51" s="107">
        <f ca="1">OFFSET(IND!Z$28,$E51,0)</f>
        <v>1.878065226285627</v>
      </c>
      <c r="R51" s="107">
        <f ca="1">OFFSET(IND!AA$28,$E51,0)</f>
        <v>1.9135237851692963</v>
      </c>
      <c r="S51" s="107">
        <f ca="1">OFFSET(IND!AB$28,$E51,0)</f>
        <v>1.9582036144374579</v>
      </c>
      <c r="T51" s="107">
        <f ca="1">OFFSET(IND!AC$28,$E51,0)</f>
        <v>2.0125745290672317</v>
      </c>
      <c r="U51" s="107">
        <f ca="1">OFFSET(IND!AD$28,$E51,0)</f>
        <v>2.0769463326523865</v>
      </c>
      <c r="V51" s="107">
        <f ca="1">OFFSET(IND!AE$28,$E51,0)</f>
        <v>2.1442078593698422</v>
      </c>
      <c r="W51" s="107">
        <f ca="1">OFFSET(IND!AF$28,$E51,0)</f>
        <v>2.2173851073309403</v>
      </c>
      <c r="X51" s="107">
        <f ca="1">OFFSET(IND!AG$28,$E51,0)</f>
        <v>2.2994052588163312</v>
      </c>
      <c r="Y51" s="107">
        <f ca="1">OFFSET(IND!AH$28,$E51,0)</f>
        <v>2.3884942722657434</v>
      </c>
      <c r="Z51" s="107">
        <f ca="1">OFFSET(IND!AI$28,$E51,0)</f>
        <v>2.4827231342525655</v>
      </c>
      <c r="AA51" s="107">
        <f ca="1">OFFSET(IND!AJ$28,$E51,0)</f>
        <v>2.5815189466694592</v>
      </c>
      <c r="AB51" s="107">
        <f ca="1">OFFSET(IND!AK$28,$E51,0)</f>
        <v>2.6862049801517212</v>
      </c>
      <c r="AC51" s="107">
        <f ca="1">OFFSET(IND!AL$28,$E51,0)</f>
        <v>2.7924597596429472</v>
      </c>
      <c r="AD51" s="107">
        <f ca="1">OFFSET(IND!AM$28,$E51,0)</f>
        <v>2.8991557890141171</v>
      </c>
      <c r="AE51" s="107">
        <f ca="1">OFFSET(IND!AN$28,$E51,0)</f>
        <v>3.4720453280389769</v>
      </c>
      <c r="AF51" s="107">
        <f ca="1">OFFSET(IND!AO$28,$E51,0)</f>
        <v>4.16080050317023</v>
      </c>
      <c r="AG51" s="107">
        <f ca="1">OFFSET(IND!AP$28,$E51,0)</f>
        <v>4.8775860937758146</v>
      </c>
      <c r="AH51" s="107">
        <f ca="1">OFFSET(IND!AQ$28,$E51,0)</f>
        <v>5.4618264695643317</v>
      </c>
      <c r="AJ51">
        <f t="shared" ca="1" si="1"/>
        <v>2.8573211211833156</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0.12054404127415017</v>
      </c>
      <c r="L52" s="107">
        <f ca="1">OFFSET(IND!U$28,$E52,0)</f>
        <v>0.12308843370166908</v>
      </c>
      <c r="M52" s="107">
        <f ca="1">OFFSET(IND!V$28,$E52,0)</f>
        <v>0.12330357452937707</v>
      </c>
      <c r="N52" s="107">
        <f ca="1">OFFSET(IND!W$28,$E52,0)</f>
        <v>0.12456218217293001</v>
      </c>
      <c r="O52" s="176">
        <f ca="1">OFFSET(IND!X$28,$E52,0)</f>
        <v>0.12590496873450061</v>
      </c>
      <c r="P52" s="107">
        <f ca="1">OFFSET(IND!Y$28,$E52,0)</f>
        <v>0.12788962664149447</v>
      </c>
      <c r="Q52" s="107">
        <f ca="1">OFFSET(IND!Z$28,$E52,0)</f>
        <v>0.13013332640092481</v>
      </c>
      <c r="R52" s="107">
        <f ca="1">OFFSET(IND!AA$28,$E52,0)</f>
        <v>0.1325902912349104</v>
      </c>
      <c r="S52" s="107">
        <f ca="1">OFFSET(IND!AB$28,$E52,0)</f>
        <v>0.13568620863134215</v>
      </c>
      <c r="T52" s="107">
        <f ca="1">OFFSET(IND!AC$28,$E52,0)</f>
        <v>0.13945363261705046</v>
      </c>
      <c r="U52" s="107">
        <f ca="1">OFFSET(IND!AD$28,$E52,0)</f>
        <v>0.14391402984379148</v>
      </c>
      <c r="V52" s="107">
        <f ca="1">OFFSET(IND!AE$28,$E52,0)</f>
        <v>0.14857465935124395</v>
      </c>
      <c r="W52" s="107">
        <f ca="1">OFFSET(IND!AF$28,$E52,0)</f>
        <v>0.15364519607209942</v>
      </c>
      <c r="X52" s="107">
        <f ca="1">OFFSET(IND!AG$28,$E52,0)</f>
        <v>0.1593284678750769</v>
      </c>
      <c r="Y52" s="107">
        <f ca="1">OFFSET(IND!AH$28,$E52,0)</f>
        <v>0.16550154935472172</v>
      </c>
      <c r="Z52" s="107">
        <f ca="1">OFFSET(IND!AI$28,$E52,0)</f>
        <v>0.17203077692450677</v>
      </c>
      <c r="AA52" s="107">
        <f ca="1">OFFSET(IND!AJ$28,$E52,0)</f>
        <v>0.17887645380747616</v>
      </c>
      <c r="AB52" s="107">
        <f ca="1">OFFSET(IND!AK$28,$E52,0)</f>
        <v>0.18613027096680279</v>
      </c>
      <c r="AC52" s="107">
        <f ca="1">OFFSET(IND!AL$28,$E52,0)</f>
        <v>0.19349278836378225</v>
      </c>
      <c r="AD52" s="107">
        <f ca="1">OFFSET(IND!AM$28,$E52,0)</f>
        <v>0.20088588047874659</v>
      </c>
      <c r="AE52" s="107">
        <f ca="1">OFFSET(IND!AN$28,$E52,0)</f>
        <v>0.24058206372635607</v>
      </c>
      <c r="AF52" s="107">
        <f ca="1">OFFSET(IND!AO$28,$E52,0)</f>
        <v>0.28830671181695972</v>
      </c>
      <c r="AG52" s="107">
        <f ca="1">OFFSET(IND!AP$28,$E52,0)</f>
        <v>0.33797362003517833</v>
      </c>
      <c r="AH52" s="107">
        <f ca="1">OFFSET(IND!AQ$28,$E52,0)</f>
        <v>0.3784563159793729</v>
      </c>
      <c r="AJ52">
        <f t="shared" ca="1" si="1"/>
        <v>3.0631160202654617</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2.2675073088714801</v>
      </c>
      <c r="L53" s="107">
        <f ca="1">OFFSET(IND!U$28,$E53,0)</f>
        <v>2.3153688901247178</v>
      </c>
      <c r="M53" s="107">
        <f ca="1">OFFSET(IND!V$28,$E53,0)</f>
        <v>2.319415820973461</v>
      </c>
      <c r="N53" s="107">
        <f ca="1">OFFSET(IND!W$28,$E53,0)</f>
        <v>2.3430910022648139</v>
      </c>
      <c r="O53" s="176">
        <f ca="1">OFFSET(IND!X$28,$E53,0)</f>
        <v>2.3683496406050621</v>
      </c>
      <c r="P53" s="107">
        <f ca="1">OFFSET(IND!Y$28,$E53,0)</f>
        <v>2.4056822724145719</v>
      </c>
      <c r="Q53" s="107">
        <f ca="1">OFFSET(IND!Z$28,$E53,0)</f>
        <v>2.447887640258934</v>
      </c>
      <c r="R53" s="107">
        <f ca="1">OFFSET(IND!AA$28,$E53,0)</f>
        <v>2.4941046548854149</v>
      </c>
      <c r="S53" s="107">
        <f ca="1">OFFSET(IND!AB$28,$E53,0)</f>
        <v>2.5523407588841676</v>
      </c>
      <c r="T53" s="107">
        <f ca="1">OFFSET(IND!AC$28,$E53,0)</f>
        <v>2.6232083134552227</v>
      </c>
      <c r="U53" s="107">
        <f ca="1">OFFSET(IND!AD$28,$E53,0)</f>
        <v>2.707111119476993</v>
      </c>
      <c r="V53" s="107">
        <f ca="1">OFFSET(IND!AE$28,$E53,0)</f>
        <v>2.7947804174396853</v>
      </c>
      <c r="W53" s="107">
        <f ca="1">OFFSET(IND!AF$28,$E53,0)</f>
        <v>2.8901603213562348</v>
      </c>
      <c r="X53" s="107">
        <f ca="1">OFFSET(IND!AG$28,$E53,0)</f>
        <v>2.997066147769059</v>
      </c>
      <c r="Y53" s="107">
        <f ca="1">OFFSET(IND!AH$28,$E53,0)</f>
        <v>3.1131855944492948</v>
      </c>
      <c r="Z53" s="107">
        <f ca="1">OFFSET(IND!AI$28,$E53,0)</f>
        <v>3.2360043673996888</v>
      </c>
      <c r="AA53" s="107">
        <f ca="1">OFFSET(IND!AJ$28,$E53,0)</f>
        <v>3.3647757459119036</v>
      </c>
      <c r="AB53" s="107">
        <f ca="1">OFFSET(IND!AK$28,$E53,0)</f>
        <v>3.5012244932090271</v>
      </c>
      <c r="AC53" s="107">
        <f ca="1">OFFSET(IND!AL$28,$E53,0)</f>
        <v>3.6397179586087507</v>
      </c>
      <c r="AD53" s="107">
        <f ca="1">OFFSET(IND!AM$28,$E53,0)</f>
        <v>3.7787865531958205</v>
      </c>
      <c r="AE53" s="107">
        <f ca="1">OFFSET(IND!AN$28,$E53,0)</f>
        <v>4.5254960935168187</v>
      </c>
      <c r="AF53" s="107">
        <f ca="1">OFFSET(IND!AO$28,$E53,0)</f>
        <v>5.4232259789173778</v>
      </c>
      <c r="AG53" s="107">
        <f ca="1">OFFSET(IND!AP$28,$E53,0)</f>
        <v>6.3574909679078395</v>
      </c>
      <c r="AH53" s="107">
        <f ca="1">OFFSET(IND!AQ$28,$E53,0)</f>
        <v>7.1189952941774104</v>
      </c>
      <c r="AJ53">
        <f t="shared" ca="1" si="1"/>
        <v>3.0631160202654626</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0.21826301870374576</v>
      </c>
      <c r="L54" s="107">
        <f ca="1">OFFSET(IND!U$28,$E54,0)</f>
        <v>0.22287002180507881</v>
      </c>
      <c r="M54" s="107">
        <f ca="1">OFFSET(IND!V$28,$E54,0)</f>
        <v>0.22325956645619247</v>
      </c>
      <c r="N54" s="107">
        <f ca="1">OFFSET(IND!W$28,$E54,0)</f>
        <v>0.22553846386780912</v>
      </c>
      <c r="O54" s="176">
        <f ca="1">OFFSET(IND!X$28,$E54,0)</f>
        <v>0.22796977980267707</v>
      </c>
      <c r="P54" s="107">
        <f ca="1">OFFSET(IND!Y$28,$E54,0)</f>
        <v>0.23156329982487028</v>
      </c>
      <c r="Q54" s="107">
        <f ca="1">OFFSET(IND!Z$28,$E54,0)</f>
        <v>0.2356258538705272</v>
      </c>
      <c r="R54" s="107">
        <f ca="1">OFFSET(IND!AA$28,$E54,0)</f>
        <v>0.24007455623562401</v>
      </c>
      <c r="S54" s="107">
        <f ca="1">OFFSET(IND!AB$28,$E54,0)</f>
        <v>0.24568017779485027</v>
      </c>
      <c r="T54" s="107">
        <f ca="1">OFFSET(IND!AC$28,$E54,0)</f>
        <v>0.2525016624834836</v>
      </c>
      <c r="U54" s="107">
        <f ca="1">OFFSET(IND!AD$28,$E54,0)</f>
        <v>0.26057787888568812</v>
      </c>
      <c r="V54" s="107">
        <f ca="1">OFFSET(IND!AE$28,$E54,0)</f>
        <v>0.269016645784525</v>
      </c>
      <c r="W54" s="107">
        <f ca="1">OFFSET(IND!AF$28,$E54,0)</f>
        <v>0.2781976110105468</v>
      </c>
      <c r="X54" s="107">
        <f ca="1">OFFSET(IND!AG$28,$E54,0)</f>
        <v>0.28848802476074309</v>
      </c>
      <c r="Y54" s="107">
        <f ca="1">OFFSET(IND!AH$28,$E54,0)</f>
        <v>0.29966531220033715</v>
      </c>
      <c r="Z54" s="107">
        <f ca="1">OFFSET(IND!AI$28,$E54,0)</f>
        <v>0.31148745541141437</v>
      </c>
      <c r="AA54" s="107">
        <f ca="1">OFFSET(IND!AJ$28,$E54,0)</f>
        <v>0.3238825774411232</v>
      </c>
      <c r="AB54" s="107">
        <f ca="1">OFFSET(IND!AK$28,$E54,0)</f>
        <v>0.33701669849418248</v>
      </c>
      <c r="AC54" s="107">
        <f ca="1">OFFSET(IND!AL$28,$E54,0)</f>
        <v>0.35034763758779475</v>
      </c>
      <c r="AD54" s="107">
        <f ca="1">OFFSET(IND!AM$28,$E54,0)</f>
        <v>0.36373393678193844</v>
      </c>
      <c r="AE54" s="107">
        <f ca="1">OFFSET(IND!AN$28,$E54,0)</f>
        <v>0.43560981463587173</v>
      </c>
      <c r="AF54" s="107">
        <f ca="1">OFFSET(IND!AO$28,$E54,0)</f>
        <v>0.52202242905236595</v>
      </c>
      <c r="AG54" s="107">
        <f ca="1">OFFSET(IND!AP$28,$E54,0)</f>
        <v>0.61195179596927662</v>
      </c>
      <c r="AH54" s="107">
        <f ca="1">OFFSET(IND!AQ$28,$E54,0)</f>
        <v>0.68525177271346582</v>
      </c>
      <c r="AJ54">
        <f t="shared" ca="1" si="1"/>
        <v>3.0631160202654617</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0.97670451008588643</v>
      </c>
      <c r="L55" s="107">
        <f ca="1">OFFSET(IND!U$28,$E55,0)</f>
        <v>0.99732037407317597</v>
      </c>
      <c r="M55" s="107">
        <f ca="1">OFFSET(IND!V$28,$E55,0)</f>
        <v>0.99906354623253735</v>
      </c>
      <c r="N55" s="107">
        <f ca="1">OFFSET(IND!W$28,$E55,0)</f>
        <v>1.0092613772401355</v>
      </c>
      <c r="O55" s="176">
        <f ca="1">OFFSET(IND!X$28,$E55,0)</f>
        <v>1.0201412654279389</v>
      </c>
      <c r="P55" s="107">
        <f ca="1">OFFSET(IND!Y$28,$E55,0)</f>
        <v>1.0362218971061985</v>
      </c>
      <c r="Q55" s="107">
        <f ca="1">OFFSET(IND!Z$28,$E55,0)</f>
        <v>1.0544014076912993</v>
      </c>
      <c r="R55" s="107">
        <f ca="1">OFFSET(IND!AA$28,$E55,0)</f>
        <v>1.0743088922016162</v>
      </c>
      <c r="S55" s="107">
        <f ca="1">OFFSET(IND!AB$28,$E55,0)</f>
        <v>1.0993934708501063</v>
      </c>
      <c r="T55" s="107">
        <f ca="1">OFFSET(IND!AC$28,$E55,0)</f>
        <v>1.1299189116711794</v>
      </c>
      <c r="U55" s="107">
        <f ca="1">OFFSET(IND!AD$28,$E55,0)</f>
        <v>1.1660591475723856</v>
      </c>
      <c r="V55" s="107">
        <f ca="1">OFFSET(IND!AE$28,$E55,0)</f>
        <v>1.2038217595742144</v>
      </c>
      <c r="W55" s="107">
        <f ca="1">OFFSET(IND!AF$28,$E55,0)</f>
        <v>1.2449056325841834</v>
      </c>
      <c r="X55" s="107">
        <f ca="1">OFFSET(IND!AG$28,$E55,0)</f>
        <v>1.2909541733775671</v>
      </c>
      <c r="Y55" s="107">
        <f ca="1">OFFSET(IND!AH$28,$E55,0)</f>
        <v>1.3409713825118164</v>
      </c>
      <c r="Z55" s="107">
        <f ca="1">OFFSET(IND!AI$28,$E55,0)</f>
        <v>1.3938742547515386</v>
      </c>
      <c r="AA55" s="107">
        <f ca="1">OFFSET(IND!AJ$28,$E55,0)</f>
        <v>1.4493411481418195</v>
      </c>
      <c r="AB55" s="107">
        <f ca="1">OFFSET(IND!AK$28,$E55,0)</f>
        <v>1.5081149859853664</v>
      </c>
      <c r="AC55" s="107">
        <f ca="1">OFFSET(IND!AL$28,$E55,0)</f>
        <v>1.5677695642723291</v>
      </c>
      <c r="AD55" s="107">
        <f ca="1">OFFSET(IND!AM$28,$E55,0)</f>
        <v>1.627671873302635</v>
      </c>
      <c r="AE55" s="107">
        <f ca="1">OFFSET(IND!AN$28,$E55,0)</f>
        <v>1.949309017713275</v>
      </c>
      <c r="AF55" s="107">
        <f ca="1">OFFSET(IND!AO$28,$E55,0)</f>
        <v>2.3359965597904808</v>
      </c>
      <c r="AG55" s="107">
        <f ca="1">OFFSET(IND!AP$28,$E55,0)</f>
        <v>2.7384212067992126</v>
      </c>
      <c r="AH55" s="107">
        <f ca="1">OFFSET(IND!AQ$28,$E55,0)</f>
        <v>3.0664310469472338</v>
      </c>
      <c r="AJ55">
        <f t="shared" ca="1" si="1"/>
        <v>3.0631160202654621</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1.6854108314286944</v>
      </c>
      <c r="L56" s="107">
        <f ca="1">OFFSET(IND!U$28,$E56,0)</f>
        <v>1.7209857674555415</v>
      </c>
      <c r="M56" s="107">
        <f ca="1">OFFSET(IND!V$28,$E56,0)</f>
        <v>1.7239938023402932</v>
      </c>
      <c r="N56" s="107">
        <f ca="1">OFFSET(IND!W$28,$E56,0)</f>
        <v>1.741591279018039</v>
      </c>
      <c r="O56" s="176">
        <f ca="1">OFFSET(IND!X$28,$E56,0)</f>
        <v>1.7603657202201632</v>
      </c>
      <c r="P56" s="107">
        <f ca="1">OFFSET(IND!Y$28,$E56,0)</f>
        <v>1.7881146151283795</v>
      </c>
      <c r="Q56" s="107">
        <f ca="1">OFFSET(IND!Z$28,$E56,0)</f>
        <v>1.8194853559551083</v>
      </c>
      <c r="R56" s="107">
        <f ca="1">OFFSET(IND!AA$28,$E56,0)</f>
        <v>1.8538379054454721</v>
      </c>
      <c r="S56" s="107">
        <f ca="1">OFFSET(IND!AB$28,$E56,0)</f>
        <v>1.8971240990889031</v>
      </c>
      <c r="T56" s="107">
        <f ca="1">OFFSET(IND!AC$28,$E56,0)</f>
        <v>1.9497990975789257</v>
      </c>
      <c r="U56" s="107">
        <f ca="1">OFFSET(IND!AD$28,$E56,0)</f>
        <v>2.0121630412377143</v>
      </c>
      <c r="V56" s="107">
        <f ca="1">OFFSET(IND!AE$28,$E56,0)</f>
        <v>2.0773265729237971</v>
      </c>
      <c r="W56" s="107">
        <f ca="1">OFFSET(IND!AF$28,$E56,0)</f>
        <v>2.148221305008073</v>
      </c>
      <c r="X56" s="107">
        <f ca="1">OFFSET(IND!AG$28,$E56,0)</f>
        <v>2.2276831162551924</v>
      </c>
      <c r="Y56" s="107">
        <f ca="1">OFFSET(IND!AH$28,$E56,0)</f>
        <v>2.3139933003100253</v>
      </c>
      <c r="Z56" s="107">
        <f ca="1">OFFSET(IND!AI$28,$E56,0)</f>
        <v>2.4052830127724727</v>
      </c>
      <c r="AA56" s="107">
        <f ca="1">OFFSET(IND!AJ$28,$E56,0)</f>
        <v>2.5009972251471644</v>
      </c>
      <c r="AB56" s="107">
        <f ca="1">OFFSET(IND!AK$28,$E56,0)</f>
        <v>2.6024179331332848</v>
      </c>
      <c r="AC56" s="107">
        <f ca="1">OFFSET(IND!AL$28,$E56,0)</f>
        <v>2.7053584554211532</v>
      </c>
      <c r="AD56" s="107">
        <f ca="1">OFFSET(IND!AM$28,$E56,0)</f>
        <v>2.8087264642966199</v>
      </c>
      <c r="AE56" s="107">
        <f ca="1">OFFSET(IND!AN$28,$E56,0)</f>
        <v>3.3637466586149802</v>
      </c>
      <c r="AF56" s="107">
        <f ca="1">OFFSET(IND!AO$28,$E56,0)</f>
        <v>4.0310184537847924</v>
      </c>
      <c r="AG56" s="107">
        <f ca="1">OFFSET(IND!AP$28,$E56,0)</f>
        <v>4.7254463507571769</v>
      </c>
      <c r="AH56" s="107">
        <f ca="1">OFFSET(IND!AQ$28,$E56,0)</f>
        <v>5.2914633310126034</v>
      </c>
      <c r="AJ56">
        <f t="shared" ca="1" si="1"/>
        <v>3.0631160202654608</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2.1285452850787729</v>
      </c>
      <c r="L57" s="107">
        <f ca="1">OFFSET(IND!U$28,$E57,0)</f>
        <v>2.1734737149517054</v>
      </c>
      <c r="M57" s="107">
        <f ca="1">OFFSET(IND!V$28,$E57,0)</f>
        <v>2.1772726335013521</v>
      </c>
      <c r="N57" s="107">
        <f ca="1">OFFSET(IND!W$28,$E57,0)</f>
        <v>2.1994969038769896</v>
      </c>
      <c r="O57" s="176">
        <f ca="1">OFFSET(IND!X$28,$E57,0)</f>
        <v>2.2232075906458024</v>
      </c>
      <c r="P57" s="107">
        <f ca="1">OFFSET(IND!Y$28,$E57,0)</f>
        <v>2.2582523277043403</v>
      </c>
      <c r="Q57" s="107">
        <f ca="1">OFFSET(IND!Z$28,$E57,0)</f>
        <v>2.2978711798150497</v>
      </c>
      <c r="R57" s="107">
        <f ca="1">OFFSET(IND!AA$28,$E57,0)</f>
        <v>2.3412558287591683</v>
      </c>
      <c r="S57" s="107">
        <f ca="1">OFFSET(IND!AB$28,$E57,0)</f>
        <v>2.3959229886412658</v>
      </c>
      <c r="T57" s="107">
        <f ca="1">OFFSET(IND!AC$28,$E57,0)</f>
        <v>2.4624474926889977</v>
      </c>
      <c r="U57" s="107">
        <f ca="1">OFFSET(IND!AD$28,$E57,0)</f>
        <v>2.5412083952288893</v>
      </c>
      <c r="V57" s="107">
        <f ca="1">OFFSET(IND!AE$28,$E57,0)</f>
        <v>2.6235049638417278</v>
      </c>
      <c r="W57" s="107">
        <f ca="1">OFFSET(IND!AF$28,$E57,0)</f>
        <v>2.7130396012731191</v>
      </c>
      <c r="X57" s="107">
        <f ca="1">OFFSET(IND!AG$28,$E57,0)</f>
        <v>2.8133938060283481</v>
      </c>
      <c r="Y57" s="107">
        <f ca="1">OFFSET(IND!AH$28,$E57,0)</f>
        <v>2.9223969831163124</v>
      </c>
      <c r="Z57" s="107">
        <f ca="1">OFFSET(IND!AI$28,$E57,0)</f>
        <v>3.0376889246504857</v>
      </c>
      <c r="AA57" s="107">
        <f ca="1">OFFSET(IND!AJ$28,$E57,0)</f>
        <v>3.1585686719892863</v>
      </c>
      <c r="AB57" s="107">
        <f ca="1">OFFSET(IND!AK$28,$E57,0)</f>
        <v>3.286655287885905</v>
      </c>
      <c r="AC57" s="107">
        <f ca="1">OFFSET(IND!AL$28,$E57,0)</f>
        <v>3.4166613132854509</v>
      </c>
      <c r="AD57" s="107">
        <f ca="1">OFFSET(IND!AM$28,$E57,0)</f>
        <v>3.547207221628371</v>
      </c>
      <c r="AE57" s="107">
        <f ca="1">OFFSET(IND!AN$28,$E57,0)</f>
        <v>4.2481553796145217</v>
      </c>
      <c r="AF57" s="107">
        <f ca="1">OFFSET(IND!AO$28,$E57,0)</f>
        <v>5.0908687448008436</v>
      </c>
      <c r="AG57" s="107">
        <f ca="1">OFFSET(IND!AP$28,$E57,0)</f>
        <v>5.9678781945827453</v>
      </c>
      <c r="AH57" s="107">
        <f ca="1">OFFSET(IND!AQ$28,$E57,0)</f>
        <v>6.6827144541645893</v>
      </c>
      <c r="AJ57">
        <f t="shared" ca="1" si="1"/>
        <v>3.0631160202654613</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0.53401120571769001</v>
      </c>
      <c r="L58" s="107">
        <f ca="1">OFFSET(IND!U$28,$E58,0)</f>
        <v>0.54528288745057796</v>
      </c>
      <c r="M58" s="107">
        <f ca="1">OFFSET(IND!V$28,$E58,0)</f>
        <v>0.54623596328567592</v>
      </c>
      <c r="N58" s="107">
        <f ca="1">OFFSET(IND!W$28,$E58,0)</f>
        <v>0.55181160666178142</v>
      </c>
      <c r="O58" s="176">
        <f ca="1">OFFSET(IND!X$28,$E58,0)</f>
        <v>0.55776016341486911</v>
      </c>
      <c r="P58" s="107">
        <f ca="1">OFFSET(IND!Y$28,$E58,0)</f>
        <v>0.5665522161007468</v>
      </c>
      <c r="Q58" s="107">
        <f ca="1">OFFSET(IND!Z$28,$E58,0)</f>
        <v>0.57649182656292586</v>
      </c>
      <c r="R58" s="107">
        <f ca="1">OFFSET(IND!AA$28,$E58,0)</f>
        <v>0.58737620325657469</v>
      </c>
      <c r="S58" s="107">
        <f ca="1">OFFSET(IND!AB$28,$E58,0)</f>
        <v>0.6010911456477207</v>
      </c>
      <c r="T58" s="107">
        <f ca="1">OFFSET(IND!AC$28,$E58,0)</f>
        <v>0.61778086837306356</v>
      </c>
      <c r="U58" s="107">
        <f ca="1">OFFSET(IND!AD$28,$E58,0)</f>
        <v>0.63754046889628402</v>
      </c>
      <c r="V58" s="107">
        <f ca="1">OFFSET(IND!AE$28,$E58,0)</f>
        <v>0.6581871002550076</v>
      </c>
      <c r="W58" s="107">
        <f ca="1">OFFSET(IND!AF$28,$E58,0)</f>
        <v>0.68064962431940124</v>
      </c>
      <c r="X58" s="107">
        <f ca="1">OFFSET(IND!AG$28,$E58,0)</f>
        <v>0.70582657040358876</v>
      </c>
      <c r="Y58" s="107">
        <f ca="1">OFFSET(IND!AH$28,$E58,0)</f>
        <v>0.73317337783674541</v>
      </c>
      <c r="Z58" s="107">
        <f ca="1">OFFSET(IND!AI$28,$E58,0)</f>
        <v>0.76209791570765051</v>
      </c>
      <c r="AA58" s="107">
        <f ca="1">OFFSET(IND!AJ$28,$E58,0)</f>
        <v>0.79242432693119835</v>
      </c>
      <c r="AB58" s="107">
        <f ca="1">OFFSET(IND!AK$28,$E58,0)</f>
        <v>0.82455880331313758</v>
      </c>
      <c r="AC58" s="107">
        <f ca="1">OFFSET(IND!AL$28,$E58,0)</f>
        <v>0.85717482274239154</v>
      </c>
      <c r="AD58" s="107">
        <f ca="1">OFFSET(IND!AM$28,$E58,0)</f>
        <v>0.88992628845205057</v>
      </c>
      <c r="AE58" s="107">
        <f ca="1">OFFSET(IND!AN$28,$E58,0)</f>
        <v>1.0657807434245348</v>
      </c>
      <c r="AF58" s="107">
        <f ca="1">OFFSET(IND!AO$28,$E58,0)</f>
        <v>1.2772013711049583</v>
      </c>
      <c r="AG58" s="107">
        <f ca="1">OFFSET(IND!AP$28,$E58,0)</f>
        <v>1.4972262289207081</v>
      </c>
      <c r="AH58" s="107">
        <f ca="1">OFFSET(IND!AQ$28,$E58,0)</f>
        <v>1.6765649423349718</v>
      </c>
      <c r="AJ58">
        <f t="shared" ca="1" si="1"/>
        <v>3.0631160202654626</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6.5083635854557818</v>
      </c>
      <c r="L59" s="107">
        <f ca="1">OFFSET(IND!U$28,$E59,0)</f>
        <v>6.6457393598809311</v>
      </c>
      <c r="M59" s="107">
        <f ca="1">OFFSET(IND!V$28,$E59,0)</f>
        <v>6.6573551536937083</v>
      </c>
      <c r="N59" s="107">
        <f ca="1">OFFSET(IND!W$28,$E59,0)</f>
        <v>6.7253093724928492</v>
      </c>
      <c r="O59" s="176">
        <f ca="1">OFFSET(IND!X$28,$E59,0)</f>
        <v>6.7978085443141234</v>
      </c>
      <c r="P59" s="107">
        <f ca="1">OFFSET(IND!Y$28,$E59,0)</f>
        <v>6.9049633660285314</v>
      </c>
      <c r="Q59" s="107">
        <f ca="1">OFFSET(IND!Z$28,$E59,0)</f>
        <v>7.0261042673673337</v>
      </c>
      <c r="R59" s="107">
        <f ca="1">OFFSET(IND!AA$28,$E59,0)</f>
        <v>7.1587596876372555</v>
      </c>
      <c r="S59" s="107">
        <f ca="1">OFFSET(IND!AB$28,$E59,0)</f>
        <v>7.3259131680875278</v>
      </c>
      <c r="T59" s="107">
        <f ca="1">OFFSET(IND!AC$28,$E59,0)</f>
        <v>7.5293223521532262</v>
      </c>
      <c r="U59" s="107">
        <f ca="1">OFFSET(IND!AD$28,$E59,0)</f>
        <v>7.7701462583400716</v>
      </c>
      <c r="V59" s="107">
        <f ca="1">OFFSET(IND!AE$28,$E59,0)</f>
        <v>8.0217810222901083</v>
      </c>
      <c r="W59" s="107">
        <f ca="1">OFFSET(IND!AF$28,$E59,0)</f>
        <v>8.2955473254927607</v>
      </c>
      <c r="X59" s="107">
        <f ca="1">OFFSET(IND!AG$28,$E59,0)</f>
        <v>8.6023961656160441</v>
      </c>
      <c r="Y59" s="107">
        <f ca="1">OFFSET(IND!AH$28,$E59,0)</f>
        <v>8.9356906054531748</v>
      </c>
      <c r="Z59" s="107">
        <f ca="1">OFFSET(IND!AI$28,$E59,0)</f>
        <v>9.2882139364048779</v>
      </c>
      <c r="AA59" s="107">
        <f ca="1">OFFSET(IND!AJ$28,$E59,0)</f>
        <v>9.6578228666512604</v>
      </c>
      <c r="AB59" s="107">
        <f ca="1">OFFSET(IND!AK$28,$E59,0)</f>
        <v>10.049467936422451</v>
      </c>
      <c r="AC59" s="107">
        <f ca="1">OFFSET(IND!AL$28,$E59,0)</f>
        <v>10.446981904075214</v>
      </c>
      <c r="AD59" s="107">
        <f ca="1">OFFSET(IND!AM$28,$E59,0)</f>
        <v>10.846146649145632</v>
      </c>
      <c r="AE59" s="107">
        <f ca="1">OFFSET(IND!AN$28,$E59,0)</f>
        <v>12.989406413788386</v>
      </c>
      <c r="AF59" s="107">
        <f ca="1">OFFSET(IND!AO$28,$E59,0)</f>
        <v>15.566135702755608</v>
      </c>
      <c r="AG59" s="107">
        <f ca="1">OFFSET(IND!AP$28,$E59,0)</f>
        <v>18.247730690221381</v>
      </c>
      <c r="AH59" s="107">
        <f ca="1">OFFSET(IND!AQ$28,$E59,0)</f>
        <v>20.43345552024477</v>
      </c>
      <c r="AJ59">
        <f t="shared" ca="1" si="1"/>
        <v>3.0631160202654613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2.2939762657843765</v>
      </c>
      <c r="L60" s="107">
        <f ca="1">OFFSET(IND!U$28,$E60,0)</f>
        <v>2.3423965425386246</v>
      </c>
      <c r="M60" s="107">
        <f ca="1">OFFSET(IND!V$28,$E60,0)</f>
        <v>2.3464907138252906</v>
      </c>
      <c r="N60" s="107">
        <f ca="1">OFFSET(IND!W$28,$E60,0)</f>
        <v>2.3704422591005891</v>
      </c>
      <c r="O60" s="176">
        <f ca="1">OFFSET(IND!X$28,$E60,0)</f>
        <v>2.395995745359206</v>
      </c>
      <c r="P60" s="107">
        <f ca="1">OFFSET(IND!Y$28,$E60,0)</f>
        <v>2.4337641666450915</v>
      </c>
      <c r="Q60" s="107">
        <f ca="1">OFFSET(IND!Z$28,$E60,0)</f>
        <v>2.4764622041530067</v>
      </c>
      <c r="R60" s="107">
        <f ca="1">OFFSET(IND!AA$28,$E60,0)</f>
        <v>2.5232187170046996</v>
      </c>
      <c r="S60" s="107">
        <f ca="1">OFFSET(IND!AB$28,$E60,0)</f>
        <v>2.5821346198828152</v>
      </c>
      <c r="T60" s="107">
        <f ca="1">OFFSET(IND!AC$28,$E60,0)</f>
        <v>2.6538294221725987</v>
      </c>
      <c r="U60" s="107">
        <f ca="1">OFFSET(IND!AD$28,$E60,0)</f>
        <v>2.7387116383813939</v>
      </c>
      <c r="V60" s="107">
        <f ca="1">OFFSET(IND!AE$28,$E60,0)</f>
        <v>2.8274043133631062</v>
      </c>
      <c r="W60" s="107">
        <f ca="1">OFFSET(IND!AF$28,$E60,0)</f>
        <v>2.9238976013720666</v>
      </c>
      <c r="X60" s="107">
        <f ca="1">OFFSET(IND!AG$28,$E60,0)</f>
        <v>3.0320513557196707</v>
      </c>
      <c r="Y60" s="107">
        <f ca="1">OFFSET(IND!AH$28,$E60,0)</f>
        <v>3.1495262823222436</v>
      </c>
      <c r="Z60" s="107">
        <f ca="1">OFFSET(IND!AI$28,$E60,0)</f>
        <v>3.2737787374471559</v>
      </c>
      <c r="AA60" s="107">
        <f ca="1">OFFSET(IND!AJ$28,$E60,0)</f>
        <v>3.4040532838019257</v>
      </c>
      <c r="AB60" s="107">
        <f ca="1">OFFSET(IND!AK$28,$E60,0)</f>
        <v>3.5420948180324783</v>
      </c>
      <c r="AC60" s="107">
        <f ca="1">OFFSET(IND!AL$28,$E60,0)</f>
        <v>3.6822049386703308</v>
      </c>
      <c r="AD60" s="107">
        <f ca="1">OFFSET(IND!AM$28,$E60,0)</f>
        <v>3.8228969020658097</v>
      </c>
      <c r="AE60" s="107">
        <f ca="1">OFFSET(IND!AN$28,$E60,0)</f>
        <v>4.5783228961648739</v>
      </c>
      <c r="AF60" s="107">
        <f ca="1">OFFSET(IND!AO$28,$E60,0)</f>
        <v>5.4865321187490972</v>
      </c>
      <c r="AG60" s="107">
        <f ca="1">OFFSET(IND!AP$28,$E60,0)</f>
        <v>6.431702924731665</v>
      </c>
      <c r="AH60" s="107">
        <f ca="1">OFFSET(IND!AQ$28,$E60,0)</f>
        <v>7.2020964065608029</v>
      </c>
      <c r="AJ60">
        <f t="shared" ca="1" si="1"/>
        <v>3.0631160202654621</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66.864537709682978</v>
      </c>
      <c r="L61" s="107">
        <f ca="1">OFFSET(IND!U$28,$E61,0)</f>
        <v>68.275885973933953</v>
      </c>
      <c r="M61" s="107">
        <f ca="1">OFFSET(IND!V$28,$E61,0)</f>
        <v>68.395222374432237</v>
      </c>
      <c r="N61" s="107">
        <f ca="1">OFFSET(IND!W$28,$E61,0)</f>
        <v>69.09335906666945</v>
      </c>
      <c r="O61" s="176">
        <f ca="1">OFFSET(IND!X$28,$E61,0)</f>
        <v>69.838188937421805</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45.414760497819003</v>
      </c>
      <c r="H67" s="107">
        <f ca="1">OFFSET(RES!M$95,$E67,0)</f>
        <v>47.093617046688202</v>
      </c>
      <c r="I67" s="107">
        <f ca="1">OFFSET(RES!N$95,$E67,0)</f>
        <v>47.790036684497061</v>
      </c>
      <c r="J67" s="176">
        <f ca="1">OFFSET(RES!O$95,$E67,0)</f>
        <v>40.360198818417871</v>
      </c>
      <c r="K67" s="107">
        <f ca="1">OFFSET(RES!P$95,$E67,0)</f>
        <v>46.161748471494363</v>
      </c>
      <c r="L67" s="107">
        <f ca="1">OFFSET(RES!Q$95,$E67,0)</f>
        <v>47.416131443439063</v>
      </c>
      <c r="M67" s="107">
        <f ca="1">OFFSET(RES!R$95,$E67,0)</f>
        <v>47.921230845977462</v>
      </c>
      <c r="N67" s="107">
        <f ca="1">OFFSET(RES!S$95,$E67,0)</f>
        <v>48.876680433381729</v>
      </c>
      <c r="O67" s="176">
        <f ca="1">OFFSET(RES!T$95,$E67,0)</f>
        <v>49.897226532485362</v>
      </c>
      <c r="P67" s="107">
        <f ca="1">OFFSET(RES!U$95,$E67,0)</f>
        <v>51.037837414983493</v>
      </c>
      <c r="Q67" s="107">
        <f ca="1">OFFSET(RES!V$95,$E67,0)</f>
        <v>52.220423626780665</v>
      </c>
      <c r="R67" s="107">
        <f ca="1">OFFSET(RES!W$95,$E67,0)</f>
        <v>53.448204673714876</v>
      </c>
      <c r="S67" s="107">
        <f ca="1">OFFSET(RES!X$95,$E67,0)</f>
        <v>54.819109850957169</v>
      </c>
      <c r="T67" s="107">
        <f ca="1">OFFSET(RES!Y$95,$E67,0)</f>
        <v>56.26410992698149</v>
      </c>
      <c r="U67" s="107">
        <f ca="1">OFFSET(RES!Z$95,$E67,0)</f>
        <v>57.855735544574657</v>
      </c>
      <c r="V67" s="107">
        <f ca="1">OFFSET(RES!AA$95,$E67,0)</f>
        <v>59.400702766022157</v>
      </c>
      <c r="W67" s="107">
        <f ca="1">OFFSET(RES!AB$95,$E67,0)</f>
        <v>60.931928211287676</v>
      </c>
      <c r="X67" s="107">
        <f ca="1">OFFSET(RES!AC$95,$E67,0)</f>
        <v>62.523110248803739</v>
      </c>
      <c r="Y67" s="107">
        <f ca="1">OFFSET(RES!AD$95,$E67,0)</f>
        <v>64.081181183357543</v>
      </c>
      <c r="Z67" s="107">
        <f ca="1">OFFSET(RES!AE$95,$E67,0)</f>
        <v>65.720255731182647</v>
      </c>
      <c r="AA67" s="107">
        <f ca="1">OFFSET(RES!AF$95,$E67,0)</f>
        <v>67.430339269148106</v>
      </c>
      <c r="AB67" s="107">
        <f ca="1">OFFSET(RES!AG$95,$E67,0)</f>
        <v>69.025293252750799</v>
      </c>
      <c r="AC67" s="107">
        <f ca="1">OFFSET(RES!AH$95,$E67,0)</f>
        <v>70.554999643327264</v>
      </c>
      <c r="AD67" s="107">
        <f ca="1">OFFSET(RES!AI$95,$E67,0)</f>
        <v>72.012557334538116</v>
      </c>
      <c r="AE67" s="107">
        <f ca="1">OFFSET(RES!AJ$95,$E67,0)</f>
        <v>78.926493372488679</v>
      </c>
      <c r="AF67" s="107">
        <f ca="1">OFFSET(RES!AK$95,$E67,0)</f>
        <v>85.252729312135585</v>
      </c>
      <c r="AG67" s="107">
        <f ca="1">OFFSET(RES!AL$95,$E67,0)</f>
        <v>91.356693307346418</v>
      </c>
      <c r="AH67" s="107">
        <f ca="1">OFFSET(RES!AM$95,$E67,0)</f>
        <v>97.057811401489374</v>
      </c>
      <c r="AJ67">
        <f t="shared" ca="1" si="1"/>
        <v>2.1371424254488907</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7.0312597139351602</v>
      </c>
      <c r="H81" s="107">
        <f ca="1">OFFSET(RES!M$95,$E81,0)</f>
        <v>7.2209730367033469</v>
      </c>
      <c r="I81" s="107">
        <f ca="1">OFFSET(RES!N$95,$E81,0)</f>
        <v>7.4161145452398607</v>
      </c>
      <c r="J81" s="176">
        <f ca="1">OFFSET(RES!O$95,$E81,0)</f>
        <v>7.7934035094503527</v>
      </c>
      <c r="K81" s="107">
        <f ca="1">OFFSET(RES!P$95,$E81,0)</f>
        <v>7.4149958589578802</v>
      </c>
      <c r="L81" s="107">
        <f ca="1">OFFSET(RES!Q$95,$E81,0)</f>
        <v>7.5789003006280264</v>
      </c>
      <c r="M81" s="107">
        <f ca="1">OFFSET(RES!R$95,$E81,0)</f>
        <v>7.6530081065617432</v>
      </c>
      <c r="N81" s="107">
        <f ca="1">OFFSET(RES!S$95,$E81,0)</f>
        <v>7.7679362146190316</v>
      </c>
      <c r="O81" s="176">
        <f ca="1">OFFSET(RES!T$95,$E81,0)</f>
        <v>7.8953710969907611</v>
      </c>
      <c r="P81" s="107">
        <f ca="1">OFFSET(RES!U$95,$E81,0)</f>
        <v>8.0168269730730142</v>
      </c>
      <c r="Q81" s="107">
        <f ca="1">OFFSET(RES!V$95,$E81,0)</f>
        <v>8.1454824656971798</v>
      </c>
      <c r="R81" s="107">
        <f ca="1">OFFSET(RES!W$95,$E81,0)</f>
        <v>8.2743831124302538</v>
      </c>
      <c r="S81" s="107">
        <f ca="1">OFFSET(RES!X$95,$E81,0)</f>
        <v>8.4058838880443361</v>
      </c>
      <c r="T81" s="107">
        <f ca="1">OFFSET(RES!Y$95,$E81,0)</f>
        <v>8.5525675981512936</v>
      </c>
      <c r="U81" s="107">
        <f ca="1">OFFSET(RES!Z$95,$E81,0)</f>
        <v>8.6905494068273299</v>
      </c>
      <c r="V81" s="107">
        <f ca="1">OFFSET(RES!AA$95,$E81,0)</f>
        <v>8.8286624452695257</v>
      </c>
      <c r="W81" s="107">
        <f ca="1">OFFSET(RES!AB$95,$E81,0)</f>
        <v>8.9634309172004034</v>
      </c>
      <c r="X81" s="107">
        <f ca="1">OFFSET(RES!AC$95,$E81,0)</f>
        <v>9.1005775300635445</v>
      </c>
      <c r="Y81" s="107">
        <f ca="1">OFFSET(RES!AD$95,$E81,0)</f>
        <v>9.2426457819204959</v>
      </c>
      <c r="Z81" s="107">
        <f ca="1">OFFSET(RES!AE$95,$E81,0)</f>
        <v>9.3625322442172969</v>
      </c>
      <c r="AA81" s="107">
        <f ca="1">OFFSET(RES!AF$95,$E81,0)</f>
        <v>9.4755759912969122</v>
      </c>
      <c r="AB81" s="107">
        <f ca="1">OFFSET(RES!AG$95,$E81,0)</f>
        <v>9.59471615961019</v>
      </c>
      <c r="AC81" s="107">
        <f ca="1">OFFSET(RES!AH$95,$E81,0)</f>
        <v>9.7026895720382011</v>
      </c>
      <c r="AD81" s="107">
        <f ca="1">OFFSET(RES!AI$95,$E81,0)</f>
        <v>9.8070670523339079</v>
      </c>
      <c r="AE81" s="107">
        <f ca="1">OFFSET(RES!AJ$95,$E81,0)</f>
        <v>10.552809607359105</v>
      </c>
      <c r="AF81" s="107">
        <f ca="1">OFFSET(RES!AK$95,$E81,0)</f>
        <v>11.28445680201273</v>
      </c>
      <c r="AG81" s="107">
        <f ca="1">OFFSET(RES!AL$95,$E81,0)</f>
        <v>11.942215171603465</v>
      </c>
      <c r="AH81" s="107">
        <f ca="1">OFFSET(RES!AM$95,$E81,0)</f>
        <v>12.556420093831816</v>
      </c>
      <c r="AJ81">
        <f t="shared" ca="1" si="3"/>
        <v>1.7857995017516439</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68.938999999999993</v>
      </c>
      <c r="H84" s="17">
        <f ca="1">OFFSET(OtherTRA!K$51,$E84,0)</f>
        <v>70.763259259245189</v>
      </c>
      <c r="I84" s="17">
        <f ca="1">OFFSET(OtherTRA!L$51,$E84,0)</f>
        <v>74.41177777773558</v>
      </c>
      <c r="J84" s="17">
        <f ca="1">OFFSET(OtherTRA!M$51,$E84,0)</f>
        <v>68.939278175231294</v>
      </c>
      <c r="K84" s="17">
        <f ca="1">OFFSET(OtherTRA!N$51,$E84,0)</f>
        <v>78.331698821844057</v>
      </c>
      <c r="L84" s="17">
        <f ca="1">OFFSET(OtherTRA!O$51,$E84,0)</f>
        <v>74.141114111210427</v>
      </c>
      <c r="M84" s="17">
        <f ca="1">OFFSET(OtherTRA!P$51,$E84,0)</f>
        <v>69.950529400576798</v>
      </c>
      <c r="N84" s="17">
        <f ca="1">OFFSET(OtherTRA!Q$51,$E84,0)</f>
        <v>65.759944689943168</v>
      </c>
      <c r="O84" s="17">
        <f ca="1">OFFSET(OtherTRA!R$51,$E84,0)</f>
        <v>61.569359979309539</v>
      </c>
      <c r="P84" s="17">
        <f ca="1">OFFSET(OtherTRA!S$51,$E84,0)</f>
        <v>57.378775268675909</v>
      </c>
      <c r="Q84" s="17">
        <f ca="1">OFFSET(OtherTRA!T$51,$E84,0)</f>
        <v>53.18819055804228</v>
      </c>
      <c r="R84" s="17">
        <f ca="1">OFFSET(OtherTRA!U$51,$E84,0)</f>
        <v>48.99760584740865</v>
      </c>
      <c r="S84" s="17">
        <f ca="1">OFFSET(OtherTRA!V$51,$E84,0)</f>
        <v>44.80702113677502</v>
      </c>
      <c r="T84" s="17">
        <f ca="1">OFFSET(OtherTRA!W$51,$E84,0)</f>
        <v>74.141114111210427</v>
      </c>
      <c r="U84" s="17">
        <f ca="1">OFFSET(OtherTRA!X$51,$E84,0)</f>
        <v>75.634749564904482</v>
      </c>
      <c r="V84" s="17">
        <f ca="1">OFFSET(OtherTRA!Y$51,$E84,0)</f>
        <v>77.128385018598536</v>
      </c>
      <c r="W84" s="17">
        <f ca="1">OFFSET(OtherTRA!Z$51,$E84,0)</f>
        <v>78.62202047229259</v>
      </c>
      <c r="X84" s="17">
        <f ca="1">OFFSET(OtherTRA!AA$51,$E84,0)</f>
        <v>80.115655925986644</v>
      </c>
      <c r="Y84" s="17">
        <f ca="1">OFFSET(OtherTRA!AB$51,$E84,0)</f>
        <v>81.609291379680698</v>
      </c>
      <c r="Z84" s="17">
        <f ca="1">OFFSET(OtherTRA!AC$51,$E84,0)</f>
        <v>83.102926833374752</v>
      </c>
      <c r="AA84" s="17">
        <f ca="1">OFFSET(OtherTRA!AD$51,$E84,0)</f>
        <v>84.596562287068807</v>
      </c>
      <c r="AB84" s="17">
        <f ca="1">OFFSET(OtherTRA!AE$51,$E84,0)</f>
        <v>86.090197740762861</v>
      </c>
      <c r="AC84" s="17">
        <f ca="1">OFFSET(OtherTRA!AF$51,$E84,0)</f>
        <v>87.583833194456915</v>
      </c>
      <c r="AD84" s="17">
        <f ca="1">OFFSET(OtherTRA!AG$51,$E84,0)</f>
        <v>75.634749564904482</v>
      </c>
      <c r="AE84" s="17">
        <f ca="1">OFFSET(OtherTRA!AH$51,$E84,0)</f>
        <v>76.953052624265382</v>
      </c>
      <c r="AF84" s="17">
        <f ca="1">OFFSET(OtherTRA!AI$51,$E84,0)</f>
        <v>78.271355683626282</v>
      </c>
      <c r="AG84" s="17">
        <f ca="1">OFFSET(OtherTRA!AJ$51,$E84,0)</f>
        <v>79.589658742987183</v>
      </c>
      <c r="AH84" s="17">
        <f ca="1">OFFSET(OtherTRA!AK$51,$E84,0)</f>
        <v>80.907961802348083</v>
      </c>
      <c r="AJ84">
        <f t="shared" ca="1" si="3"/>
        <v>1.1736167017558725</v>
      </c>
    </row>
    <row r="85" spans="1:36">
      <c r="A85" s="26" t="s">
        <v>590</v>
      </c>
      <c r="B85">
        <f>[2]EB_2006!$AI$70/1000</f>
        <v>42.764908764899999</v>
      </c>
      <c r="C85" t="s">
        <v>764</v>
      </c>
      <c r="D85" t="s">
        <v>274</v>
      </c>
      <c r="E85" s="109">
        <f>MATCH(F85,OtherTRA!$D$52:$D$56,0)</f>
        <v>3</v>
      </c>
      <c r="F85" t="str">
        <f t="shared" ref="F85" si="4">A85</f>
        <v>TADJET</v>
      </c>
      <c r="G85" s="17">
        <f ca="1">OFFSET(OtherTRA!J$51,$E85,0)</f>
        <v>20.483000000000001</v>
      </c>
      <c r="H85" s="17">
        <f ca="1">OFFSET(OtherTRA!K$51,$E85,0)</f>
        <v>21.025019791513067</v>
      </c>
      <c r="I85" s="17">
        <f ca="1">OFFSET(OtherTRA!L$51,$E85,0)</f>
        <v>22.109059374539203</v>
      </c>
      <c r="J85" s="17">
        <f ca="1">OFFSET(OtherTRA!M$51,$E85,0)</f>
        <v>20.465228059152793</v>
      </c>
      <c r="K85" s="17">
        <f ca="1">OFFSET(OtherTRA!N$51,$E85,0)</f>
        <v>23.273737463088121</v>
      </c>
      <c r="L85" s="17">
        <f ca="1">OFFSET(OtherTRA!O$51,$E85,0)</f>
        <v>22.028640397161595</v>
      </c>
      <c r="M85" s="17">
        <f ca="1">OFFSET(OtherTRA!P$51,$E85,0)</f>
        <v>20.783543331235069</v>
      </c>
      <c r="N85" s="17">
        <f ca="1">OFFSET(OtherTRA!Q$51,$E85,0)</f>
        <v>19.538446265308544</v>
      </c>
      <c r="O85" s="17">
        <f ca="1">OFFSET(OtherTRA!R$51,$E85,0)</f>
        <v>18.293349199382018</v>
      </c>
      <c r="P85" s="17">
        <f ca="1">OFFSET(OtherTRA!S$51,$E85,0)</f>
        <v>17.048252133455492</v>
      </c>
      <c r="Q85" s="17">
        <f ca="1">OFFSET(OtherTRA!T$51,$E85,0)</f>
        <v>15.803155067528966</v>
      </c>
      <c r="R85" s="17">
        <f ca="1">OFFSET(OtherTRA!U$51,$E85,0)</f>
        <v>14.55805800160244</v>
      </c>
      <c r="S85" s="17">
        <f ca="1">OFFSET(OtherTRA!V$51,$E85,0)</f>
        <v>13.312960935675914</v>
      </c>
      <c r="T85" s="17">
        <f ca="1">OFFSET(OtherTRA!W$51,$E85,0)</f>
        <v>22.028640397161595</v>
      </c>
      <c r="U85" s="17">
        <f ca="1">OFFSET(OtherTRA!X$51,$E85,0)</f>
        <v>22.472425990193337</v>
      </c>
      <c r="V85" s="17">
        <f ca="1">OFFSET(OtherTRA!Y$51,$E85,0)</f>
        <v>22.916211583225078</v>
      </c>
      <c r="W85" s="17">
        <f ca="1">OFFSET(OtherTRA!Z$51,$E85,0)</f>
        <v>23.359997176256819</v>
      </c>
      <c r="X85" s="17">
        <f ca="1">OFFSET(OtherTRA!AA$51,$E85,0)</f>
        <v>23.80378276928856</v>
      </c>
      <c r="Y85" s="17">
        <f ca="1">OFFSET(OtherTRA!AB$51,$E85,0)</f>
        <v>24.247568362320301</v>
      </c>
      <c r="Z85" s="17">
        <f ca="1">OFFSET(OtherTRA!AC$51,$E85,0)</f>
        <v>24.691353955352042</v>
      </c>
      <c r="AA85" s="17">
        <f ca="1">OFFSET(OtherTRA!AD$51,$E85,0)</f>
        <v>25.135139548383783</v>
      </c>
      <c r="AB85" s="17">
        <f ca="1">OFFSET(OtherTRA!AE$51,$E85,0)</f>
        <v>25.578925141415525</v>
      </c>
      <c r="AC85" s="17">
        <f ca="1">OFFSET(OtherTRA!AF$51,$E85,0)</f>
        <v>26.022710734447266</v>
      </c>
      <c r="AD85" s="17">
        <f ca="1">OFFSET(OtherTRA!AG$51,$E85,0)</f>
        <v>22.472425990193337</v>
      </c>
      <c r="AE85" s="17">
        <f ca="1">OFFSET(OtherTRA!AH$51,$E85,0)</f>
        <v>22.864117218161386</v>
      </c>
      <c r="AF85" s="17">
        <f ca="1">OFFSET(OtherTRA!AI$51,$E85,0)</f>
        <v>23.255808446129436</v>
      </c>
      <c r="AG85" s="17">
        <f ca="1">OFFSET(OtherTRA!AJ$51,$E85,0)</f>
        <v>23.647499674097485</v>
      </c>
      <c r="AH85" s="17">
        <f ca="1">OFFSET(OtherTRA!AK$51,$E85,0)</f>
        <v>24.039190902065535</v>
      </c>
      <c r="AJ85">
        <f t="shared" ca="1" si="3"/>
        <v>1.1736167017558723</v>
      </c>
    </row>
    <row r="86" spans="1:36">
      <c r="A86" s="26" t="s">
        <v>367</v>
      </c>
      <c r="B86" s="17">
        <f>[2]EB_2006!$AG$68/1000</f>
        <v>0.74474625240000003</v>
      </c>
      <c r="C86" t="s">
        <v>764</v>
      </c>
      <c r="D86" t="s">
        <v>274</v>
      </c>
      <c r="E86" s="111">
        <f>MATCH(F86,OtherTRA!$D$52:$D$56,0)</f>
        <v>4</v>
      </c>
      <c r="F86" t="str">
        <f t="shared" si="2"/>
        <v>TAOAG</v>
      </c>
      <c r="G86" s="17">
        <f ca="1">OFFSET(OtherTRA!J$51,$E86,0)</f>
        <v>0.82199999999999995</v>
      </c>
      <c r="H86" s="17">
        <f ca="1">OFFSET(OtherTRA!K$51,$E86,0)</f>
        <v>0.84375170964330126</v>
      </c>
      <c r="I86" s="17">
        <f ca="1">OFFSET(OtherTRA!L$51,$E86,0)</f>
        <v>0.88725512892990399</v>
      </c>
      <c r="J86" s="17">
        <f ca="1">OFFSET(OtherTRA!M$51,$E86,0)</f>
        <v>0.90926579192061818</v>
      </c>
      <c r="K86" s="17">
        <f ca="1">OFFSET(OtherTRA!N$51,$E86,0)</f>
        <v>0.9339946391963303</v>
      </c>
      <c r="L86" s="17">
        <f ca="1">OFFSET(OtherTRA!O$51,$E86,0)</f>
        <v>0.88402784779899579</v>
      </c>
      <c r="M86" s="17">
        <f ca="1">OFFSET(OtherTRA!P$51,$E86,0)</f>
        <v>0.83406105640166128</v>
      </c>
      <c r="N86" s="17">
        <f ca="1">OFFSET(OtherTRA!Q$51,$E86,0)</f>
        <v>0.78409426500432677</v>
      </c>
      <c r="O86" s="17">
        <f ca="1">OFFSET(OtherTRA!R$51,$E86,0)</f>
        <v>0.73412747360699226</v>
      </c>
      <c r="P86" s="17">
        <f ca="1">OFFSET(OtherTRA!S$51,$E86,0)</f>
        <v>0.68416068220965776</v>
      </c>
      <c r="Q86" s="17">
        <f ca="1">OFFSET(OtherTRA!T$51,$E86,0)</f>
        <v>0.63419389081232325</v>
      </c>
      <c r="R86" s="17">
        <f ca="1">OFFSET(OtherTRA!U$51,$E86,0)</f>
        <v>0.58422709941498874</v>
      </c>
      <c r="S86" s="17">
        <f ca="1">OFFSET(OtherTRA!V$51,$E86,0)</f>
        <v>0.53426030801765423</v>
      </c>
      <c r="T86" s="17">
        <f ca="1">OFFSET(OtherTRA!W$51,$E86,0)</f>
        <v>0.88402784779899579</v>
      </c>
      <c r="U86" s="17">
        <f ca="1">OFFSET(OtherTRA!X$51,$E86,0)</f>
        <v>0</v>
      </c>
      <c r="V86" s="17">
        <f ca="1">OFFSET(OtherTRA!Y$51,$E86,0)</f>
        <v>-0.88402784779899579</v>
      </c>
      <c r="W86" s="17">
        <f ca="1">OFFSET(OtherTRA!Z$51,$E86,0)</f>
        <v>-1.7680556955979916</v>
      </c>
      <c r="X86" s="17">
        <f ca="1">OFFSET(OtherTRA!AA$51,$E86,0)</f>
        <v>-2.6520835433969872</v>
      </c>
      <c r="Y86" s="17">
        <f ca="1">OFFSET(OtherTRA!AB$51,$E86,0)</f>
        <v>-3.5361113911959832</v>
      </c>
      <c r="Z86" s="17">
        <f ca="1">OFFSET(OtherTRA!AC$51,$E86,0)</f>
        <v>-4.4201392389949792</v>
      </c>
      <c r="AA86" s="17">
        <f ca="1">OFFSET(OtherTRA!AD$51,$E86,0)</f>
        <v>-5.3041670867939752</v>
      </c>
      <c r="AB86" s="17">
        <f ca="1">OFFSET(OtherTRA!AE$51,$E86,0)</f>
        <v>-6.1881949345929712</v>
      </c>
      <c r="AC86" s="17">
        <f ca="1">OFFSET(OtherTRA!AF$51,$E86,0)</f>
        <v>-7.0722227823919672</v>
      </c>
      <c r="AD86" s="17">
        <f ca="1">OFFSET(OtherTRA!AG$51,$E86,0)</f>
        <v>0</v>
      </c>
      <c r="AE86" s="17">
        <f ca="1">OFFSET(OtherTRA!AH$51,$E86,0)</f>
        <v>0.11592304658305566</v>
      </c>
      <c r="AF86" s="17">
        <f ca="1">OFFSET(OtherTRA!AI$51,$E86,0)</f>
        <v>0.23184609316611132</v>
      </c>
      <c r="AG86" s="17">
        <f ca="1">OFFSET(OtherTRA!AJ$51,$E86,0)</f>
        <v>0.34776913974916701</v>
      </c>
      <c r="AH86" s="17">
        <f ca="1">OFFSET(OtherTRA!AK$51,$E86,0)</f>
        <v>0.46369218633222264</v>
      </c>
      <c r="AJ86">
        <f t="shared" ca="1" si="3"/>
        <v>0.56410241646255799</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128.1137148596512</v>
      </c>
      <c r="AF100" s="17">
        <f ca="1">OFFSET(PTRA!AS$218,$E100,0)</f>
        <v>128.1137148596512</v>
      </c>
      <c r="AG100" s="17">
        <f ca="1">OFFSET(PTRA!AT$218,$E100,0)</f>
        <v>128.1137148596512</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4.8042643072369202</v>
      </c>
      <c r="AF101" s="17">
        <f ca="1">OFFSET(PTRA!AS$218,$E101,0)</f>
        <v>4.8042643072369202</v>
      </c>
      <c r="AG101" s="17">
        <f ca="1">OFFSET(PTRA!AT$218,$E101,0)</f>
        <v>4.8042643072369202</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27.224164407675886</v>
      </c>
      <c r="AF102" s="17">
        <f ca="1">OFFSET(PTRA!AS$218,$E102,0)</f>
        <v>27.224164407675886</v>
      </c>
      <c r="AG102" s="17">
        <f ca="1">OFFSET(PTRA!AT$218,$E102,0)</f>
        <v>27.224164407675886</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1.0673112116422001</v>
      </c>
      <c r="AF103" s="17">
        <f ca="1">OFFSET(PTRA!AS$218,$E103,0)</f>
        <v>1.0673112116422001</v>
      </c>
      <c r="AG103" s="17">
        <f ca="1">OFFSET(PTRA!AT$218,$E103,0)</f>
        <v>1.0673112116422001</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0.6529860039936678</v>
      </c>
      <c r="AF104" s="17">
        <f ca="1">OFFSET(PTRA!AS$218,$E104,0)</f>
        <v>0.6529860039936678</v>
      </c>
      <c r="AG104" s="17">
        <f ca="1">OFFSET(PTRA!AT$218,$E104,0)</f>
        <v>0.6529860039936678</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1.0013836629689683</v>
      </c>
      <c r="AF105" s="17">
        <f ca="1">OFFSET(PTRA!AS$218,$E105,0)</f>
        <v>1.0013836629689683</v>
      </c>
      <c r="AG105" s="17">
        <f ca="1">OFFSET(PTRA!AT$218,$E105,0)</f>
        <v>1.0013836629689683</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7.3265671977268498</v>
      </c>
      <c r="AF106" s="17">
        <f ca="1">OFFSET(PTRA!AS$218,$E106,0)</f>
        <v>7.3265671977268498</v>
      </c>
      <c r="AG106" s="17">
        <f ca="1">OFFSET(PTRA!AT$218,$E106,0)</f>
        <v>7.3265671977268498</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8.8393254061740514</v>
      </c>
      <c r="AF107" s="17">
        <f ca="1">OFFSET(PTRA!AS$218,$E107,0)</f>
        <v>8.8393254061740514</v>
      </c>
      <c r="AG107" s="17">
        <f ca="1">OFFSET(PTRA!AT$218,$E107,0)</f>
        <v>8.8393254061740514</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4.5090000000000003</v>
      </c>
      <c r="H108" s="17">
        <f ca="1">OFFSET(OtherTRA!K$51,$E108,0)</f>
        <v>4.6283168598316866</v>
      </c>
      <c r="I108" s="17">
        <f ca="1">OFFSET(OtherTRA!L$51,$E108,0)</f>
        <v>4.8669505794950583</v>
      </c>
      <c r="J108" s="17">
        <f ca="1">OFFSET(OtherTRA!M$51,$E108,0)</f>
        <v>4.5086140100000014</v>
      </c>
      <c r="K108" s="17">
        <f ca="1">OFFSET(OtherTRA!N$51,$E108,0)</f>
        <v>5.123335557343375</v>
      </c>
      <c r="L108" s="17">
        <f ca="1">OFFSET(OtherTRA!O$51,$E108,0)</f>
        <v>4.849247646868216</v>
      </c>
      <c r="M108" s="17">
        <f ca="1">OFFSET(OtherTRA!P$51,$E108,0)</f>
        <v>4.575159736393057</v>
      </c>
      <c r="N108" s="17">
        <f ca="1">OFFSET(OtherTRA!Q$51,$E108,0)</f>
        <v>4.3010718259178979</v>
      </c>
      <c r="O108" s="17">
        <f ca="1">OFFSET(OtherTRA!R$51,$E108,0)</f>
        <v>4.0269839154427389</v>
      </c>
      <c r="P108" s="17">
        <f ca="1">OFFSET(OtherTRA!S$51,$E108,0)</f>
        <v>3.7528960049675799</v>
      </c>
      <c r="Q108" s="17">
        <f ca="1">OFFSET(OtherTRA!T$51,$E108,0)</f>
        <v>3.4788080944924209</v>
      </c>
      <c r="R108" s="17">
        <f ca="1">OFFSET(OtherTRA!U$51,$E108,0)</f>
        <v>3.2047201840172619</v>
      </c>
      <c r="S108" s="17">
        <f ca="1">OFFSET(OtherTRA!V$51,$E108,0)</f>
        <v>2.9306322735421029</v>
      </c>
      <c r="T108" s="17">
        <f ca="1">OFFSET(OtherTRA!W$51,$E108,0)</f>
        <v>4.849247646868216</v>
      </c>
      <c r="U108" s="17">
        <f ca="1">OFFSET(OtherTRA!X$51,$E108,0)</f>
        <v>4.4717798539264564</v>
      </c>
      <c r="V108" s="17">
        <f ca="1">OFFSET(OtherTRA!Y$51,$E108,0)</f>
        <v>4.0943120609846968</v>
      </c>
      <c r="W108" s="17">
        <f ca="1">OFFSET(OtherTRA!Z$51,$E108,0)</f>
        <v>3.7168442680429372</v>
      </c>
      <c r="X108" s="17">
        <f ca="1">OFFSET(OtherTRA!AA$51,$E108,0)</f>
        <v>3.3393764751011776</v>
      </c>
      <c r="Y108" s="17">
        <f ca="1">OFFSET(OtherTRA!AB$51,$E108,0)</f>
        <v>2.961908682159418</v>
      </c>
      <c r="Z108" s="17">
        <f ca="1">OFFSET(OtherTRA!AC$51,$E108,0)</f>
        <v>2.5844408892176585</v>
      </c>
      <c r="AA108" s="17">
        <f ca="1">OFFSET(OtherTRA!AD$51,$E108,0)</f>
        <v>2.2069730962758989</v>
      </c>
      <c r="AB108" s="17">
        <f ca="1">OFFSET(OtherTRA!AE$51,$E108,0)</f>
        <v>1.8295053033341393</v>
      </c>
      <c r="AC108" s="17">
        <f ca="1">OFFSET(OtherTRA!AF$51,$E108,0)</f>
        <v>1.4520375103923797</v>
      </c>
      <c r="AD108" s="17">
        <f ca="1">OFFSET(OtherTRA!AG$51,$E108,0)</f>
        <v>4.4717798539264564</v>
      </c>
      <c r="AE108" s="17">
        <f ca="1">OFFSET(OtherTRA!AH$51,$E108,0)</f>
        <v>4.6107998746698247</v>
      </c>
      <c r="AF108" s="17">
        <f ca="1">OFFSET(OtherTRA!AI$51,$E108,0)</f>
        <v>4.7498198954131929</v>
      </c>
      <c r="AG108" s="17">
        <f ca="1">OFFSET(OtherTRA!AJ$51,$E108,0)</f>
        <v>4.8888399161565612</v>
      </c>
      <c r="AH108" s="17">
        <f ca="1">OFFSET(OtherTRA!AK$51,$E108,0)</f>
        <v>5.0278599368999295</v>
      </c>
      <c r="AJ108">
        <f t="shared" ca="1" si="3"/>
        <v>1.1150720640718406</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8">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8">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8">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8">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8">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8">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8">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8">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0.16496217879515399</v>
      </c>
      <c r="I120" s="17">
        <f ca="1">OFFSET(COM!S$247,$E120,0)</f>
        <v>0.31781303493220059</v>
      </c>
      <c r="J120" s="168">
        <f ca="1">OFFSET(COM!T$247,$E120,0)</f>
        <v>0.4137562955560648</v>
      </c>
      <c r="K120" s="17">
        <f ca="1">OFFSET(COM!U$247,$E120,0)</f>
        <v>0.7293720213311059</v>
      </c>
      <c r="L120" s="17">
        <f ca="1">OFFSET(COM!V$247,$E120,0)</f>
        <v>0.90947228824377724</v>
      </c>
      <c r="M120" s="17">
        <f ca="1">OFFSET(COM!W$247,$E120,0)</f>
        <v>1.0143005208997224</v>
      </c>
      <c r="N120" s="17">
        <f ca="1">OFFSET(COM!X$247,$E120,0)</f>
        <v>1.1547080182212432</v>
      </c>
      <c r="O120" s="168">
        <f ca="1">OFFSET(COM!Y$247,$E120,0)</f>
        <v>1.2997787021277649</v>
      </c>
      <c r="P120" s="17">
        <f ca="1">OFFSET(COM!Z$247,$E120,0)</f>
        <v>1.4585525871974923</v>
      </c>
      <c r="Q120" s="17">
        <f ca="1">OFFSET(COM!AA$247,$E120,0)</f>
        <v>1.626747801515015</v>
      </c>
      <c r="R120" s="17">
        <f ca="1">OFFSET(COM!AB$247,$E120,0)</f>
        <v>1.8045508829493231</v>
      </c>
      <c r="S120" s="17">
        <f ca="1">OFFSET(COM!AC$247,$E120,0)</f>
        <v>2.0014885840807062</v>
      </c>
      <c r="T120" s="17">
        <f ca="1">OFFSET(COM!AD$247,$E120,0)</f>
        <v>2.2187915061872387</v>
      </c>
      <c r="U120" s="17">
        <f ca="1">OFFSET(COM!AE$247,$E120,0)</f>
        <v>2.4499667347294465</v>
      </c>
      <c r="V120" s="17">
        <f ca="1">OFFSET(COM!AF$247,$E120,0)</f>
        <v>2.6861983366598805</v>
      </c>
      <c r="W120" s="17">
        <f ca="1">OFFSET(COM!AG$247,$E120,0)</f>
        <v>2.9285963815133571</v>
      </c>
      <c r="X120" s="17">
        <f ca="1">OFFSET(COM!AH$247,$E120,0)</f>
        <v>3.1893631869386785</v>
      </c>
      <c r="Y120" s="17">
        <f ca="1">OFFSET(COM!AI$247,$E120,0)</f>
        <v>3.456762808466086</v>
      </c>
      <c r="Z120" s="17">
        <f ca="1">OFFSET(COM!AJ$247,$E120,0)</f>
        <v>3.7310244490967142</v>
      </c>
      <c r="AA120" s="17">
        <f ca="1">OFFSET(COM!AK$247,$E120,0)</f>
        <v>4.0130190587591201</v>
      </c>
      <c r="AB120" s="17">
        <f ca="1">OFFSET(COM!AL$247,$E120,0)</f>
        <v>4.2998729699207132</v>
      </c>
      <c r="AC120" s="17">
        <f ca="1">OFFSET(COM!AM$247,$E120,0)</f>
        <v>4.5857762757761478</v>
      </c>
      <c r="AD120" s="17">
        <f ca="1">OFFSET(COM!AN$247,$E120,0)</f>
        <v>4.8686350345064531</v>
      </c>
      <c r="AE120" s="17">
        <f ca="1">OFFSET(COM!AO$247,$E120,0)</f>
        <v>6.280691951867829</v>
      </c>
      <c r="AF120" s="17">
        <f ca="1">OFFSET(COM!AP$247,$E120,0)</f>
        <v>7.7835409708918037</v>
      </c>
      <c r="AG120" s="17">
        <f ca="1">OFFSET(COM!AQ$247,$E120,0)</f>
        <v>10.445304666113564</v>
      </c>
      <c r="AH120" s="17">
        <f ca="1">OFFSET(COM!AR$247,$E120,0)</f>
        <v>11.983543020697862</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0.12328571728297376</v>
      </c>
      <c r="I121" s="17">
        <f ca="1">OFFSET(COM!S$247,$E121,0)</f>
        <v>0.23751994705495594</v>
      </c>
      <c r="J121" s="168">
        <f ca="1">OFFSET(COM!T$247,$E121,0)</f>
        <v>0.3092238599813768</v>
      </c>
      <c r="K121" s="17">
        <f ca="1">OFFSET(COM!U$247,$E121,0)</f>
        <v>0.54510163161460012</v>
      </c>
      <c r="L121" s="17">
        <f ca="1">OFFSET(COM!V$247,$E121,0)</f>
        <v>0.67970091219730777</v>
      </c>
      <c r="M121" s="17">
        <f ca="1">OFFSET(COM!W$247,$E121,0)</f>
        <v>0.75804507537996768</v>
      </c>
      <c r="N121" s="17">
        <f ca="1">OFFSET(COM!X$247,$E121,0)</f>
        <v>0.86297966793700664</v>
      </c>
      <c r="O121" s="168">
        <f ca="1">OFFSET(COM!Y$247,$E121,0)</f>
        <v>0.97139932784193805</v>
      </c>
      <c r="P121" s="17">
        <f ca="1">OFFSET(COM!Z$247,$E121,0)</f>
        <v>1.0900601775566656</v>
      </c>
      <c r="Q121" s="17">
        <f ca="1">OFFSET(COM!AA$247,$E121,0)</f>
        <v>1.2157621281016378</v>
      </c>
      <c r="R121" s="17">
        <f ca="1">OFFSET(COM!AB$247,$E121,0)</f>
        <v>1.3486445899474655</v>
      </c>
      <c r="S121" s="17">
        <f ca="1">OFFSET(COM!AC$247,$E121,0)</f>
        <v>1.495827452839888</v>
      </c>
      <c r="T121" s="17">
        <f ca="1">OFFSET(COM!AD$247,$E121,0)</f>
        <v>1.6582304158418353</v>
      </c>
      <c r="U121" s="17">
        <f ca="1">OFFSET(COM!AE$247,$E121,0)</f>
        <v>1.8310009507428857</v>
      </c>
      <c r="V121" s="17">
        <f ca="1">OFFSET(COM!AF$247,$E121,0)</f>
        <v>2.0075504040879761</v>
      </c>
      <c r="W121" s="17">
        <f ca="1">OFFSET(COM!AG$247,$E121,0)</f>
        <v>2.1887083946408334</v>
      </c>
      <c r="X121" s="17">
        <f ca="1">OFFSET(COM!AH$247,$E121,0)</f>
        <v>2.3835944156988607</v>
      </c>
      <c r="Y121" s="17">
        <f ca="1">OFFSET(COM!AI$247,$E121,0)</f>
        <v>2.5834375214457799</v>
      </c>
      <c r="Z121" s="17">
        <f ca="1">OFFSET(COM!AJ$247,$E121,0)</f>
        <v>2.7884090084575979</v>
      </c>
      <c r="AA121" s="17">
        <f ca="1">OFFSET(COM!AK$247,$E121,0)</f>
        <v>2.9991597876730776</v>
      </c>
      <c r="AB121" s="17">
        <f ca="1">OFFSET(COM!AL$247,$E121,0)</f>
        <v>3.2135422021833682</v>
      </c>
      <c r="AC121" s="17">
        <f ca="1">OFFSET(COM!AM$247,$E121,0)</f>
        <v>3.4272141747130869</v>
      </c>
      <c r="AD121" s="17">
        <f ca="1">OFFSET(COM!AN$247,$E121,0)</f>
        <v>3.6386107821932843</v>
      </c>
      <c r="AE121" s="17">
        <f ca="1">OFFSET(COM!AO$247,$E121,0)</f>
        <v>4.6939220733799649</v>
      </c>
      <c r="AF121" s="17">
        <f ca="1">OFFSET(COM!AP$247,$E121,0)</f>
        <v>5.8170875203425698</v>
      </c>
      <c r="AG121" s="17">
        <f ca="1">OFFSET(COM!AQ$247,$E121,0)</f>
        <v>7.8063765125223537</v>
      </c>
      <c r="AH121" s="17">
        <f ca="1">OFFSET(COM!AR$247,$E121,0)</f>
        <v>8.9559904439229605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0.27783625702001274</v>
      </c>
      <c r="I123" s="17">
        <f ca="1">OFFSET(COM!S$247,$E123,0)</f>
        <v>0.53527411375538358</v>
      </c>
      <c r="J123" s="168">
        <f ca="1">OFFSET(COM!T$247,$E123,0)</f>
        <v>0.69686579866596787</v>
      </c>
      <c r="K123" s="17">
        <f ca="1">OFFSET(COM!U$247,$E123,0)</f>
        <v>1.2284391116911484</v>
      </c>
      <c r="L123" s="17">
        <f ca="1">OFFSET(COM!V$247,$E123,0)</f>
        <v>1.5317715750035923</v>
      </c>
      <c r="M123" s="17">
        <f ca="1">OFFSET(COM!W$247,$E123,0)</f>
        <v>1.7083277044380716</v>
      </c>
      <c r="N123" s="17">
        <f ca="1">OFFSET(COM!X$247,$E123,0)</f>
        <v>1.9448079315924471</v>
      </c>
      <c r="O123" s="168">
        <f ca="1">OFFSET(COM!Y$247,$E123,0)</f>
        <v>2.1891420942126696</v>
      </c>
      <c r="P123" s="17">
        <f ca="1">OFFSET(COM!Z$247,$E123,0)</f>
        <v>2.4565557660160557</v>
      </c>
      <c r="Q123" s="17">
        <f ca="1">OFFSET(COM!AA$247,$E123,0)</f>
        <v>2.7398372377810984</v>
      </c>
      <c r="R123" s="17">
        <f ca="1">OFFSET(COM!AB$247,$E123,0)</f>
        <v>3.0393006844519657</v>
      </c>
      <c r="S123" s="17">
        <f ca="1">OFFSET(COM!AC$247,$E123,0)</f>
        <v>3.3709914644119889</v>
      </c>
      <c r="T123" s="17">
        <f ca="1">OFFSET(COM!AD$247,$E123,0)</f>
        <v>3.7369822082209807</v>
      </c>
      <c r="U123" s="17">
        <f ca="1">OFFSET(COM!AE$247,$E123,0)</f>
        <v>4.1263372754432126</v>
      </c>
      <c r="V123" s="17">
        <f ca="1">OFFSET(COM!AF$247,$E123,0)</f>
        <v>4.5242084999236782</v>
      </c>
      <c r="W123" s="17">
        <f ca="1">OFFSET(COM!AG$247,$E123,0)</f>
        <v>4.9324655075780743</v>
      </c>
      <c r="X123" s="17">
        <f ca="1">OFFSET(COM!AH$247,$E123,0)</f>
        <v>5.3716599562911007</v>
      </c>
      <c r="Y123" s="17">
        <f ca="1">OFFSET(COM!AI$247,$E123,0)</f>
        <v>5.8220256735504394</v>
      </c>
      <c r="Z123" s="17">
        <f ca="1">OFFSET(COM!AJ$247,$E123,0)</f>
        <v>6.2839486927147581</v>
      </c>
      <c r="AA123" s="17">
        <f ca="1">OFFSET(COM!AK$247,$E123,0)</f>
        <v>6.7588959043766108</v>
      </c>
      <c r="AB123" s="17">
        <f ca="1">OFFSET(COM!AL$247,$E123,0)</f>
        <v>7.2420273565118052</v>
      </c>
      <c r="AC123" s="17">
        <f ca="1">OFFSET(COM!AM$247,$E123,0)</f>
        <v>7.7235577591088838</v>
      </c>
      <c r="AD123" s="17">
        <f ca="1">OFFSET(COM!AN$247,$E123,0)</f>
        <v>8.1999604070670191</v>
      </c>
      <c r="AE123" s="17">
        <f ca="1">OFFSET(COM!AO$247,$E123,0)</f>
        <v>10.5782062054938</v>
      </c>
      <c r="AF123" s="17">
        <f ca="1">OFFSET(COM!AP$247,$E123,0)</f>
        <v>13.10936788971426</v>
      </c>
      <c r="AG123" s="17">
        <f ca="1">OFFSET(COM!AQ$247,$E123,0)</f>
        <v>17.592422536261502</v>
      </c>
      <c r="AH123" s="17">
        <f ca="1">OFFSET(COM!AR$247,$E123,0)</f>
        <v>20.183188431594594</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0.19796348261065</v>
      </c>
      <c r="I126" s="17">
        <f ca="1">OFFSET(COM!S$247,$E126,0)</f>
        <v>0.38139272694964443</v>
      </c>
      <c r="J126" s="168">
        <f ca="1">OFFSET(COM!T$247,$E126,0)</f>
        <v>0.49652979742751913</v>
      </c>
      <c r="K126" s="17">
        <f ca="1">OFFSET(COM!U$247,$E126,0)</f>
        <v>0.87528563526536463</v>
      </c>
      <c r="L126" s="17">
        <f ca="1">OFFSET(COM!V$247,$E126,0)</f>
        <v>1.0914156374121804</v>
      </c>
      <c r="M126" s="17">
        <f ca="1">OFFSET(COM!W$247,$E126,0)</f>
        <v>1.2172151519679375</v>
      </c>
      <c r="N126" s="17">
        <f ca="1">OFFSET(COM!X$247,$E126,0)</f>
        <v>1.3857116967967349</v>
      </c>
      <c r="O126" s="168">
        <f ca="1">OFFSET(COM!Y$247,$E126,0)</f>
        <v>1.5598043162116735</v>
      </c>
      <c r="P126" s="17">
        <f ca="1">OFFSET(COM!Z$247,$E126,0)</f>
        <v>1.7503415136807803</v>
      </c>
      <c r="Q126" s="17">
        <f ca="1">OFFSET(COM!AA$247,$E126,0)</f>
        <v>1.9521848127201815</v>
      </c>
      <c r="R126" s="17">
        <f ca="1">OFFSET(COM!AB$247,$E126,0)</f>
        <v>2.1655580688005909</v>
      </c>
      <c r="S126" s="17">
        <f ca="1">OFFSET(COM!AC$247,$E126,0)</f>
        <v>2.4018938971586556</v>
      </c>
      <c r="T126" s="17">
        <f ca="1">OFFSET(COM!AD$247,$E126,0)</f>
        <v>2.6626690854828756</v>
      </c>
      <c r="U126" s="17">
        <f ca="1">OFFSET(COM!AE$247,$E126,0)</f>
        <v>2.9400917872790089</v>
      </c>
      <c r="V126" s="17">
        <f ca="1">OFFSET(COM!AF$247,$E126,0)</f>
        <v>3.2235824089621361</v>
      </c>
      <c r="W126" s="17">
        <f ca="1">OFFSET(COM!AG$247,$E126,0)</f>
        <v>3.5144730936492881</v>
      </c>
      <c r="X126" s="17">
        <f ca="1">OFFSET(COM!AH$247,$E126,0)</f>
        <v>3.8274072784926743</v>
      </c>
      <c r="Y126" s="17">
        <f ca="1">OFFSET(COM!AI$247,$E126,0)</f>
        <v>4.1483011992262817</v>
      </c>
      <c r="Z126" s="17">
        <f ca="1">OFFSET(COM!AJ$247,$E126,0)</f>
        <v>4.4774299117729948</v>
      </c>
      <c r="AA126" s="17">
        <f ca="1">OFFSET(COM!AK$247,$E126,0)</f>
        <v>4.8158386028677107</v>
      </c>
      <c r="AB126" s="17">
        <f ca="1">OFFSET(COM!AL$247,$E126,0)</f>
        <v>5.1600787169883624</v>
      </c>
      <c r="AC126" s="17">
        <f ca="1">OFFSET(COM!AM$247,$E126,0)</f>
        <v>5.5031780536388695</v>
      </c>
      <c r="AD126" s="17">
        <f ca="1">OFFSET(COM!AN$247,$E126,0)</f>
        <v>5.8426237700700936</v>
      </c>
      <c r="AE126" s="17">
        <f ca="1">OFFSET(COM!AO$247,$E126,0)</f>
        <v>7.5371679804277747</v>
      </c>
      <c r="AF126" s="17">
        <f ca="1">OFFSET(COM!AP$247,$E126,0)</f>
        <v>9.340667593593194</v>
      </c>
      <c r="AG126" s="17">
        <f ca="1">OFFSET(COM!AQ$247,$E126,0)</f>
        <v>12.53492711926922</v>
      </c>
      <c r="AH126" s="17">
        <f ca="1">OFFSET(COM!AR$247,$E126,0)</f>
        <v>14.380895837571146</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4.0977242212994645</v>
      </c>
      <c r="L133" s="6">
        <f ca="1">OFFSET(IND!U$28,$E133,0)</f>
        <v>4.1842172438373693</v>
      </c>
      <c r="M133" s="6">
        <f ca="1">OFFSET(IND!V$28,$E133,0)</f>
        <v>4.1915306520437898</v>
      </c>
      <c r="N133" s="6">
        <f ca="1">OFFSET(IND!W$28,$E133,0)</f>
        <v>4.234315239084224</v>
      </c>
      <c r="O133" s="177">
        <f ca="1">OFFSET(IND!X$28,$E133,0)</f>
        <v>4.2799613694049201</v>
      </c>
      <c r="P133" s="6">
        <f ca="1">OFFSET(IND!Y$28,$E133,0)</f>
        <v>4.3474270084404205</v>
      </c>
      <c r="Q133" s="6">
        <f ca="1">OFFSET(IND!Z$28,$E133,0)</f>
        <v>4.4236984089373701</v>
      </c>
      <c r="R133" s="6">
        <f ca="1">OFFSET(IND!AA$28,$E133,0)</f>
        <v>4.5072194540648223</v>
      </c>
      <c r="S133" s="6">
        <f ca="1">OFFSET(IND!AB$28,$E133,0)</f>
        <v>4.612460788007235</v>
      </c>
      <c r="T133" s="6">
        <f ca="1">OFFSET(IND!AC$28,$E133,0)</f>
        <v>4.7405290388719266</v>
      </c>
      <c r="U133" s="6">
        <f ca="1">OFFSET(IND!AD$28,$E133,0)</f>
        <v>4.8921539351292669</v>
      </c>
      <c r="V133" s="6">
        <f ca="1">OFFSET(IND!AE$28,$E133,0)</f>
        <v>5.0505854446201175</v>
      </c>
      <c r="W133" s="6">
        <f ca="1">OFFSET(IND!AF$28,$E133,0)</f>
        <v>5.222951170179158</v>
      </c>
      <c r="X133" s="6">
        <f ca="1">OFFSET(IND!AG$28,$E133,0)</f>
        <v>5.4161459583837832</v>
      </c>
      <c r="Y133" s="6">
        <f ca="1">OFFSET(IND!AH$28,$E133,0)</f>
        <v>5.6259911339048747</v>
      </c>
      <c r="Z133" s="6">
        <f ca="1">OFFSET(IND!AI$28,$E133,0)</f>
        <v>5.8479429921326602</v>
      </c>
      <c r="AA133" s="6">
        <f ca="1">OFFSET(IND!AJ$28,$E133,0)</f>
        <v>6.0806520972698959</v>
      </c>
      <c r="AB133" s="6">
        <f ca="1">OFFSET(IND!AK$28,$E133,0)</f>
        <v>6.3272353539490842</v>
      </c>
      <c r="AC133" s="6">
        <f ca="1">OFFSET(IND!AL$28,$E133,0)</f>
        <v>6.5775137214938351</v>
      </c>
      <c r="AD133" s="6">
        <f ca="1">OFFSET(IND!AM$28,$E133,0)</f>
        <v>6.8288314333406506</v>
      </c>
      <c r="AE133" s="6">
        <f ca="1">OFFSET(IND!AN$28,$E133,0)</f>
        <v>8.1782470483101939</v>
      </c>
      <c r="AF133" s="6">
        <f ca="1">OFFSET(IND!AO$28,$E133,0)</f>
        <v>9.8005789725327883</v>
      </c>
      <c r="AG133" s="6">
        <f ca="1">OFFSET(IND!AP$28,$E133,0)</f>
        <v>11.488935283235767</v>
      </c>
      <c r="AH133" s="6">
        <f ca="1">OFFSET(IND!AQ$28,$E133,0)</f>
        <v>12.865087285114942</v>
      </c>
      <c r="AJ133">
        <f t="shared" ca="1" si="3"/>
        <v>3.0631160202654621</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1" t="s">
        <v>185</v>
      </c>
      <c r="C2" s="301"/>
    </row>
    <row r="3" spans="1:42">
      <c r="A3" t="s">
        <v>16</v>
      </c>
    </row>
    <row r="4" spans="1:42" ht="15.75" thickBot="1">
      <c r="A4" t="s">
        <v>16</v>
      </c>
      <c r="B4" s="301" t="s">
        <v>11</v>
      </c>
      <c r="C4" s="301"/>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01" t="s">
        <v>12</v>
      </c>
      <c r="C8" s="301"/>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workbookViewId="0">
      <selection activeCell="B91" sqref="B91"/>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01" t="s">
        <v>185</v>
      </c>
      <c r="C2" s="301"/>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6540.8340531733329</v>
      </c>
      <c r="AQ35">
        <f t="shared" si="24"/>
        <v>7297.7000271523702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1.054</v>
      </c>
      <c r="U52" s="280">
        <f t="shared" ref="U52:AB52" si="74">IF(U$63=1,($AC52-$T52)/$AD$63+T52,$AC52)</f>
        <v>1.0405</v>
      </c>
      <c r="V52" s="280">
        <f t="shared" si="74"/>
        <v>1.0269999999999999</v>
      </c>
      <c r="W52" s="280">
        <f t="shared" si="74"/>
        <v>1.0134999999999998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1.054</v>
      </c>
      <c r="U53" s="280">
        <f t="shared" ref="U53" si="75">IF(U$63=1,($AC53-$T53)/$AD$63+T53,$AC53)</f>
        <v>1.0405</v>
      </c>
      <c r="V53" s="280">
        <f t="shared" ref="V53" si="76">IF(V$63=1,($AC53-$T53)/$AD$63+U53,$AC53)</f>
        <v>1.0269999999999999</v>
      </c>
      <c r="W53" s="280">
        <f t="shared" ref="W53" si="77">IF(W$63=1,($AC53-$T53)/$AD$63+V53,$AC53)</f>
        <v>1.0134999999999998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1.1000000000000001</v>
      </c>
      <c r="U54" s="280">
        <f t="shared" ref="U54:AB54" si="84">IF(U$63=1,($AC54-$T54)/$AD$63+T54,$AC54)</f>
        <v>1.0750000000000002</v>
      </c>
      <c r="V54" s="280">
        <f t="shared" si="84"/>
        <v>1.0500000000000003</v>
      </c>
      <c r="W54" s="280">
        <f t="shared" si="84"/>
        <v>1.0250000000000004</v>
      </c>
      <c r="X54" s="280">
        <f t="shared" si="84"/>
        <v>1.0000000000000004</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1.0229999999999999</v>
      </c>
      <c r="U59" s="280">
        <f t="shared" ref="U59:AB59" si="89">IF(U$63=1,($AC59-$T59)/$AD$63+T59,$AC59)</f>
        <v>1.01725</v>
      </c>
      <c r="V59" s="280">
        <f t="shared" si="89"/>
        <v>1.0115000000000001</v>
      </c>
      <c r="W59" s="280">
        <f t="shared" si="89"/>
        <v>1.0057500000000001</v>
      </c>
      <c r="X59" s="280">
        <f t="shared" si="89"/>
        <v>1.0000000000000002</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cm="1">
        <f t="array" ref="T62">IF(T$7=-1,U62,IF(T$7=99,S62,IF(T$7=0,INDEX($D62:$G62,0,T$5),(INDEX($D62:$G62,0,T$7+1)-INDEX($D62:$G62,0,T$7))/(INDEX($D$4:$G$4,0,T$7+1)-INDEX($D$4:$G$4,0,T$7))+S62)))</f>
        <v>1</v>
      </c>
      <c r="U62" s="280">
        <f t="shared" ref="U62:AB62" si="92">IF(U$63=1,($AC62-$T62)/$AD$63+T62,$AC62)</f>
        <v>1</v>
      </c>
      <c r="V62" s="280">
        <f t="shared" si="92"/>
        <v>1</v>
      </c>
      <c r="W62" s="280">
        <f t="shared" si="92"/>
        <v>1</v>
      </c>
      <c r="X62" s="280">
        <f t="shared" si="92"/>
        <v>1</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80.246506815350926</v>
      </c>
      <c r="U91" s="1">
        <f t="shared" si="106"/>
        <v>80.890795823619086</v>
      </c>
      <c r="V91" s="2">
        <f t="shared" si="106"/>
        <v>79.980826680590653</v>
      </c>
      <c r="W91" s="2">
        <f t="shared" si="106"/>
        <v>79.73513597915057</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0.83108126761291901</v>
      </c>
      <c r="U92">
        <f t="shared" si="109"/>
        <v>0.83775391352550266</v>
      </c>
      <c r="V92">
        <f t="shared" si="109"/>
        <v>0.82832972375214742</v>
      </c>
      <c r="W92">
        <f t="shared" si="109"/>
        <v>0.82578520253001653</v>
      </c>
      <c r="X92">
        <f t="shared" si="109"/>
        <v>0.82356902650857489</v>
      </c>
      <c r="Y92">
        <f t="shared" si="109"/>
        <v>0.83655106206161367</v>
      </c>
      <c r="Z92">
        <f t="shared" si="109"/>
        <v>0.85122754103797693</v>
      </c>
      <c r="AA92">
        <f t="shared" si="109"/>
        <v>0.8672990285799681</v>
      </c>
      <c r="AB92">
        <f t="shared" si="109"/>
        <v>0.88755002980698794</v>
      </c>
      <c r="AC92">
        <f t="shared" ref="AB92:AQ101" si="112">AC$91/AB$91*AB92</f>
        <v>0.91219348697584413</v>
      </c>
      <c r="AD92">
        <f t="shared" si="112"/>
        <v>0.94136981765438121</v>
      </c>
      <c r="AE92">
        <f t="shared" si="112"/>
        <v>0.97185590684490242</v>
      </c>
      <c r="AF92">
        <f t="shared" si="112"/>
        <v>1.0050232792929021</v>
      </c>
      <c r="AG92">
        <f t="shared" si="112"/>
        <v>1.0421986717591982</v>
      </c>
      <c r="AH92">
        <f t="shared" si="112"/>
        <v>1.0825780051234746</v>
      </c>
      <c r="AI92">
        <f t="shared" si="112"/>
        <v>1.1252869597227173</v>
      </c>
      <c r="AJ92">
        <f t="shared" si="112"/>
        <v>1.1700658711744814</v>
      </c>
      <c r="AK92">
        <f t="shared" si="112"/>
        <v>1.2175145080029091</v>
      </c>
      <c r="AL92">
        <f t="shared" si="112"/>
        <v>1.2656741743467304</v>
      </c>
      <c r="AM92">
        <f t="shared" si="112"/>
        <v>1.3140338359010639</v>
      </c>
      <c r="AN92">
        <f t="shared" si="112"/>
        <v>1.5736943347831966</v>
      </c>
      <c r="AO92">
        <f t="shared" si="112"/>
        <v>1.8858705925075867</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0.31165547535484461</v>
      </c>
      <c r="U93">
        <f t="shared" si="114"/>
        <v>0.31415771757206351</v>
      </c>
      <c r="V93">
        <f t="shared" si="114"/>
        <v>0.31062364640705531</v>
      </c>
      <c r="W93">
        <f t="shared" si="114"/>
        <v>0.3096694509487562</v>
      </c>
      <c r="X93">
        <f t="shared" si="114"/>
        <v>0.30883838494071558</v>
      </c>
      <c r="Y93">
        <f t="shared" si="114"/>
        <v>0.31370664827310513</v>
      </c>
      <c r="Z93">
        <f t="shared" si="114"/>
        <v>0.31921032788924136</v>
      </c>
      <c r="AA93">
        <f t="shared" si="114"/>
        <v>0.32523713571748802</v>
      </c>
      <c r="AB93">
        <f t="shared" si="112"/>
        <v>0.33283126117762046</v>
      </c>
      <c r="AC93">
        <f t="shared" si="112"/>
        <v>0.34207255761594152</v>
      </c>
      <c r="AD93">
        <f t="shared" si="112"/>
        <v>0.35301368162039293</v>
      </c>
      <c r="AE93">
        <f t="shared" si="112"/>
        <v>0.36444596506683835</v>
      </c>
      <c r="AF93">
        <f t="shared" si="112"/>
        <v>0.37688372973483819</v>
      </c>
      <c r="AG93">
        <f t="shared" si="112"/>
        <v>0.3908245019096992</v>
      </c>
      <c r="AH93">
        <f t="shared" si="112"/>
        <v>0.40596675192130283</v>
      </c>
      <c r="AI93">
        <f t="shared" si="112"/>
        <v>0.42198260989601882</v>
      </c>
      <c r="AJ93">
        <f t="shared" si="112"/>
        <v>0.43877470169043037</v>
      </c>
      <c r="AK93">
        <f t="shared" si="112"/>
        <v>0.45656794050109079</v>
      </c>
      <c r="AL93">
        <f t="shared" si="112"/>
        <v>0.47462781538002374</v>
      </c>
      <c r="AM93">
        <f t="shared" si="112"/>
        <v>0.49276268846289889</v>
      </c>
      <c r="AN93">
        <f t="shared" si="112"/>
        <v>0.59013537554369866</v>
      </c>
      <c r="AO93">
        <f t="shared" si="112"/>
        <v>0.7072014721903449</v>
      </c>
      <c r="AP93">
        <f t="shared" si="112"/>
        <v>0.82903183260653546</v>
      </c>
      <c r="AQ93">
        <f t="shared" si="112"/>
        <v>0.92833379470634547</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0.49864876056775143</v>
      </c>
      <c r="U94">
        <f t="shared" si="115"/>
        <v>0.50265234811530168</v>
      </c>
      <c r="V94">
        <f t="shared" si="115"/>
        <v>0.49699783425128852</v>
      </c>
      <c r="W94">
        <f t="shared" si="115"/>
        <v>0.49547112151800998</v>
      </c>
      <c r="X94">
        <f t="shared" si="115"/>
        <v>0.49414141590514499</v>
      </c>
      <c r="Y94">
        <f t="shared" si="115"/>
        <v>0.50193063723696818</v>
      </c>
      <c r="Z94">
        <f t="shared" si="115"/>
        <v>0.51073652462278607</v>
      </c>
      <c r="AA94">
        <f t="shared" si="115"/>
        <v>0.52037941714798075</v>
      </c>
      <c r="AB94">
        <f t="shared" si="112"/>
        <v>0.53253001788419263</v>
      </c>
      <c r="AC94">
        <f t="shared" si="112"/>
        <v>0.54731609218550636</v>
      </c>
      <c r="AD94">
        <f t="shared" si="112"/>
        <v>0.56482189059262866</v>
      </c>
      <c r="AE94">
        <f t="shared" si="112"/>
        <v>0.58311354410694138</v>
      </c>
      <c r="AF94">
        <f t="shared" si="112"/>
        <v>0.60301396757574111</v>
      </c>
      <c r="AG94">
        <f t="shared" si="112"/>
        <v>0.62531920305551869</v>
      </c>
      <c r="AH94">
        <f t="shared" si="112"/>
        <v>0.64954680307408452</v>
      </c>
      <c r="AI94">
        <f t="shared" si="112"/>
        <v>0.67517217583363021</v>
      </c>
      <c r="AJ94">
        <f t="shared" si="112"/>
        <v>0.70203952270468861</v>
      </c>
      <c r="AK94">
        <f t="shared" si="112"/>
        <v>0.73050870480174523</v>
      </c>
      <c r="AL94">
        <f t="shared" si="112"/>
        <v>0.75940450460803799</v>
      </c>
      <c r="AM94">
        <f t="shared" si="112"/>
        <v>0.78842030154063814</v>
      </c>
      <c r="AN94">
        <f t="shared" si="112"/>
        <v>0.94421660086991777</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4.1554063380645951</v>
      </c>
      <c r="U95">
        <f t="shared" si="116"/>
        <v>4.1887695676275136</v>
      </c>
      <c r="V95">
        <f t="shared" si="116"/>
        <v>4.1416486187607378</v>
      </c>
      <c r="W95">
        <f t="shared" si="116"/>
        <v>4.1289260126500835</v>
      </c>
      <c r="X95">
        <f t="shared" si="116"/>
        <v>4.1178451325428753</v>
      </c>
      <c r="Y95">
        <f t="shared" si="116"/>
        <v>4.1827553103080692</v>
      </c>
      <c r="Z95">
        <f t="shared" si="116"/>
        <v>4.256137705189885</v>
      </c>
      <c r="AA95">
        <f t="shared" si="116"/>
        <v>4.3364951428998406</v>
      </c>
      <c r="AB95">
        <f t="shared" si="112"/>
        <v>4.4377501490349394</v>
      </c>
      <c r="AC95">
        <f t="shared" si="112"/>
        <v>4.5609674348792204</v>
      </c>
      <c r="AD95">
        <f t="shared" si="112"/>
        <v>4.7068490882719063</v>
      </c>
      <c r="AE95">
        <f t="shared" si="112"/>
        <v>4.8592795342245125</v>
      </c>
      <c r="AF95">
        <f t="shared" si="112"/>
        <v>5.0251163964645107</v>
      </c>
      <c r="AG95">
        <f t="shared" si="112"/>
        <v>5.2109933587959913</v>
      </c>
      <c r="AH95">
        <f t="shared" si="112"/>
        <v>5.4128900256173731</v>
      </c>
      <c r="AI95">
        <f t="shared" si="112"/>
        <v>5.6264347986135865</v>
      </c>
      <c r="AJ95">
        <f t="shared" si="112"/>
        <v>5.8503293558724074</v>
      </c>
      <c r="AK95">
        <f t="shared" si="112"/>
        <v>6.0875725400145466</v>
      </c>
      <c r="AL95">
        <f t="shared" si="112"/>
        <v>6.3283708717336529</v>
      </c>
      <c r="AM95">
        <f t="shared" si="112"/>
        <v>6.5701691795053216</v>
      </c>
      <c r="AN95">
        <f t="shared" si="112"/>
        <v>7.8684716739159857</v>
      </c>
      <c r="AO95">
        <f t="shared" si="112"/>
        <v>9.4293529625379371</v>
      </c>
      <c r="AP95">
        <f t="shared" si="112"/>
        <v>11.053757768087145</v>
      </c>
      <c r="AQ95">
        <f t="shared" si="112"/>
        <v>12.377783929417946</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0.74797314085162714</v>
      </c>
      <c r="U96">
        <f t="shared" si="117"/>
        <v>0.75397852217295247</v>
      </c>
      <c r="V96">
        <f t="shared" si="117"/>
        <v>0.74549675137693272</v>
      </c>
      <c r="W96">
        <f t="shared" si="117"/>
        <v>0.74320668227701492</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11.635137746580865</v>
      </c>
      <c r="U97">
        <f t="shared" si="118"/>
        <v>11.728554789357037</v>
      </c>
      <c r="V97">
        <f t="shared" si="118"/>
        <v>11.596616132530064</v>
      </c>
      <c r="W97">
        <f t="shared" si="118"/>
        <v>11.560992835420231</v>
      </c>
      <c r="X97">
        <f t="shared" si="118"/>
        <v>11.529966371120048</v>
      </c>
      <c r="Y97">
        <f t="shared" si="118"/>
        <v>11.711714868862591</v>
      </c>
      <c r="Z97">
        <f t="shared" si="118"/>
        <v>11.917185574531677</v>
      </c>
      <c r="AA97">
        <f t="shared" si="118"/>
        <v>12.142186400119554</v>
      </c>
      <c r="AB97">
        <f t="shared" si="112"/>
        <v>12.425700417297831</v>
      </c>
      <c r="AC97">
        <f t="shared" si="112"/>
        <v>12.770708817661816</v>
      </c>
      <c r="AD97">
        <f t="shared" si="112"/>
        <v>13.179177447161337</v>
      </c>
      <c r="AE97">
        <f t="shared" si="112"/>
        <v>13.605982695828633</v>
      </c>
      <c r="AF97">
        <f t="shared" si="112"/>
        <v>14.070325910100628</v>
      </c>
      <c r="AG97">
        <f t="shared" si="112"/>
        <v>14.590781404628773</v>
      </c>
      <c r="AH97">
        <f t="shared" si="112"/>
        <v>15.156092071728644</v>
      </c>
      <c r="AI97">
        <f t="shared" si="112"/>
        <v>15.754017436118042</v>
      </c>
      <c r="AJ97">
        <f t="shared" si="112"/>
        <v>16.380922196442739</v>
      </c>
      <c r="AK97">
        <f t="shared" si="112"/>
        <v>17.045203112040728</v>
      </c>
      <c r="AL97">
        <f t="shared" si="112"/>
        <v>17.719438440854226</v>
      </c>
      <c r="AM97">
        <f t="shared" si="112"/>
        <v>18.396473702614898</v>
      </c>
      <c r="AN97">
        <f t="shared" si="112"/>
        <v>22.031720686964757</v>
      </c>
      <c r="AO97">
        <f t="shared" si="112"/>
        <v>26.402188295106217</v>
      </c>
      <c r="AP97">
        <f t="shared" si="112"/>
        <v>30.950521750643997</v>
      </c>
      <c r="AQ97">
        <f t="shared" si="112"/>
        <v>34.657795002370236</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2.6594600563613415</v>
      </c>
      <c r="U98">
        <f t="shared" si="119"/>
        <v>2.6808125232816096</v>
      </c>
      <c r="V98">
        <f t="shared" si="119"/>
        <v>2.650655116006873</v>
      </c>
      <c r="W98">
        <f t="shared" si="119"/>
        <v>2.6425126480960541</v>
      </c>
      <c r="X98">
        <f t="shared" si="119"/>
        <v>2.635420884827441</v>
      </c>
      <c r="Y98">
        <f t="shared" si="119"/>
        <v>2.6769633985971648</v>
      </c>
      <c r="Z98">
        <f t="shared" si="119"/>
        <v>2.7239281313215273</v>
      </c>
      <c r="AA98">
        <f t="shared" si="119"/>
        <v>2.7753568914558988</v>
      </c>
      <c r="AB98">
        <f t="shared" si="112"/>
        <v>2.8401600953823625</v>
      </c>
      <c r="AC98">
        <f t="shared" si="112"/>
        <v>2.9190191583227021</v>
      </c>
      <c r="AD98">
        <f t="shared" si="112"/>
        <v>3.0123834164940209</v>
      </c>
      <c r="AE98">
        <f t="shared" si="112"/>
        <v>3.1099389019036887</v>
      </c>
      <c r="AF98">
        <f t="shared" si="112"/>
        <v>3.2160744937372874</v>
      </c>
      <c r="AG98">
        <f t="shared" si="112"/>
        <v>3.3350357496294349</v>
      </c>
      <c r="AH98">
        <f t="shared" si="112"/>
        <v>3.4642496163951195</v>
      </c>
      <c r="AI98">
        <f t="shared" si="112"/>
        <v>3.6009182711126964</v>
      </c>
      <c r="AJ98">
        <f t="shared" si="112"/>
        <v>3.7442107877583415</v>
      </c>
      <c r="AK98">
        <f t="shared" si="112"/>
        <v>3.8960464256093106</v>
      </c>
      <c r="AL98">
        <f t="shared" si="112"/>
        <v>4.0501573579095389</v>
      </c>
      <c r="AM98">
        <f t="shared" si="112"/>
        <v>4.2049082748834063</v>
      </c>
      <c r="AN98">
        <f t="shared" si="112"/>
        <v>5.0358218713062319</v>
      </c>
      <c r="AO98">
        <f t="shared" si="112"/>
        <v>6.0347858960242808</v>
      </c>
      <c r="AP98">
        <f t="shared" si="112"/>
        <v>7.074404971575774</v>
      </c>
      <c r="AQ98">
        <f t="shared" si="112"/>
        <v>7.9217817148274863</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6.648650140903352</v>
      </c>
      <c r="U99">
        <f t="shared" si="120"/>
        <v>6.7020313082040213</v>
      </c>
      <c r="V99">
        <f t="shared" si="120"/>
        <v>6.6266377900171793</v>
      </c>
      <c r="W99">
        <f t="shared" si="120"/>
        <v>6.6062816202401322</v>
      </c>
      <c r="X99">
        <f t="shared" si="120"/>
        <v>6.5885522120685991</v>
      </c>
      <c r="Y99">
        <f t="shared" si="120"/>
        <v>6.6924084964929094</v>
      </c>
      <c r="Z99">
        <f t="shared" si="120"/>
        <v>6.8098203283038155</v>
      </c>
      <c r="AA99">
        <f t="shared" si="120"/>
        <v>6.9383922286397448</v>
      </c>
      <c r="AB99">
        <f t="shared" si="112"/>
        <v>7.1004002384559035</v>
      </c>
      <c r="AC99">
        <f t="shared" si="112"/>
        <v>7.297547895806753</v>
      </c>
      <c r="AD99">
        <f t="shared" si="112"/>
        <v>7.5309585412350497</v>
      </c>
      <c r="AE99">
        <f t="shared" si="112"/>
        <v>7.7748472547592193</v>
      </c>
      <c r="AF99">
        <f t="shared" si="112"/>
        <v>8.0401862343432171</v>
      </c>
      <c r="AG99">
        <f t="shared" si="112"/>
        <v>8.3375893740735858</v>
      </c>
      <c r="AH99">
        <f t="shared" si="112"/>
        <v>8.6606240409877966</v>
      </c>
      <c r="AI99">
        <f t="shared" si="112"/>
        <v>9.0022956777817384</v>
      </c>
      <c r="AJ99">
        <f t="shared" si="112"/>
        <v>9.3605269693958508</v>
      </c>
      <c r="AK99">
        <f t="shared" si="112"/>
        <v>9.7401160640232725</v>
      </c>
      <c r="AL99">
        <f t="shared" si="112"/>
        <v>10.125393394773843</v>
      </c>
      <c r="AM99">
        <f t="shared" si="112"/>
        <v>10.512270687208511</v>
      </c>
      <c r="AN99">
        <f t="shared" si="112"/>
        <v>12.589554678265573</v>
      </c>
      <c r="AO99">
        <f t="shared" si="112"/>
        <v>15.086964740060694</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2.5264870535432742</v>
      </c>
      <c r="U100">
        <f t="shared" si="121"/>
        <v>2.5467718971175288</v>
      </c>
      <c r="V100">
        <f t="shared" si="121"/>
        <v>2.518122360206529</v>
      </c>
      <c r="W100">
        <f t="shared" si="121"/>
        <v>2.5103870156912511</v>
      </c>
      <c r="X100">
        <f t="shared" si="121"/>
        <v>2.5036498405860685</v>
      </c>
      <c r="Y100">
        <f t="shared" si="121"/>
        <v>2.5431152286673062</v>
      </c>
      <c r="Z100">
        <f t="shared" si="121"/>
        <v>2.5877317247554505</v>
      </c>
      <c r="AA100">
        <f t="shared" si="121"/>
        <v>2.6365890468831035</v>
      </c>
      <c r="AB100">
        <f t="shared" si="112"/>
        <v>2.6981520906132439</v>
      </c>
      <c r="AC100">
        <f t="shared" si="112"/>
        <v>2.7730682004065668</v>
      </c>
      <c r="AD100">
        <f t="shared" si="112"/>
        <v>2.8617642456693195</v>
      </c>
      <c r="AE100">
        <f t="shared" si="112"/>
        <v>2.9544419568085041</v>
      </c>
      <c r="AF100">
        <f t="shared" si="112"/>
        <v>3.0552707690504231</v>
      </c>
      <c r="AG100">
        <f t="shared" si="112"/>
        <v>3.1682839621479633</v>
      </c>
      <c r="AH100">
        <f t="shared" si="112"/>
        <v>3.2910371355753636</v>
      </c>
      <c r="AI100">
        <f t="shared" si="112"/>
        <v>3.4208723575570614</v>
      </c>
      <c r="AJ100">
        <f t="shared" si="112"/>
        <v>3.5570002483704242</v>
      </c>
      <c r="AK100">
        <f t="shared" si="112"/>
        <v>3.7012441043288447</v>
      </c>
      <c r="AL100">
        <f t="shared" si="112"/>
        <v>3.847649490014061</v>
      </c>
      <c r="AM100">
        <f t="shared" si="112"/>
        <v>3.9946628611392354</v>
      </c>
      <c r="AN100">
        <f t="shared" si="112"/>
        <v>4.7840307777409192</v>
      </c>
      <c r="AO100">
        <f t="shared" si="112"/>
        <v>5.733046601223065</v>
      </c>
      <c r="AP100">
        <f t="shared" si="112"/>
        <v>6.7206847229969835</v>
      </c>
      <c r="AQ100">
        <f t="shared" si="112"/>
        <v>7.5256926290861097</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19.829736261262134</v>
      </c>
      <c r="U101">
        <f t="shared" si="124"/>
        <v>19.988946694426357</v>
      </c>
      <c r="V101">
        <f t="shared" si="124"/>
        <v>19.764083970449335</v>
      </c>
      <c r="W101">
        <f t="shared" si="124"/>
        <v>19.703371273975058</v>
      </c>
      <c r="X101">
        <f t="shared" si="124"/>
        <v>19.650492948200796</v>
      </c>
      <c r="Y101">
        <f t="shared" si="124"/>
        <v>19.960246459900674</v>
      </c>
      <c r="Z101">
        <f t="shared" si="124"/>
        <v>20.310429671442858</v>
      </c>
      <c r="AA101">
        <f t="shared" si="124"/>
        <v>20.693898017684393</v>
      </c>
      <c r="AB101">
        <f t="shared" si="112"/>
        <v>21.177090250511057</v>
      </c>
      <c r="AC101">
        <f t="shared" si="112"/>
        <v>21.765087207328197</v>
      </c>
      <c r="AD101">
        <f t="shared" si="112"/>
        <v>22.461239274488289</v>
      </c>
      <c r="AE101">
        <f t="shared" si="112"/>
        <v>23.188642395992542</v>
      </c>
      <c r="AF101">
        <f t="shared" si="112"/>
        <v>23.980021378714618</v>
      </c>
      <c r="AG101">
        <f t="shared" si="112"/>
        <v>24.867032380819055</v>
      </c>
      <c r="AH101">
        <f t="shared" si="112"/>
        <v>25.830489941737298</v>
      </c>
      <c r="AI101">
        <f t="shared" si="112"/>
        <v>26.84953264995492</v>
      </c>
      <c r="AJ101">
        <f t="shared" si="112"/>
        <v>27.917964870434787</v>
      </c>
      <c r="AK101">
        <f t="shared" si="112"/>
        <v>29.050097179187965</v>
      </c>
      <c r="AL101">
        <f t="shared" si="112"/>
        <v>30.199194769573253</v>
      </c>
      <c r="AM101">
        <f t="shared" si="112"/>
        <v>31.353064278701662</v>
      </c>
      <c r="AN101">
        <f t="shared" si="112"/>
        <v>37.548606653383871</v>
      </c>
      <c r="AO101">
        <f t="shared" si="112"/>
        <v>44.997183704678513</v>
      </c>
      <c r="AP101">
        <f t="shared" si="112"/>
        <v>52.74889707636536</v>
      </c>
      <c r="AQ101">
        <f t="shared" si="112"/>
        <v>59.067193639013801</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27.319955656965874</v>
      </c>
      <c r="U102">
        <f t="shared" si="127"/>
        <v>27.539304110060026</v>
      </c>
      <c r="V102">
        <f t="shared" si="127"/>
        <v>27.229504747778147</v>
      </c>
      <c r="W102">
        <f t="shared" si="127"/>
        <v>27.145859249238043</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13.89262320500541</v>
      </c>
      <c r="U103" s="2">
        <f t="shared" si="129"/>
        <v>13.863456822724167</v>
      </c>
      <c r="V103" s="2">
        <f t="shared" si="129"/>
        <v>13.564718653813529</v>
      </c>
      <c r="W103" s="2">
        <f t="shared" si="129"/>
        <v>13.376912856806889</v>
      </c>
      <c r="X103" s="2">
        <f t="shared" si="129"/>
        <v>13.191333314423293</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0.10074110336209938</v>
      </c>
      <c r="U104">
        <f t="shared" si="131"/>
        <v>0.10052960597325242</v>
      </c>
      <c r="V104">
        <f t="shared" si="131"/>
        <v>9.8363333102511358E-2</v>
      </c>
      <c r="W104">
        <f t="shared" si="131"/>
        <v>9.7001476314987553E-2</v>
      </c>
      <c r="X104">
        <f t="shared" si="131"/>
        <v>9.5655763011943312E-2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3.022233100862971E-2</v>
      </c>
      <c r="U106">
        <f t="shared" si="131"/>
        <v>3.0158881791975622E-2</v>
      </c>
      <c r="V106">
        <f t="shared" si="131"/>
        <v>2.9508999930753305E-2</v>
      </c>
      <c r="W106">
        <f t="shared" si="131"/>
        <v>2.9100442894496165E-2</v>
      </c>
      <c r="X106">
        <f t="shared" si="131"/>
        <v>2.8696728903582894E-2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9.0666993025889028E-2</v>
      </c>
      <c r="U108">
        <f t="shared" si="131"/>
        <v>9.047664537592677E-2</v>
      </c>
      <c r="V108">
        <f t="shared" si="131"/>
        <v>8.8526999792259822E-2</v>
      </c>
      <c r="W108">
        <f t="shared" si="131"/>
        <v>8.7301328683488402E-2</v>
      </c>
      <c r="X108">
        <f t="shared" si="131"/>
        <v>8.6090186710748584E-2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0.56415017882775453</v>
      </c>
      <c r="U111">
        <f t="shared" si="131"/>
        <v>0.56296579345021158</v>
      </c>
      <c r="V111">
        <f t="shared" si="131"/>
        <v>0.55083466537406167</v>
      </c>
      <c r="W111">
        <f t="shared" si="131"/>
        <v>0.54320826736392847</v>
      </c>
      <c r="X111">
        <f t="shared" si="131"/>
        <v>0.53567227286688068</v>
      </c>
      <c r="Y111">
        <f t="shared" si="131"/>
        <v>0.54411615099645982</v>
      </c>
      <c r="Z111">
        <f t="shared" si="131"/>
        <v>0.55366214240446676</v>
      </c>
      <c r="AA111">
        <f t="shared" si="131"/>
        <v>0.56411548630505903</v>
      </c>
      <c r="AB111">
        <f t="shared" si="131"/>
        <v>0.57728730251710891</v>
      </c>
      <c r="AC111">
        <f t="shared" si="131"/>
        <v>0.59331609462564916</v>
      </c>
      <c r="AD111">
        <f t="shared" si="131"/>
        <v>0.61229319413453276</v>
      </c>
      <c r="AE111">
        <f t="shared" si="131"/>
        <v>0.63212219712258877</v>
      </c>
      <c r="AF111">
        <f t="shared" si="131"/>
        <v>0.65369518155057627</v>
      </c>
      <c r="AG111">
        <f t="shared" si="131"/>
        <v>0.67787509402441171</v>
      </c>
      <c r="AH111">
        <f t="shared" si="131"/>
        <v>0.70413893904999458</v>
      </c>
      <c r="AI111">
        <f t="shared" si="131"/>
        <v>0.73191803472450456</v>
      </c>
      <c r="AJ111">
        <f t="shared" si="131"/>
        <v>0.7610434880888215</v>
      </c>
      <c r="AK111">
        <f t="shared" si="131"/>
        <v>0.79190540532491649</v>
      </c>
      <c r="AL111">
        <f t="shared" si="131"/>
        <v>0.82322979599593538</v>
      </c>
      <c r="AM111">
        <f t="shared" si="131"/>
        <v>0.85468426913184736</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6.8906914699675665</v>
      </c>
      <c r="U112">
        <f t="shared" si="131"/>
        <v>6.8762250485704346</v>
      </c>
      <c r="V112">
        <f t="shared" si="131"/>
        <v>6.7280519842117466</v>
      </c>
      <c r="W112">
        <f t="shared" si="131"/>
        <v>6.6349009799451188</v>
      </c>
      <c r="X112">
        <f t="shared" si="131"/>
        <v>6.5428541900168931</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1.9136414649156548</v>
      </c>
      <c r="U113">
        <f t="shared" si="137"/>
        <v>1.9096239372183039</v>
      </c>
      <c r="V113">
        <f t="shared" si="137"/>
        <v>1.8684742033815436</v>
      </c>
      <c r="W113">
        <f t="shared" si="137"/>
        <v>1.8426048657337804</v>
      </c>
      <c r="X113">
        <f t="shared" si="137"/>
        <v>1.8170421838626294</v>
      </c>
      <c r="Y113">
        <f t="shared" si="137"/>
        <v>1.8456844779181465</v>
      </c>
      <c r="Z113">
        <f t="shared" si="137"/>
        <v>1.878065226285627</v>
      </c>
      <c r="AA113">
        <f t="shared" si="137"/>
        <v>1.9135237851692963</v>
      </c>
      <c r="AB113">
        <f t="shared" si="137"/>
        <v>1.9582036144374579</v>
      </c>
      <c r="AC113">
        <f t="shared" si="137"/>
        <v>2.0125745290672317</v>
      </c>
      <c r="AD113">
        <f t="shared" si="137"/>
        <v>2.0769463326523865</v>
      </c>
      <c r="AE113">
        <f t="shared" si="137"/>
        <v>2.1442078593698422</v>
      </c>
      <c r="AF113">
        <f t="shared" ref="AF113:AQ113" si="138">AF$103/AE$103*AE113</f>
        <v>2.2173851073309403</v>
      </c>
      <c r="AG113">
        <f t="shared" si="138"/>
        <v>2.2994052588163312</v>
      </c>
      <c r="AH113">
        <f t="shared" si="138"/>
        <v>2.3884942722657434</v>
      </c>
      <c r="AI113">
        <f t="shared" si="138"/>
        <v>2.4827231342525655</v>
      </c>
      <c r="AJ113">
        <f t="shared" si="138"/>
        <v>2.5815189466694592</v>
      </c>
      <c r="AK113">
        <f t="shared" si="138"/>
        <v>2.6862049801517212</v>
      </c>
      <c r="AL113">
        <f t="shared" si="138"/>
        <v>2.7924597596429472</v>
      </c>
      <c r="AM113">
        <f t="shared" si="138"/>
        <v>2.8991557890141171</v>
      </c>
      <c r="AN113">
        <f t="shared" si="138"/>
        <v>3.4720453280389769</v>
      </c>
      <c r="AO113">
        <f t="shared" si="138"/>
        <v>4.16080050317023</v>
      </c>
      <c r="AP113">
        <f t="shared" si="138"/>
        <v>4.8775860937758146</v>
      </c>
      <c r="AQ113">
        <f t="shared" si="138"/>
        <v>5.4618264695643317</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153.34269636856931</v>
      </c>
      <c r="U114" s="2">
        <f t="shared" si="139"/>
        <v>155.69929944888017</v>
      </c>
      <c r="V114" s="2">
        <f t="shared" si="139"/>
        <v>155.08981166753446</v>
      </c>
      <c r="W114" s="2">
        <f t="shared" si="139"/>
        <v>155.78224700634536</v>
      </c>
      <c r="X114" s="2">
        <f t="shared" si="139"/>
        <v>156.56135961246716</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1.0451622362690576</v>
      </c>
      <c r="U115">
        <f t="shared" si="144"/>
        <v>1.0612245111849503</v>
      </c>
      <c r="V115">
        <f t="shared" si="144"/>
        <v>1.057070328249502</v>
      </c>
      <c r="W115">
        <f t="shared" si="144"/>
        <v>1.0617898700621999</v>
      </c>
      <c r="X115">
        <f t="shared" si="144"/>
        <v>1.0671001919295189</v>
      </c>
      <c r="Y115">
        <f t="shared" si="144"/>
        <v>1.0839210438367495</v>
      </c>
      <c r="Z115">
        <f t="shared" si="144"/>
        <v>1.1029373897997841</v>
      </c>
      <c r="AA115">
        <f t="shared" si="144"/>
        <v>1.1237612514174999</v>
      </c>
      <c r="AB115">
        <f t="shared" si="144"/>
        <v>1.1500005180734234</v>
      </c>
      <c r="AC115">
        <f t="shared" si="144"/>
        <v>1.181931099516216</v>
      </c>
      <c r="AD115">
        <f t="shared" si="144"/>
        <v>1.2197349350961613</v>
      </c>
      <c r="AE115">
        <f t="shared" si="144"/>
        <v>1.2592358276495155</v>
      </c>
      <c r="AF115">
        <f t="shared" si="144"/>
        <v>1.3022108647937636</v>
      </c>
      <c r="AG115">
        <f t="shared" si="144"/>
        <v>1.3503791022565246</v>
      </c>
      <c r="AH115">
        <f t="shared" si="144"/>
        <v>1.4026986929600207</v>
      </c>
      <c r="AI115">
        <f t="shared" si="144"/>
        <v>1.4580367790014177</v>
      </c>
      <c r="AJ115">
        <f t="shared" si="144"/>
        <v>1.5160569126715067</v>
      </c>
      <c r="AK115">
        <f t="shared" si="144"/>
        <v>1.5775362153609966</v>
      </c>
      <c r="AL115">
        <f t="shared" si="144"/>
        <v>1.6399368005513117</v>
      </c>
      <c r="AM115">
        <f t="shared" si="144"/>
        <v>1.7025965199740392</v>
      </c>
      <c r="AN115">
        <f t="shared" si="144"/>
        <v>2.0390391972421522</v>
      </c>
      <c r="AO115">
        <f t="shared" si="144"/>
        <v>2.4435266582941706</v>
      </c>
      <c r="AP115">
        <f t="shared" si="144"/>
        <v>2.8644756313562949</v>
      </c>
      <c r="AQ115">
        <f t="shared" si="144"/>
        <v>3.2075843509412194</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2.9861778179115932E-2</v>
      </c>
      <c r="U116">
        <f t="shared" si="145"/>
        <v>3.0320700319570012E-2</v>
      </c>
      <c r="V116">
        <f t="shared" si="145"/>
        <v>3.0202009378557201E-2</v>
      </c>
      <c r="W116">
        <f t="shared" si="145"/>
        <v>3.033685343034857E-2</v>
      </c>
      <c r="X116">
        <f t="shared" si="145"/>
        <v>3.048857691227197E-2</v>
      </c>
      <c r="Y116">
        <f t="shared" si="145"/>
        <v>3.096917268104999E-2</v>
      </c>
      <c r="Z116">
        <f t="shared" si="145"/>
        <v>3.1512496851422413E-2</v>
      </c>
      <c r="AA116">
        <f t="shared" si="145"/>
        <v>3.2107464326214294E-2</v>
      </c>
      <c r="AB116">
        <f t="shared" si="145"/>
        <v>3.2857157659240674E-2</v>
      </c>
      <c r="AC116">
        <f t="shared" si="145"/>
        <v>3.3769459986177607E-2</v>
      </c>
      <c r="AD116">
        <f t="shared" si="145"/>
        <v>3.4849569574176044E-2</v>
      </c>
      <c r="AE116">
        <f t="shared" si="145"/>
        <v>3.597816650427188E-2</v>
      </c>
      <c r="AF116">
        <f t="shared" si="145"/>
        <v>3.7206024708393251E-2</v>
      </c>
      <c r="AG116">
        <f t="shared" si="145"/>
        <v>3.8582260064472136E-2</v>
      </c>
      <c r="AH116">
        <f t="shared" si="145"/>
        <v>4.0077105513143453E-2</v>
      </c>
      <c r="AI116">
        <f t="shared" si="145"/>
        <v>4.1658193685754796E-2</v>
      </c>
      <c r="AJ116">
        <f t="shared" si="145"/>
        <v>4.3315911790614482E-2</v>
      </c>
      <c r="AK116">
        <f t="shared" si="145"/>
        <v>4.5072463296028487E-2</v>
      </c>
      <c r="AL116">
        <f t="shared" si="145"/>
        <v>4.6855337158608915E-2</v>
      </c>
      <c r="AM116">
        <f t="shared" si="145"/>
        <v>4.8645614856401127E-2</v>
      </c>
      <c r="AN116">
        <f t="shared" si="145"/>
        <v>5.8258262778347211E-2</v>
      </c>
      <c r="AO116">
        <f t="shared" si="145"/>
        <v>6.9815047379833448E-2</v>
      </c>
      <c r="AP116">
        <f t="shared" si="145"/>
        <v>8.1842160895894134E-2</v>
      </c>
      <c r="AQ116">
        <f t="shared" si="145"/>
        <v>9.164526716974912E-2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0.22396333634336951</v>
      </c>
      <c r="U117">
        <f t="shared" si="146"/>
        <v>0.22740525239677511</v>
      </c>
      <c r="V117">
        <f t="shared" si="146"/>
        <v>0.22651507033917906</v>
      </c>
      <c r="W117">
        <f t="shared" si="146"/>
        <v>0.22752640072761432</v>
      </c>
      <c r="X117">
        <f t="shared" si="146"/>
        <v>0.22866432684203983</v>
      </c>
      <c r="Y117">
        <f t="shared" si="146"/>
        <v>0.23226879510787499</v>
      </c>
      <c r="Z117">
        <f t="shared" si="146"/>
        <v>0.23634372638566814</v>
      </c>
      <c r="AA117">
        <f t="shared" si="146"/>
        <v>0.24080598244660728</v>
      </c>
      <c r="AB117">
        <f t="shared" si="146"/>
        <v>0.24642868244430516</v>
      </c>
      <c r="AC117">
        <f t="shared" si="146"/>
        <v>0.25327094989633214</v>
      </c>
      <c r="AD117">
        <f t="shared" si="146"/>
        <v>0.26137177180632043</v>
      </c>
      <c r="AE117">
        <f t="shared" si="146"/>
        <v>0.26983624878203921</v>
      </c>
      <c r="AF117">
        <f t="shared" si="146"/>
        <v>0.27904518531294953</v>
      </c>
      <c r="AG117">
        <f t="shared" si="146"/>
        <v>0.28936695048354116</v>
      </c>
      <c r="AH117">
        <f t="shared" si="146"/>
        <v>0.30057829134857605</v>
      </c>
      <c r="AI117">
        <f t="shared" si="146"/>
        <v>0.31243645264316111</v>
      </c>
      <c r="AJ117">
        <f t="shared" si="146"/>
        <v>0.3248693384296088</v>
      </c>
      <c r="AK117">
        <f t="shared" si="146"/>
        <v>0.33804347472021379</v>
      </c>
      <c r="AL117">
        <f t="shared" si="146"/>
        <v>0.35141502868956703</v>
      </c>
      <c r="AM117">
        <f t="shared" si="146"/>
        <v>0.3648421114230086</v>
      </c>
      <c r="AN117">
        <f t="shared" si="146"/>
        <v>0.4369369708376043</v>
      </c>
      <c r="AO117">
        <f t="shared" si="146"/>
        <v>0.52361285534875113</v>
      </c>
      <c r="AP117">
        <f t="shared" si="146"/>
        <v>0.61381620671920634</v>
      </c>
      <c r="AQ117">
        <f t="shared" si="146"/>
        <v>0.68733950377311881</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6.8682089811966653</v>
      </c>
      <c r="U118">
        <f t="shared" si="147"/>
        <v>6.9737610735011035</v>
      </c>
      <c r="V118">
        <f t="shared" si="147"/>
        <v>6.9464621570681571</v>
      </c>
      <c r="W118">
        <f t="shared" si="147"/>
        <v>6.9774762889801716</v>
      </c>
      <c r="X118">
        <f t="shared" si="147"/>
        <v>7.0123726898225538</v>
      </c>
      <c r="Y118">
        <f t="shared" si="147"/>
        <v>7.1229097166414981</v>
      </c>
      <c r="Z118">
        <f t="shared" si="147"/>
        <v>7.2478742758271544</v>
      </c>
      <c r="AA118">
        <f t="shared" si="147"/>
        <v>7.3847167950292878</v>
      </c>
      <c r="AB118">
        <f t="shared" si="147"/>
        <v>7.5571462616253555</v>
      </c>
      <c r="AC118">
        <f t="shared" si="147"/>
        <v>7.7669757968208497</v>
      </c>
      <c r="AD118">
        <f t="shared" si="147"/>
        <v>8.0154010020604911</v>
      </c>
      <c r="AE118">
        <f t="shared" si="147"/>
        <v>8.2749782959825335</v>
      </c>
      <c r="AF118">
        <f t="shared" si="147"/>
        <v>8.55738568293045</v>
      </c>
      <c r="AG118">
        <f t="shared" si="147"/>
        <v>8.8739198148285929</v>
      </c>
      <c r="AH118">
        <f t="shared" si="147"/>
        <v>9.2177342680229959</v>
      </c>
      <c r="AI118">
        <f t="shared" si="147"/>
        <v>9.581384547723605</v>
      </c>
      <c r="AJ118">
        <f t="shared" si="147"/>
        <v>9.9626597118413329</v>
      </c>
      <c r="AK118">
        <f t="shared" si="147"/>
        <v>10.366666558086553</v>
      </c>
      <c r="AL118">
        <f t="shared" si="147"/>
        <v>10.776727546480053</v>
      </c>
      <c r="AM118">
        <f t="shared" si="147"/>
        <v>11.188491416972262</v>
      </c>
      <c r="AN118">
        <f t="shared" si="147"/>
        <v>13.399400439019862</v>
      </c>
      <c r="AO118">
        <f t="shared" si="147"/>
        <v>16.057460897361697</v>
      </c>
      <c r="AP118">
        <f t="shared" si="147"/>
        <v>18.823697006055657</v>
      </c>
      <c r="AQ118">
        <f t="shared" si="147"/>
        <v>21.078411449042306</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0.80626801083613031</v>
      </c>
      <c r="U119">
        <f t="shared" si="148"/>
        <v>0.81865890862839041</v>
      </c>
      <c r="V119">
        <f t="shared" si="148"/>
        <v>0.81545425322104459</v>
      </c>
      <c r="W119">
        <f t="shared" si="148"/>
        <v>0.81909504261941157</v>
      </c>
      <c r="X119">
        <f t="shared" si="148"/>
        <v>0.82319157663134335</v>
      </c>
      <c r="Y119">
        <f t="shared" si="148"/>
        <v>0.83616766238834994</v>
      </c>
      <c r="Z119">
        <f t="shared" si="148"/>
        <v>0.85083741498840526</v>
      </c>
      <c r="AA119">
        <f t="shared" si="148"/>
        <v>0.86690153680778614</v>
      </c>
      <c r="AB119">
        <f t="shared" si="148"/>
        <v>0.88714325679949846</v>
      </c>
      <c r="AC119">
        <f t="shared" si="148"/>
        <v>0.91177541962679565</v>
      </c>
      <c r="AD119">
        <f t="shared" si="148"/>
        <v>0.94093837850275353</v>
      </c>
      <c r="AE119">
        <f t="shared" si="148"/>
        <v>0.9714104956153411</v>
      </c>
      <c r="AF119">
        <f t="shared" si="148"/>
        <v>1.0045626671266181</v>
      </c>
      <c r="AG119">
        <f t="shared" si="148"/>
        <v>1.041721021740748</v>
      </c>
      <c r="AH119">
        <f t="shared" si="148"/>
        <v>1.0820818488548736</v>
      </c>
      <c r="AI119">
        <f t="shared" si="148"/>
        <v>1.1247712295153798</v>
      </c>
      <c r="AJ119">
        <f t="shared" si="148"/>
        <v>1.1695296183465913</v>
      </c>
      <c r="AK119">
        <f t="shared" si="148"/>
        <v>1.2169565089927694</v>
      </c>
      <c r="AL119">
        <f t="shared" si="148"/>
        <v>1.265094103282441</v>
      </c>
      <c r="AM119">
        <f t="shared" si="148"/>
        <v>1.3134316011228306</v>
      </c>
      <c r="AN119">
        <f t="shared" si="148"/>
        <v>1.5729730950153751</v>
      </c>
      <c r="AO119">
        <f t="shared" si="148"/>
        <v>1.8850062792555036</v>
      </c>
      <c r="AP119">
        <f t="shared" si="148"/>
        <v>2.2097383441891423</v>
      </c>
      <c r="AQ119">
        <f t="shared" si="148"/>
        <v>2.4744222135832272</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3.344519156060985</v>
      </c>
      <c r="U120">
        <f t="shared" si="149"/>
        <v>3.3959184357918417</v>
      </c>
      <c r="V120">
        <f t="shared" si="149"/>
        <v>3.3826250503984072</v>
      </c>
      <c r="W120">
        <f t="shared" si="149"/>
        <v>3.3977275841990404</v>
      </c>
      <c r="X120">
        <f t="shared" si="149"/>
        <v>3.4147206141744615</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0.47778845086585492</v>
      </c>
      <c r="U121">
        <f t="shared" si="150"/>
        <v>0.48513120511312019</v>
      </c>
      <c r="V121">
        <f t="shared" si="150"/>
        <v>0.48323215005691522</v>
      </c>
      <c r="W121">
        <f t="shared" si="150"/>
        <v>0.48538965488557712</v>
      </c>
      <c r="X121">
        <f t="shared" si="150"/>
        <v>0.48781723059635151</v>
      </c>
      <c r="Y121">
        <f t="shared" si="150"/>
        <v>0.49550676289679985</v>
      </c>
      <c r="Z121">
        <f t="shared" si="150"/>
        <v>0.5041999496227586</v>
      </c>
      <c r="AA121">
        <f t="shared" si="150"/>
        <v>0.5137194292194287</v>
      </c>
      <c r="AB121">
        <f t="shared" si="150"/>
        <v>0.52571452254785078</v>
      </c>
      <c r="AC121">
        <f t="shared" si="150"/>
        <v>0.5403113597788417</v>
      </c>
      <c r="AD121">
        <f t="shared" si="150"/>
        <v>0.5575931131868167</v>
      </c>
      <c r="AE121">
        <f t="shared" si="150"/>
        <v>0.57565066406835008</v>
      </c>
      <c r="AF121">
        <f t="shared" si="150"/>
        <v>0.59529639533429202</v>
      </c>
      <c r="AG121">
        <f t="shared" si="150"/>
        <v>0.61731616103155418</v>
      </c>
      <c r="AH121">
        <f t="shared" si="150"/>
        <v>0.64123368821029525</v>
      </c>
      <c r="AI121">
        <f t="shared" si="150"/>
        <v>0.66653109897207674</v>
      </c>
      <c r="AJ121">
        <f t="shared" si="150"/>
        <v>0.69305458864983172</v>
      </c>
      <c r="AK121">
        <f t="shared" si="150"/>
        <v>0.72115941273645578</v>
      </c>
      <c r="AL121">
        <f t="shared" si="150"/>
        <v>0.74968539453774263</v>
      </c>
      <c r="AM121">
        <f t="shared" si="150"/>
        <v>0.77832983770241804</v>
      </c>
      <c r="AN121">
        <f t="shared" si="150"/>
        <v>0.93213220445355538</v>
      </c>
      <c r="AO121">
        <f t="shared" si="150"/>
        <v>1.1170407580773352</v>
      </c>
      <c r="AP121">
        <f t="shared" si="150"/>
        <v>1.3094745743343061</v>
      </c>
      <c r="AQ121">
        <f t="shared" si="150"/>
        <v>1.4663242747159859</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2.5083893670457389</v>
      </c>
      <c r="U122">
        <f t="shared" si="151"/>
        <v>2.5469388268438817</v>
      </c>
      <c r="V122">
        <f t="shared" si="151"/>
        <v>2.5369687877988056</v>
      </c>
      <c r="W122">
        <f t="shared" si="151"/>
        <v>2.5482956881492806</v>
      </c>
      <c r="X122">
        <f t="shared" si="151"/>
        <v>2.5610404606308461</v>
      </c>
      <c r="Y122">
        <f t="shared" si="151"/>
        <v>2.6014105052081997</v>
      </c>
      <c r="Z122">
        <f t="shared" si="151"/>
        <v>2.6470497355194831</v>
      </c>
      <c r="AA122">
        <f t="shared" si="151"/>
        <v>2.6970270034020012</v>
      </c>
      <c r="AB122">
        <f t="shared" si="151"/>
        <v>2.7600012433762173</v>
      </c>
      <c r="AC122">
        <f t="shared" si="151"/>
        <v>2.8366346388389196</v>
      </c>
      <c r="AD122">
        <f t="shared" si="151"/>
        <v>2.9273638442307885</v>
      </c>
      <c r="AE122">
        <f t="shared" si="151"/>
        <v>3.0221659863588388</v>
      </c>
      <c r="AF122">
        <f t="shared" si="151"/>
        <v>3.1253060755050339</v>
      </c>
      <c r="AG122">
        <f t="shared" si="151"/>
        <v>3.2409098454156604</v>
      </c>
      <c r="AH122">
        <f t="shared" si="151"/>
        <v>3.3664768631040509</v>
      </c>
      <c r="AI122">
        <f t="shared" si="151"/>
        <v>3.4992882696034036</v>
      </c>
      <c r="AJ122">
        <f t="shared" si="151"/>
        <v>3.6385365904116171</v>
      </c>
      <c r="AK122">
        <f t="shared" si="151"/>
        <v>3.7860869168663931</v>
      </c>
      <c r="AL122">
        <f t="shared" si="151"/>
        <v>3.9358483213231494</v>
      </c>
      <c r="AM122">
        <f t="shared" si="151"/>
        <v>4.0862316479376952</v>
      </c>
      <c r="AN122">
        <f t="shared" si="151"/>
        <v>4.8936940733811669</v>
      </c>
      <c r="AO122">
        <f t="shared" si="151"/>
        <v>5.8644639799060112</v>
      </c>
      <c r="AP122">
        <f t="shared" si="151"/>
        <v>6.8747415152551099</v>
      </c>
      <c r="AQ122">
        <f t="shared" si="151"/>
        <v>7.6982024422589292</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40.487501556252596</v>
      </c>
      <c r="U124">
        <f t="shared" si="155"/>
        <v>41.109722067180769</v>
      </c>
      <c r="V124">
        <f t="shared" si="155"/>
        <v>40.948797301410124</v>
      </c>
      <c r="W124">
        <f t="shared" si="155"/>
        <v>41.131622943071761</v>
      </c>
      <c r="X124">
        <f t="shared" si="155"/>
        <v>41.337334226359971</v>
      </c>
      <c r="Y124">
        <f t="shared" si="155"/>
        <v>41.988940497748615</v>
      </c>
      <c r="Z124">
        <f t="shared" si="155"/>
        <v>42.725595832255365</v>
      </c>
      <c r="AA124">
        <f t="shared" si="155"/>
        <v>43.532270720035584</v>
      </c>
      <c r="AB124">
        <f t="shared" si="155"/>
        <v>44.548727603666364</v>
      </c>
      <c r="AC124">
        <f t="shared" si="155"/>
        <v>45.785654676799069</v>
      </c>
      <c r="AD124">
        <f t="shared" si="155"/>
        <v>47.250099907177002</v>
      </c>
      <c r="AE124">
        <f t="shared" si="155"/>
        <v>48.780285741709577</v>
      </c>
      <c r="AF124">
        <f t="shared" si="155"/>
        <v>50.445053012165985</v>
      </c>
      <c r="AG124">
        <f t="shared" si="155"/>
        <v>52.310994510585601</v>
      </c>
      <c r="AH124">
        <f t="shared" si="155"/>
        <v>54.337751158043524</v>
      </c>
      <c r="AI124">
        <f t="shared" si="155"/>
        <v>56.481438297677528</v>
      </c>
      <c r="AJ124">
        <f t="shared" si="155"/>
        <v>58.729022615923967</v>
      </c>
      <c r="AK124">
        <f t="shared" si="155"/>
        <v>61.110608246307642</v>
      </c>
      <c r="AL124">
        <f t="shared" si="155"/>
        <v>63.527882524244305</v>
      </c>
      <c r="AM124">
        <f t="shared" si="155"/>
        <v>65.955195145773942</v>
      </c>
      <c r="AN124">
        <f t="shared" si="155"/>
        <v>78.988313782080908</v>
      </c>
      <c r="AO124">
        <f t="shared" si="155"/>
        <v>94.657351698422531</v>
      </c>
      <c r="AP124">
        <f t="shared" si="155"/>
        <v>110.96407577486366</v>
      </c>
      <c r="AQ124">
        <f t="shared" si="155"/>
        <v>124.25542360211365</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354.2387180442268</v>
      </c>
      <c r="U125" s="2">
        <f t="shared" si="156"/>
        <v>361.71583845763558</v>
      </c>
      <c r="V125" s="2">
        <f t="shared" si="156"/>
        <v>362.34806556899423</v>
      </c>
      <c r="W125" s="2">
        <f t="shared" si="156"/>
        <v>366.04669350165898</v>
      </c>
      <c r="X125" s="2">
        <f t="shared" si="156"/>
        <v>369.99269518826236</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2.1285452850787729</v>
      </c>
      <c r="U126">
        <f t="shared" si="161"/>
        <v>2.1734737149517054</v>
      </c>
      <c r="V126">
        <f t="shared" si="161"/>
        <v>2.1772726335013521</v>
      </c>
      <c r="W126">
        <f t="shared" si="161"/>
        <v>2.1994969038769896</v>
      </c>
      <c r="X126">
        <f t="shared" si="161"/>
        <v>2.2232075906458024</v>
      </c>
      <c r="Y126">
        <f t="shared" si="161"/>
        <v>2.2582523277043403</v>
      </c>
      <c r="Z126">
        <f t="shared" si="161"/>
        <v>2.2978711798150497</v>
      </c>
      <c r="AA126">
        <f t="shared" si="161"/>
        <v>2.3412558287591683</v>
      </c>
      <c r="AB126">
        <f t="shared" si="161"/>
        <v>2.3959229886412658</v>
      </c>
      <c r="AC126">
        <f t="shared" si="161"/>
        <v>2.4624474926889977</v>
      </c>
      <c r="AD126">
        <f t="shared" si="161"/>
        <v>2.5412083952288893</v>
      </c>
      <c r="AE126">
        <f t="shared" si="161"/>
        <v>2.6235049638417278</v>
      </c>
      <c r="AF126">
        <f t="shared" si="161"/>
        <v>2.7130396012731191</v>
      </c>
      <c r="AG126">
        <f t="shared" si="161"/>
        <v>2.8133938060283481</v>
      </c>
      <c r="AH126">
        <f t="shared" si="161"/>
        <v>2.9223969831163124</v>
      </c>
      <c r="AI126">
        <f t="shared" si="161"/>
        <v>3.0376889246504857</v>
      </c>
      <c r="AJ126">
        <f t="shared" si="161"/>
        <v>3.1585686719892863</v>
      </c>
      <c r="AK126">
        <f t="shared" si="161"/>
        <v>3.286655287885905</v>
      </c>
      <c r="AL126">
        <f t="shared" si="161"/>
        <v>3.4166613132854509</v>
      </c>
      <c r="AM126">
        <f t="shared" si="161"/>
        <v>3.547207221628371</v>
      </c>
      <c r="AN126">
        <f t="shared" si="161"/>
        <v>4.2481553796145217</v>
      </c>
      <c r="AO126">
        <f t="shared" si="161"/>
        <v>5.0908687448008436</v>
      </c>
      <c r="AP126">
        <f t="shared" si="161"/>
        <v>5.9678781945827453</v>
      </c>
      <c r="AQ126">
        <f t="shared" si="161"/>
        <v>6.6827144541645893</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0.12054404127415017</v>
      </c>
      <c r="U127">
        <f t="shared" si="162"/>
        <v>0.12308843370166908</v>
      </c>
      <c r="V127">
        <f t="shared" si="162"/>
        <v>0.12330357452937707</v>
      </c>
      <c r="W127">
        <f t="shared" si="162"/>
        <v>0.12456218217293001</v>
      </c>
      <c r="X127">
        <f t="shared" si="162"/>
        <v>0.12590496873450061</v>
      </c>
      <c r="Y127">
        <f t="shared" si="162"/>
        <v>0.12788962664149447</v>
      </c>
      <c r="Z127">
        <f t="shared" si="162"/>
        <v>0.13013332640092481</v>
      </c>
      <c r="AA127">
        <f t="shared" si="162"/>
        <v>0.1325902912349104</v>
      </c>
      <c r="AB127">
        <f t="shared" si="162"/>
        <v>0.13568620863134215</v>
      </c>
      <c r="AC127">
        <f t="shared" si="162"/>
        <v>0.13945363261705046</v>
      </c>
      <c r="AD127">
        <f t="shared" si="162"/>
        <v>0.14391402984379148</v>
      </c>
      <c r="AE127">
        <f t="shared" si="162"/>
        <v>0.14857465935124395</v>
      </c>
      <c r="AF127">
        <f t="shared" si="162"/>
        <v>0.15364519607209942</v>
      </c>
      <c r="AG127">
        <f t="shared" si="162"/>
        <v>0.1593284678750769</v>
      </c>
      <c r="AH127">
        <f t="shared" si="162"/>
        <v>0.16550154935472172</v>
      </c>
      <c r="AI127">
        <f t="shared" si="162"/>
        <v>0.17203077692450677</v>
      </c>
      <c r="AJ127">
        <f t="shared" si="162"/>
        <v>0.17887645380747616</v>
      </c>
      <c r="AK127">
        <f t="shared" si="162"/>
        <v>0.18613027096680279</v>
      </c>
      <c r="AL127">
        <f t="shared" si="162"/>
        <v>0.19349278836378225</v>
      </c>
      <c r="AM127">
        <f t="shared" si="162"/>
        <v>0.20088588047874659</v>
      </c>
      <c r="AN127">
        <f t="shared" si="162"/>
        <v>0.24058206372635607</v>
      </c>
      <c r="AO127">
        <f t="shared" si="162"/>
        <v>0.28830671181695972</v>
      </c>
      <c r="AP127">
        <f t="shared" si="162"/>
        <v>0.33797362003517833</v>
      </c>
      <c r="AQ127">
        <f t="shared" si="162"/>
        <v>0.3784563159793729</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0.53401120571769001</v>
      </c>
      <c r="U128">
        <f t="shared" si="163"/>
        <v>0.54528288745057796</v>
      </c>
      <c r="V128">
        <f t="shared" si="163"/>
        <v>0.54623596328567592</v>
      </c>
      <c r="W128">
        <f t="shared" si="163"/>
        <v>0.55181160666178142</v>
      </c>
      <c r="X128">
        <f t="shared" si="163"/>
        <v>0.55776016341486911</v>
      </c>
      <c r="Y128">
        <f t="shared" si="163"/>
        <v>0.5665522161007468</v>
      </c>
      <c r="Z128">
        <f t="shared" si="163"/>
        <v>0.57649182656292586</v>
      </c>
      <c r="AA128">
        <f t="shared" si="163"/>
        <v>0.58737620325657469</v>
      </c>
      <c r="AB128">
        <f t="shared" si="163"/>
        <v>0.6010911456477207</v>
      </c>
      <c r="AC128">
        <f t="shared" si="163"/>
        <v>0.61778086837306356</v>
      </c>
      <c r="AD128">
        <f t="shared" si="163"/>
        <v>0.63754046889628402</v>
      </c>
      <c r="AE128">
        <f t="shared" si="163"/>
        <v>0.6581871002550076</v>
      </c>
      <c r="AF128">
        <f t="shared" si="163"/>
        <v>0.68064962431940124</v>
      </c>
      <c r="AG128">
        <f t="shared" si="163"/>
        <v>0.70582657040358876</v>
      </c>
      <c r="AH128">
        <f t="shared" si="163"/>
        <v>0.73317337783674541</v>
      </c>
      <c r="AI128">
        <f t="shared" si="163"/>
        <v>0.76209791570765051</v>
      </c>
      <c r="AJ128">
        <f t="shared" si="163"/>
        <v>0.79242432693119835</v>
      </c>
      <c r="AK128">
        <f t="shared" si="163"/>
        <v>0.82455880331313758</v>
      </c>
      <c r="AL128">
        <f t="shared" si="163"/>
        <v>0.85717482274239154</v>
      </c>
      <c r="AM128">
        <f t="shared" si="163"/>
        <v>0.88992628845205057</v>
      </c>
      <c r="AN128">
        <f t="shared" si="163"/>
        <v>1.0657807434245348</v>
      </c>
      <c r="AO128">
        <f t="shared" si="163"/>
        <v>1.2772013711049583</v>
      </c>
      <c r="AP128">
        <f t="shared" si="163"/>
        <v>1.4972262289207081</v>
      </c>
      <c r="AQ128">
        <f t="shared" si="163"/>
        <v>1.6765649423349718</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2.2675073088714801</v>
      </c>
      <c r="U129">
        <f t="shared" si="164"/>
        <v>2.3153688901247178</v>
      </c>
      <c r="V129">
        <f t="shared" si="164"/>
        <v>2.319415820973461</v>
      </c>
      <c r="W129">
        <f t="shared" si="164"/>
        <v>2.3430910022648139</v>
      </c>
      <c r="X129">
        <f t="shared" si="164"/>
        <v>2.3683496406050621</v>
      </c>
      <c r="Y129">
        <f t="shared" si="164"/>
        <v>2.4056822724145719</v>
      </c>
      <c r="Z129">
        <f t="shared" si="164"/>
        <v>2.447887640258934</v>
      </c>
      <c r="AA129">
        <f t="shared" si="164"/>
        <v>2.4941046548854149</v>
      </c>
      <c r="AB129">
        <f t="shared" si="164"/>
        <v>2.5523407588841676</v>
      </c>
      <c r="AC129">
        <f t="shared" si="164"/>
        <v>2.6232083134552227</v>
      </c>
      <c r="AD129">
        <f t="shared" si="164"/>
        <v>2.707111119476993</v>
      </c>
      <c r="AE129">
        <f t="shared" si="164"/>
        <v>2.7947804174396853</v>
      </c>
      <c r="AF129">
        <f t="shared" si="164"/>
        <v>2.8901603213562348</v>
      </c>
      <c r="AG129">
        <f t="shared" si="164"/>
        <v>2.997066147769059</v>
      </c>
      <c r="AH129">
        <f t="shared" si="164"/>
        <v>3.1131855944492948</v>
      </c>
      <c r="AI129">
        <f t="shared" si="164"/>
        <v>3.2360043673996888</v>
      </c>
      <c r="AJ129">
        <f t="shared" si="164"/>
        <v>3.3647757459119036</v>
      </c>
      <c r="AK129">
        <f t="shared" si="164"/>
        <v>3.5012244932090271</v>
      </c>
      <c r="AL129">
        <f t="shared" si="164"/>
        <v>3.6397179586087507</v>
      </c>
      <c r="AM129">
        <f t="shared" si="164"/>
        <v>3.7787865531958205</v>
      </c>
      <c r="AN129">
        <f t="shared" si="164"/>
        <v>4.5254960935168187</v>
      </c>
      <c r="AO129">
        <f t="shared" si="164"/>
        <v>5.4232259789173778</v>
      </c>
      <c r="AP129">
        <f t="shared" si="164"/>
        <v>6.3574909679078395</v>
      </c>
      <c r="AQ129">
        <f t="shared" si="164"/>
        <v>7.1189952941774104</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1.6854108314286944</v>
      </c>
      <c r="U130">
        <f t="shared" si="165"/>
        <v>1.7209857674555415</v>
      </c>
      <c r="V130">
        <f t="shared" si="165"/>
        <v>1.7239938023402932</v>
      </c>
      <c r="W130">
        <f t="shared" si="165"/>
        <v>1.741591279018039</v>
      </c>
      <c r="X130">
        <f t="shared" si="165"/>
        <v>1.7603657202201632</v>
      </c>
      <c r="Y130">
        <f t="shared" si="165"/>
        <v>1.7881146151283795</v>
      </c>
      <c r="Z130">
        <f t="shared" si="165"/>
        <v>1.8194853559551083</v>
      </c>
      <c r="AA130">
        <f t="shared" si="165"/>
        <v>1.8538379054454721</v>
      </c>
      <c r="AB130">
        <f t="shared" si="165"/>
        <v>1.8971240990889031</v>
      </c>
      <c r="AC130">
        <f t="shared" si="165"/>
        <v>1.9497990975789257</v>
      </c>
      <c r="AD130">
        <f t="shared" si="165"/>
        <v>2.0121630412377143</v>
      </c>
      <c r="AE130">
        <f t="shared" si="165"/>
        <v>2.0773265729237971</v>
      </c>
      <c r="AF130">
        <f t="shared" si="165"/>
        <v>2.148221305008073</v>
      </c>
      <c r="AG130">
        <f t="shared" si="165"/>
        <v>2.2276831162551924</v>
      </c>
      <c r="AH130">
        <f t="shared" si="165"/>
        <v>2.3139933003100253</v>
      </c>
      <c r="AI130">
        <f t="shared" si="165"/>
        <v>2.4052830127724727</v>
      </c>
      <c r="AJ130">
        <f t="shared" si="165"/>
        <v>2.5009972251471644</v>
      </c>
      <c r="AK130">
        <f t="shared" si="165"/>
        <v>2.6024179331332848</v>
      </c>
      <c r="AL130">
        <f t="shared" si="165"/>
        <v>2.7053584554211532</v>
      </c>
      <c r="AM130">
        <f t="shared" si="165"/>
        <v>2.8087264642966199</v>
      </c>
      <c r="AN130">
        <f t="shared" si="165"/>
        <v>3.3637466586149802</v>
      </c>
      <c r="AO130">
        <f t="shared" si="165"/>
        <v>4.0310184537847924</v>
      </c>
      <c r="AP130">
        <f t="shared" si="165"/>
        <v>4.7254463507571769</v>
      </c>
      <c r="AQ130">
        <f t="shared" si="165"/>
        <v>5.2914633310126034</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2.2939762657843765</v>
      </c>
      <c r="U131">
        <f t="shared" si="166"/>
        <v>2.3423965425386246</v>
      </c>
      <c r="V131">
        <f t="shared" si="166"/>
        <v>2.3464907138252906</v>
      </c>
      <c r="W131">
        <f t="shared" si="166"/>
        <v>2.3704422591005891</v>
      </c>
      <c r="X131">
        <f t="shared" si="166"/>
        <v>2.395995745359206</v>
      </c>
      <c r="Y131">
        <f t="shared" si="166"/>
        <v>2.4337641666450915</v>
      </c>
      <c r="Z131">
        <f t="shared" si="166"/>
        <v>2.4764622041530067</v>
      </c>
      <c r="AA131">
        <f t="shared" si="166"/>
        <v>2.5232187170046996</v>
      </c>
      <c r="AB131">
        <f t="shared" si="166"/>
        <v>2.5821346198828152</v>
      </c>
      <c r="AC131">
        <f t="shared" si="166"/>
        <v>2.6538294221725987</v>
      </c>
      <c r="AD131">
        <f t="shared" si="166"/>
        <v>2.7387116383813939</v>
      </c>
      <c r="AE131">
        <f t="shared" si="166"/>
        <v>2.8274043133631062</v>
      </c>
      <c r="AF131">
        <f t="shared" si="166"/>
        <v>2.9238976013720666</v>
      </c>
      <c r="AG131">
        <f t="shared" si="166"/>
        <v>3.0320513557196707</v>
      </c>
      <c r="AH131">
        <f t="shared" si="166"/>
        <v>3.1495262823222436</v>
      </c>
      <c r="AI131">
        <f t="shared" si="166"/>
        <v>3.2737787374471559</v>
      </c>
      <c r="AJ131">
        <f t="shared" si="166"/>
        <v>3.4040532838019257</v>
      </c>
      <c r="AK131">
        <f t="shared" si="166"/>
        <v>3.5420948180324783</v>
      </c>
      <c r="AL131">
        <f t="shared" si="166"/>
        <v>3.6822049386703308</v>
      </c>
      <c r="AM131">
        <f t="shared" si="166"/>
        <v>3.8228969020658097</v>
      </c>
      <c r="AN131">
        <f t="shared" si="166"/>
        <v>4.5783228961648739</v>
      </c>
      <c r="AO131">
        <f t="shared" si="166"/>
        <v>5.4865321187490972</v>
      </c>
      <c r="AP131">
        <f t="shared" si="166"/>
        <v>6.431702924731665</v>
      </c>
      <c r="AQ131">
        <f t="shared" si="166"/>
        <v>7.2020964065608029</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0.97670451008588643</v>
      </c>
      <c r="U132">
        <f t="shared" si="167"/>
        <v>0.99732037407317597</v>
      </c>
      <c r="V132">
        <f t="shared" si="167"/>
        <v>0.99906354623253735</v>
      </c>
      <c r="W132">
        <f t="shared" si="167"/>
        <v>1.0092613772401355</v>
      </c>
      <c r="X132">
        <f t="shared" si="167"/>
        <v>1.0201412654279389</v>
      </c>
      <c r="Y132">
        <f t="shared" si="167"/>
        <v>1.0362218971061985</v>
      </c>
      <c r="Z132">
        <f t="shared" si="167"/>
        <v>1.0544014076912993</v>
      </c>
      <c r="AA132">
        <f t="shared" si="167"/>
        <v>1.0743088922016162</v>
      </c>
      <c r="AB132">
        <f t="shared" si="167"/>
        <v>1.0993934708501063</v>
      </c>
      <c r="AC132">
        <f t="shared" si="167"/>
        <v>1.1299189116711794</v>
      </c>
      <c r="AD132">
        <f t="shared" si="167"/>
        <v>1.1660591475723856</v>
      </c>
      <c r="AE132">
        <f t="shared" si="167"/>
        <v>1.2038217595742144</v>
      </c>
      <c r="AF132">
        <f t="shared" si="167"/>
        <v>1.2449056325841834</v>
      </c>
      <c r="AG132">
        <f t="shared" si="167"/>
        <v>1.2909541733775671</v>
      </c>
      <c r="AH132">
        <f t="shared" si="167"/>
        <v>1.3409713825118164</v>
      </c>
      <c r="AI132">
        <f t="shared" si="167"/>
        <v>1.3938742547515386</v>
      </c>
      <c r="AJ132">
        <f t="shared" si="167"/>
        <v>1.4493411481418195</v>
      </c>
      <c r="AK132">
        <f t="shared" si="167"/>
        <v>1.5081149859853664</v>
      </c>
      <c r="AL132">
        <f t="shared" si="167"/>
        <v>1.5677695642723291</v>
      </c>
      <c r="AM132">
        <f t="shared" si="167"/>
        <v>1.627671873302635</v>
      </c>
      <c r="AN132">
        <f t="shared" si="167"/>
        <v>1.949309017713275</v>
      </c>
      <c r="AO132">
        <f t="shared" si="167"/>
        <v>2.3359965597904808</v>
      </c>
      <c r="AP132">
        <f t="shared" si="167"/>
        <v>2.7384212067992126</v>
      </c>
      <c r="AQ132">
        <f t="shared" si="167"/>
        <v>3.0664310469472338</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6.5083635854557818</v>
      </c>
      <c r="U133">
        <f t="shared" si="168"/>
        <v>6.6457393598809311</v>
      </c>
      <c r="V133">
        <f t="shared" si="168"/>
        <v>6.6573551536937083</v>
      </c>
      <c r="W133">
        <f t="shared" si="168"/>
        <v>6.7253093724928492</v>
      </c>
      <c r="X133">
        <f t="shared" si="168"/>
        <v>6.7978085443141234</v>
      </c>
      <c r="Y133">
        <f t="shared" si="168"/>
        <v>6.9049633660285314</v>
      </c>
      <c r="Z133">
        <f t="shared" si="168"/>
        <v>7.0261042673673337</v>
      </c>
      <c r="AA133">
        <f t="shared" si="168"/>
        <v>7.1587596876372555</v>
      </c>
      <c r="AB133">
        <f t="shared" si="168"/>
        <v>7.3259131680875278</v>
      </c>
      <c r="AC133">
        <f t="shared" si="168"/>
        <v>7.5293223521532262</v>
      </c>
      <c r="AD133">
        <f t="shared" si="168"/>
        <v>7.7701462583400716</v>
      </c>
      <c r="AE133">
        <f t="shared" si="168"/>
        <v>8.0217810222901083</v>
      </c>
      <c r="AF133">
        <f t="shared" si="168"/>
        <v>8.2955473254927607</v>
      </c>
      <c r="AG133">
        <f t="shared" si="168"/>
        <v>8.6023961656160441</v>
      </c>
      <c r="AH133">
        <f t="shared" si="168"/>
        <v>8.9356906054531748</v>
      </c>
      <c r="AI133">
        <f t="shared" si="168"/>
        <v>9.2882139364048779</v>
      </c>
      <c r="AJ133">
        <f t="shared" si="168"/>
        <v>9.6578228666512604</v>
      </c>
      <c r="AK133">
        <f t="shared" si="168"/>
        <v>10.049467936422451</v>
      </c>
      <c r="AL133">
        <f t="shared" si="168"/>
        <v>10.446981904075214</v>
      </c>
      <c r="AM133">
        <f t="shared" si="168"/>
        <v>10.846146649145632</v>
      </c>
      <c r="AN133">
        <f t="shared" si="168"/>
        <v>12.989406413788386</v>
      </c>
      <c r="AO133">
        <f t="shared" si="168"/>
        <v>15.566135702755608</v>
      </c>
      <c r="AP133">
        <f t="shared" si="168"/>
        <v>18.247730690221381</v>
      </c>
      <c r="AQ133">
        <f t="shared" si="168"/>
        <v>20.43345552024477</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0.21826301870374576</v>
      </c>
      <c r="U134">
        <f t="shared" si="169"/>
        <v>0.22287002180507881</v>
      </c>
      <c r="V134">
        <f t="shared" si="169"/>
        <v>0.22325956645619247</v>
      </c>
      <c r="W134">
        <f t="shared" si="169"/>
        <v>0.22553846386780912</v>
      </c>
      <c r="X134">
        <f t="shared" si="169"/>
        <v>0.22796977980267707</v>
      </c>
      <c r="Y134">
        <f t="shared" si="169"/>
        <v>0.23156329982487028</v>
      </c>
      <c r="Z134">
        <f t="shared" si="169"/>
        <v>0.2356258538705272</v>
      </c>
      <c r="AA134">
        <f t="shared" si="169"/>
        <v>0.24007455623562401</v>
      </c>
      <c r="AB134">
        <f t="shared" si="169"/>
        <v>0.24568017779485027</v>
      </c>
      <c r="AC134">
        <f t="shared" si="169"/>
        <v>0.2525016624834836</v>
      </c>
      <c r="AD134">
        <f t="shared" si="169"/>
        <v>0.26057787888568812</v>
      </c>
      <c r="AE134">
        <f t="shared" si="169"/>
        <v>0.269016645784525</v>
      </c>
      <c r="AF134">
        <f t="shared" si="169"/>
        <v>0.2781976110105468</v>
      </c>
      <c r="AG134">
        <f t="shared" si="169"/>
        <v>0.28848802476074309</v>
      </c>
      <c r="AH134">
        <f t="shared" si="169"/>
        <v>0.29966531220033715</v>
      </c>
      <c r="AI134">
        <f t="shared" si="169"/>
        <v>0.31148745541141437</v>
      </c>
      <c r="AJ134">
        <f t="shared" si="169"/>
        <v>0.3238825774411232</v>
      </c>
      <c r="AK134">
        <f t="shared" si="169"/>
        <v>0.33701669849418248</v>
      </c>
      <c r="AL134">
        <f t="shared" si="169"/>
        <v>0.35034763758779475</v>
      </c>
      <c r="AM134">
        <f t="shared" si="169"/>
        <v>0.36373393678193844</v>
      </c>
      <c r="AN134">
        <f t="shared" si="169"/>
        <v>0.43560981463587173</v>
      </c>
      <c r="AO134">
        <f t="shared" si="169"/>
        <v>0.52202242905236595</v>
      </c>
      <c r="AP134">
        <f t="shared" si="169"/>
        <v>0.61195179596927662</v>
      </c>
      <c r="AQ134">
        <f t="shared" si="169"/>
        <v>0.68525177271346582</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66.864537709682978</v>
      </c>
      <c r="U135">
        <f t="shared" si="172"/>
        <v>68.275885973933953</v>
      </c>
      <c r="V135">
        <f t="shared" si="172"/>
        <v>68.395222374432237</v>
      </c>
      <c r="W135">
        <f t="shared" si="172"/>
        <v>69.09335906666945</v>
      </c>
      <c r="X135">
        <f t="shared" si="172"/>
        <v>69.838188937421805</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4.0977242212994645</v>
      </c>
      <c r="U136">
        <f t="shared" si="175"/>
        <v>4.1842172438373693</v>
      </c>
      <c r="V136">
        <f t="shared" si="175"/>
        <v>4.1915306520437898</v>
      </c>
      <c r="W136">
        <f t="shared" si="175"/>
        <v>4.234315239084224</v>
      </c>
      <c r="X136">
        <f t="shared" si="175"/>
        <v>4.2799613694049201</v>
      </c>
      <c r="Y136">
        <f t="shared" si="175"/>
        <v>4.3474270084404205</v>
      </c>
      <c r="Z136">
        <f t="shared" si="175"/>
        <v>4.4236984089373701</v>
      </c>
      <c r="AA136">
        <f t="shared" si="175"/>
        <v>4.5072194540648223</v>
      </c>
      <c r="AB136">
        <f t="shared" si="175"/>
        <v>4.612460788007235</v>
      </c>
      <c r="AC136">
        <f t="shared" si="175"/>
        <v>4.7405290388719266</v>
      </c>
      <c r="AD136">
        <f t="shared" si="175"/>
        <v>4.8921539351292669</v>
      </c>
      <c r="AE136">
        <f t="shared" si="175"/>
        <v>5.0505854446201175</v>
      </c>
      <c r="AF136">
        <f t="shared" si="175"/>
        <v>5.222951170179158</v>
      </c>
      <c r="AG136">
        <f t="shared" si="175"/>
        <v>5.4161459583837832</v>
      </c>
      <c r="AH136">
        <f t="shared" si="175"/>
        <v>5.6259911339048747</v>
      </c>
      <c r="AI136">
        <f t="shared" si="175"/>
        <v>5.8479429921326602</v>
      </c>
      <c r="AJ136">
        <f t="shared" si="175"/>
        <v>6.0806520972698959</v>
      </c>
      <c r="AK136">
        <f t="shared" si="175"/>
        <v>6.3272353539490842</v>
      </c>
      <c r="AL136">
        <f t="shared" si="175"/>
        <v>6.5775137214938351</v>
      </c>
      <c r="AM136">
        <f t="shared" si="175"/>
        <v>6.8288314333406506</v>
      </c>
      <c r="AN136">
        <f t="shared" si="175"/>
        <v>8.1782470483101939</v>
      </c>
      <c r="AO136">
        <f t="shared" si="175"/>
        <v>9.8005789725327883</v>
      </c>
      <c r="AP136">
        <f t="shared" si="175"/>
        <v>11.488935283235767</v>
      </c>
      <c r="AQ136">
        <f t="shared" si="175"/>
        <v>12.865087285114942</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1" t="s">
        <v>185</v>
      </c>
      <c r="C2" s="301"/>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7.0312597139351602</v>
      </c>
      <c r="M110" s="17">
        <f t="shared" ref="M110:AM110" ca="1" si="73">OFFSET(M$33,$AY110,$L$95)/OFFSET(L$33,$AY110,$L$95)*L110</f>
        <v>7.2209730367033469</v>
      </c>
      <c r="N110" s="17">
        <f t="shared" ca="1" si="73"/>
        <v>7.4161145452398607</v>
      </c>
      <c r="O110" s="17">
        <f t="shared" ca="1" si="73"/>
        <v>7.7934035094503527</v>
      </c>
      <c r="P110" s="17">
        <f t="shared" ca="1" si="73"/>
        <v>7.4149958589578802</v>
      </c>
      <c r="Q110" s="17">
        <f t="shared" ca="1" si="73"/>
        <v>7.5789003006280264</v>
      </c>
      <c r="R110" s="17">
        <f t="shared" ca="1" si="73"/>
        <v>7.6530081065617432</v>
      </c>
      <c r="S110" s="17">
        <f t="shared" ca="1" si="73"/>
        <v>7.7679362146190316</v>
      </c>
      <c r="T110" s="17">
        <f t="shared" ca="1" si="73"/>
        <v>7.8953710969907611</v>
      </c>
      <c r="U110" s="17">
        <f t="shared" ca="1" si="73"/>
        <v>8.0168269730730142</v>
      </c>
      <c r="V110" s="17">
        <f t="shared" ca="1" si="73"/>
        <v>8.1454824656971798</v>
      </c>
      <c r="W110" s="17">
        <f t="shared" ca="1" si="73"/>
        <v>8.2743831124302538</v>
      </c>
      <c r="X110" s="17">
        <f t="shared" ca="1" si="73"/>
        <v>8.4058838880443361</v>
      </c>
      <c r="Y110" s="17">
        <f t="shared" ca="1" si="73"/>
        <v>8.5525675981512936</v>
      </c>
      <c r="Z110" s="17">
        <f t="shared" ca="1" si="73"/>
        <v>8.6905494068273299</v>
      </c>
      <c r="AA110" s="17">
        <f t="shared" ca="1" si="73"/>
        <v>8.8286624452695257</v>
      </c>
      <c r="AB110" s="17">
        <f t="shared" ca="1" si="73"/>
        <v>8.9634309172004034</v>
      </c>
      <c r="AC110" s="17">
        <f t="shared" ca="1" si="73"/>
        <v>9.1005775300635445</v>
      </c>
      <c r="AD110" s="17">
        <f t="shared" ca="1" si="73"/>
        <v>9.2426457819204959</v>
      </c>
      <c r="AE110" s="17">
        <f t="shared" ca="1" si="73"/>
        <v>9.3625322442172969</v>
      </c>
      <c r="AF110" s="17">
        <f t="shared" ca="1" si="73"/>
        <v>9.4755759912969122</v>
      </c>
      <c r="AG110" s="17">
        <f t="shared" ca="1" si="73"/>
        <v>9.59471615961019</v>
      </c>
      <c r="AH110" s="17">
        <f t="shared" ca="1" si="73"/>
        <v>9.7026895720382011</v>
      </c>
      <c r="AI110" s="17">
        <f t="shared" ca="1" si="73"/>
        <v>9.8070670523339079</v>
      </c>
      <c r="AJ110" s="17">
        <f t="shared" ca="1" si="73"/>
        <v>10.552809607359105</v>
      </c>
      <c r="AK110" s="17">
        <f t="shared" ca="1" si="73"/>
        <v>11.28445680201273</v>
      </c>
      <c r="AL110" s="17">
        <f t="shared" ca="1" si="73"/>
        <v>11.942215171603465</v>
      </c>
      <c r="AM110" s="17">
        <f t="shared" ca="1" si="73"/>
        <v>12.556420093831816</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45.414760497819003</v>
      </c>
      <c r="M117" s="17">
        <f t="shared" ref="M117:AM117" ca="1" si="80">OFFSET(M$33,$AY117,$L$95)/OFFSET(L$33,$AY117,$L$95)*L117</f>
        <v>47.093617046688202</v>
      </c>
      <c r="N117" s="17">
        <f t="shared" ca="1" si="80"/>
        <v>47.790036684497061</v>
      </c>
      <c r="O117" s="17">
        <f t="shared" ca="1" si="80"/>
        <v>40.360198818417871</v>
      </c>
      <c r="P117" s="17">
        <f t="shared" ca="1" si="80"/>
        <v>46.161748471494363</v>
      </c>
      <c r="Q117" s="17">
        <f t="shared" ca="1" si="80"/>
        <v>47.416131443439063</v>
      </c>
      <c r="R117" s="17">
        <f t="shared" ca="1" si="80"/>
        <v>47.921230845977462</v>
      </c>
      <c r="S117" s="17">
        <f t="shared" ca="1" si="80"/>
        <v>48.876680433381729</v>
      </c>
      <c r="T117" s="17">
        <f t="shared" ca="1" si="80"/>
        <v>49.897226532485362</v>
      </c>
      <c r="U117" s="17">
        <f t="shared" ca="1" si="80"/>
        <v>51.037837414983493</v>
      </c>
      <c r="V117" s="17">
        <f t="shared" ca="1" si="80"/>
        <v>52.220423626780665</v>
      </c>
      <c r="W117" s="17">
        <f t="shared" ca="1" si="80"/>
        <v>53.448204673714876</v>
      </c>
      <c r="X117" s="17">
        <f t="shared" ca="1" si="80"/>
        <v>54.819109850957169</v>
      </c>
      <c r="Y117" s="17">
        <f t="shared" ca="1" si="80"/>
        <v>56.26410992698149</v>
      </c>
      <c r="Z117" s="17">
        <f t="shared" ca="1" si="80"/>
        <v>57.855735544574657</v>
      </c>
      <c r="AA117" s="17">
        <f t="shared" ca="1" si="80"/>
        <v>59.400702766022157</v>
      </c>
      <c r="AB117" s="17">
        <f t="shared" ca="1" si="80"/>
        <v>60.931928211287676</v>
      </c>
      <c r="AC117" s="17">
        <f t="shared" ca="1" si="80"/>
        <v>62.523110248803739</v>
      </c>
      <c r="AD117" s="17">
        <f t="shared" ca="1" si="80"/>
        <v>64.081181183357543</v>
      </c>
      <c r="AE117" s="17">
        <f t="shared" ca="1" si="80"/>
        <v>65.720255731182647</v>
      </c>
      <c r="AF117" s="17">
        <f t="shared" ca="1" si="80"/>
        <v>67.430339269148106</v>
      </c>
      <c r="AG117" s="17">
        <f t="shared" ca="1" si="80"/>
        <v>69.025293252750799</v>
      </c>
      <c r="AH117" s="17">
        <f t="shared" ca="1" si="80"/>
        <v>70.554999643327264</v>
      </c>
      <c r="AI117" s="17">
        <f t="shared" ca="1" si="80"/>
        <v>72.012557334538116</v>
      </c>
      <c r="AJ117" s="17">
        <f t="shared" ca="1" si="80"/>
        <v>78.926493372488679</v>
      </c>
      <c r="AK117" s="17">
        <f t="shared" ca="1" si="80"/>
        <v>85.252729312135585</v>
      </c>
      <c r="AL117" s="17">
        <f t="shared" ca="1" si="80"/>
        <v>91.356693307346418</v>
      </c>
      <c r="AM117" s="17">
        <f t="shared" ca="1" si="80"/>
        <v>97.057811401489374</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1" t="s">
        <v>282</v>
      </c>
      <c r="C2" s="301"/>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2" t="s">
        <v>216</v>
      </c>
      <c r="C13" s="303"/>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7">
        <f>INDEX('BY-DMD'!$I$5:$I$138,MATCH(C57,'BY-DMD'!$H$5:$H$138,0))</f>
        <v>11.992907577983001</v>
      </c>
      <c r="L57" s="69"/>
      <c r="M57" s="158"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7">
        <f>INDEX('BY-DMD'!$I$5:$I$138,MATCH(C58,'BY-DMD'!$H$5:$H$138,0))</f>
        <v>8.9629891158025892</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7">
        <f>INDEX('BY-DMD'!$I$5:$I$138,MATCH(C61,'BY-DMD'!$H$5:$H$138,0))</f>
        <v>14.3921338097343</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7">
        <f>INDEX('BY-DMD'!$I$5:$I$138,MATCH(C64,'BY-DMD'!$H$5:$H$138,0))</f>
        <v>20.198960613823001</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6"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6"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6"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0">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I115" s="132"/>
      <c r="M115" s="70"/>
    </row>
    <row r="116" spans="1:70">
      <c r="A116" t="s">
        <v>16</v>
      </c>
      <c r="B116" s="226" t="str">
        <f>B105</f>
        <v>CNC</v>
      </c>
      <c r="C116" s="226" t="str">
        <f>C105</f>
        <v>Commercial - Cooling</v>
      </c>
      <c r="E116" s="76">
        <v>0</v>
      </c>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M125" s="70"/>
    </row>
    <row r="126" spans="1:70" ht="15.75" thickBot="1">
      <c r="A126" t="s">
        <v>16</v>
      </c>
      <c r="B126" s="226"/>
      <c r="C126" s="67" t="s">
        <v>247</v>
      </c>
      <c r="I126" s="132"/>
      <c r="M126" s="70"/>
    </row>
    <row r="127" spans="1:70">
      <c r="A127" t="s">
        <v>16</v>
      </c>
      <c r="B127" s="226" t="str">
        <f t="shared" ref="B127:C135" si="166">B116</f>
        <v>CNC</v>
      </c>
      <c r="C127" s="226" t="str">
        <f t="shared" si="166"/>
        <v>Commercial - Cooling</v>
      </c>
      <c r="E127" s="125">
        <f t="shared" ref="E127:E135" si="167">E116+$AX$101</f>
        <v>0.01</v>
      </c>
      <c r="I127" s="132"/>
      <c r="L127" s="135">
        <f t="shared" ref="L127:AX133" si="168">L116*(1-$E127)</f>
        <v>0.99</v>
      </c>
      <c r="M127" s="88">
        <f t="shared" si="168"/>
        <v>0.99</v>
      </c>
      <c r="N127" s="88">
        <f t="shared" si="168"/>
        <v>0.99</v>
      </c>
      <c r="O127" s="88">
        <f t="shared" si="168"/>
        <v>0.99</v>
      </c>
      <c r="P127" s="88">
        <f t="shared" si="168"/>
        <v>0.99</v>
      </c>
      <c r="Q127" s="88">
        <f t="shared" si="168"/>
        <v>0.99</v>
      </c>
      <c r="R127" s="88">
        <f t="shared" si="168"/>
        <v>0.99</v>
      </c>
      <c r="S127" s="88">
        <f t="shared" si="168"/>
        <v>0.99</v>
      </c>
      <c r="T127" s="88">
        <f t="shared" si="168"/>
        <v>0.99</v>
      </c>
      <c r="U127" s="88">
        <f t="shared" si="168"/>
        <v>0.99</v>
      </c>
      <c r="V127" s="88">
        <f t="shared" si="168"/>
        <v>0.99</v>
      </c>
      <c r="W127" s="88">
        <f t="shared" si="168"/>
        <v>0.99</v>
      </c>
      <c r="X127" s="88">
        <f t="shared" si="168"/>
        <v>0.99</v>
      </c>
      <c r="Y127" s="88">
        <f t="shared" si="168"/>
        <v>0.99</v>
      </c>
      <c r="Z127" s="88">
        <f t="shared" si="168"/>
        <v>0.99</v>
      </c>
      <c r="AA127" s="88">
        <f t="shared" si="168"/>
        <v>0.99</v>
      </c>
      <c r="AB127" s="88">
        <f t="shared" si="168"/>
        <v>0.99</v>
      </c>
      <c r="AC127" s="88">
        <f t="shared" si="168"/>
        <v>0.99</v>
      </c>
      <c r="AD127" s="88">
        <f t="shared" si="168"/>
        <v>0.99</v>
      </c>
      <c r="AE127" s="88">
        <f t="shared" si="168"/>
        <v>0.99</v>
      </c>
      <c r="AF127" s="88">
        <f t="shared" si="168"/>
        <v>0.99</v>
      </c>
      <c r="AG127" s="88">
        <f t="shared" si="168"/>
        <v>0.99</v>
      </c>
      <c r="AH127" s="88">
        <f t="shared" si="168"/>
        <v>0.99</v>
      </c>
      <c r="AI127" s="88">
        <f t="shared" si="168"/>
        <v>0.99</v>
      </c>
      <c r="AJ127" s="88">
        <f t="shared" si="168"/>
        <v>0.99</v>
      </c>
      <c r="AK127" s="88">
        <f t="shared" si="168"/>
        <v>0.99</v>
      </c>
      <c r="AL127" s="88">
        <f t="shared" si="168"/>
        <v>0.99</v>
      </c>
      <c r="AM127" s="88">
        <f t="shared" si="168"/>
        <v>0.99</v>
      </c>
      <c r="AN127" s="88">
        <f t="shared" si="168"/>
        <v>0.99</v>
      </c>
      <c r="AO127" s="88">
        <f t="shared" si="168"/>
        <v>0.99</v>
      </c>
      <c r="AP127" s="88">
        <f t="shared" si="168"/>
        <v>0.99</v>
      </c>
      <c r="AQ127" s="88">
        <f t="shared" si="168"/>
        <v>0.99</v>
      </c>
      <c r="AR127" s="88">
        <f t="shared" si="168"/>
        <v>0.99</v>
      </c>
      <c r="AS127" s="88">
        <f t="shared" si="168"/>
        <v>0.99</v>
      </c>
      <c r="AT127" s="88">
        <f t="shared" si="168"/>
        <v>0.99</v>
      </c>
      <c r="AU127" s="88">
        <f t="shared" si="168"/>
        <v>0.99</v>
      </c>
      <c r="AV127" s="88">
        <f t="shared" si="168"/>
        <v>0.99</v>
      </c>
      <c r="AW127" s="88">
        <f t="shared" si="168"/>
        <v>0.99</v>
      </c>
      <c r="AX127" s="88">
        <f t="shared" si="168"/>
        <v>0.99</v>
      </c>
      <c r="AY127" s="88">
        <f t="shared" ref="AY127:BR132" si="169">AY116*(1-$E127)</f>
        <v>0.99</v>
      </c>
      <c r="AZ127" s="88">
        <f t="shared" si="169"/>
        <v>0.99</v>
      </c>
      <c r="BA127" s="88">
        <f t="shared" si="169"/>
        <v>0.99</v>
      </c>
      <c r="BB127" s="88">
        <f t="shared" si="169"/>
        <v>0.99</v>
      </c>
      <c r="BC127" s="88">
        <f t="shared" si="169"/>
        <v>0.99</v>
      </c>
      <c r="BD127" s="88">
        <f t="shared" si="169"/>
        <v>0.99</v>
      </c>
      <c r="BE127" s="88">
        <f t="shared" si="169"/>
        <v>0.99</v>
      </c>
      <c r="BF127" s="88">
        <f t="shared" si="169"/>
        <v>0.99</v>
      </c>
      <c r="BG127" s="88">
        <f t="shared" si="169"/>
        <v>0.99</v>
      </c>
      <c r="BH127" s="88">
        <f t="shared" si="169"/>
        <v>0.99</v>
      </c>
      <c r="BI127" s="88">
        <f t="shared" si="169"/>
        <v>0.99</v>
      </c>
      <c r="BJ127" s="88">
        <f t="shared" si="169"/>
        <v>0.99</v>
      </c>
      <c r="BK127" s="88">
        <f t="shared" si="169"/>
        <v>0.99</v>
      </c>
      <c r="BL127" s="88">
        <f t="shared" si="169"/>
        <v>0.99</v>
      </c>
      <c r="BM127" s="88">
        <f t="shared" si="169"/>
        <v>0.99</v>
      </c>
      <c r="BN127" s="88">
        <f t="shared" si="169"/>
        <v>0.99</v>
      </c>
      <c r="BO127" s="88">
        <f t="shared" si="169"/>
        <v>0.99</v>
      </c>
      <c r="BP127" s="88">
        <f t="shared" si="169"/>
        <v>0.99</v>
      </c>
      <c r="BQ127" s="88">
        <f t="shared" si="169"/>
        <v>0.99</v>
      </c>
      <c r="BR127" s="88">
        <f t="shared" si="169"/>
        <v>0.99</v>
      </c>
    </row>
    <row r="128" spans="1:70">
      <c r="A128" t="s">
        <v>16</v>
      </c>
      <c r="B128" s="226" t="str">
        <f t="shared" si="166"/>
        <v>CNH</v>
      </c>
      <c r="C128" s="226" t="str">
        <f t="shared" si="166"/>
        <v>Commercial - Space Heating</v>
      </c>
      <c r="E128" s="125">
        <f t="shared" si="167"/>
        <v>0.01</v>
      </c>
      <c r="I128" s="132"/>
      <c r="L128" s="135">
        <f t="shared" si="168"/>
        <v>0.99</v>
      </c>
      <c r="M128" s="88">
        <f t="shared" si="168"/>
        <v>0.99</v>
      </c>
      <c r="N128" s="88">
        <f t="shared" si="168"/>
        <v>0.99</v>
      </c>
      <c r="O128" s="88">
        <f t="shared" si="168"/>
        <v>0.99</v>
      </c>
      <c r="P128" s="88">
        <f t="shared" si="168"/>
        <v>0.99</v>
      </c>
      <c r="Q128" s="88">
        <f t="shared" si="168"/>
        <v>0.99</v>
      </c>
      <c r="R128" s="88">
        <f t="shared" si="168"/>
        <v>0.99</v>
      </c>
      <c r="S128" s="88">
        <f t="shared" si="168"/>
        <v>0.99</v>
      </c>
      <c r="T128" s="88">
        <f t="shared" si="168"/>
        <v>0.99</v>
      </c>
      <c r="U128" s="88">
        <f t="shared" si="168"/>
        <v>0.99</v>
      </c>
      <c r="V128" s="88">
        <f t="shared" si="168"/>
        <v>0.99</v>
      </c>
      <c r="W128" s="88">
        <f t="shared" si="168"/>
        <v>0.99</v>
      </c>
      <c r="X128" s="88">
        <f t="shared" si="168"/>
        <v>0.99</v>
      </c>
      <c r="Y128" s="88">
        <f t="shared" si="168"/>
        <v>0.99</v>
      </c>
      <c r="Z128" s="88">
        <f t="shared" si="168"/>
        <v>0.99</v>
      </c>
      <c r="AA128" s="88">
        <f t="shared" si="168"/>
        <v>0.99</v>
      </c>
      <c r="AB128" s="88">
        <f t="shared" si="168"/>
        <v>0.99</v>
      </c>
      <c r="AC128" s="88">
        <f t="shared" si="168"/>
        <v>0.99</v>
      </c>
      <c r="AD128" s="88">
        <f t="shared" si="168"/>
        <v>0.99</v>
      </c>
      <c r="AE128" s="88">
        <f t="shared" si="168"/>
        <v>0.99</v>
      </c>
      <c r="AF128" s="88">
        <f t="shared" si="168"/>
        <v>0.99</v>
      </c>
      <c r="AG128" s="88">
        <f t="shared" si="168"/>
        <v>0.99</v>
      </c>
      <c r="AH128" s="88">
        <f t="shared" si="168"/>
        <v>0.99</v>
      </c>
      <c r="AI128" s="88">
        <f t="shared" si="168"/>
        <v>0.99</v>
      </c>
      <c r="AJ128" s="88">
        <f t="shared" si="168"/>
        <v>0.99</v>
      </c>
      <c r="AK128" s="88">
        <f t="shared" si="168"/>
        <v>0.99</v>
      </c>
      <c r="AL128" s="88">
        <f t="shared" si="168"/>
        <v>0.99</v>
      </c>
      <c r="AM128" s="88">
        <f t="shared" si="168"/>
        <v>0.99</v>
      </c>
      <c r="AN128" s="88">
        <f t="shared" si="168"/>
        <v>0.99</v>
      </c>
      <c r="AO128" s="88">
        <f t="shared" si="168"/>
        <v>0.99</v>
      </c>
      <c r="AP128" s="88">
        <f t="shared" si="168"/>
        <v>0.99</v>
      </c>
      <c r="AQ128" s="88">
        <f t="shared" si="168"/>
        <v>0.99</v>
      </c>
      <c r="AR128" s="88">
        <f t="shared" si="168"/>
        <v>0.99</v>
      </c>
      <c r="AS128" s="88">
        <f t="shared" si="168"/>
        <v>0.99</v>
      </c>
      <c r="AT128" s="88">
        <f t="shared" si="168"/>
        <v>0.99</v>
      </c>
      <c r="AU128" s="88">
        <f t="shared" si="168"/>
        <v>0.99</v>
      </c>
      <c r="AV128" s="88">
        <f t="shared" si="168"/>
        <v>0.99</v>
      </c>
      <c r="AW128" s="88">
        <f t="shared" si="168"/>
        <v>0.99</v>
      </c>
      <c r="AX128" s="88">
        <f t="shared" si="168"/>
        <v>0.99</v>
      </c>
      <c r="AY128" s="88">
        <f t="shared" si="169"/>
        <v>0.99</v>
      </c>
      <c r="AZ128" s="88">
        <f t="shared" si="169"/>
        <v>0.99</v>
      </c>
      <c r="BA128" s="88">
        <f t="shared" si="169"/>
        <v>0.99</v>
      </c>
      <c r="BB128" s="88">
        <f t="shared" si="169"/>
        <v>0.99</v>
      </c>
      <c r="BC128" s="88">
        <f t="shared" si="169"/>
        <v>0.99</v>
      </c>
      <c r="BD128" s="88">
        <f t="shared" si="169"/>
        <v>0.99</v>
      </c>
      <c r="BE128" s="88">
        <f t="shared" si="169"/>
        <v>0.99</v>
      </c>
      <c r="BF128" s="88">
        <f t="shared" si="169"/>
        <v>0.99</v>
      </c>
      <c r="BG128" s="88">
        <f t="shared" si="169"/>
        <v>0.99</v>
      </c>
      <c r="BH128" s="88">
        <f t="shared" si="169"/>
        <v>0.99</v>
      </c>
      <c r="BI128" s="88">
        <f t="shared" si="169"/>
        <v>0.99</v>
      </c>
      <c r="BJ128" s="88">
        <f t="shared" si="169"/>
        <v>0.99</v>
      </c>
      <c r="BK128" s="88">
        <f t="shared" si="169"/>
        <v>0.99</v>
      </c>
      <c r="BL128" s="88">
        <f t="shared" si="169"/>
        <v>0.99</v>
      </c>
      <c r="BM128" s="88">
        <f t="shared" si="169"/>
        <v>0.99</v>
      </c>
      <c r="BN128" s="88">
        <f t="shared" si="169"/>
        <v>0.99</v>
      </c>
      <c r="BO128" s="88">
        <f t="shared" si="169"/>
        <v>0.99</v>
      </c>
      <c r="BP128" s="88">
        <f t="shared" si="169"/>
        <v>0.99</v>
      </c>
      <c r="BQ128" s="88">
        <f t="shared" si="169"/>
        <v>0.99</v>
      </c>
      <c r="BR128" s="88">
        <f t="shared" si="169"/>
        <v>0.99</v>
      </c>
    </row>
    <row r="129" spans="1:70">
      <c r="A129" t="s">
        <v>16</v>
      </c>
      <c r="B129" s="226" t="str">
        <f t="shared" si="166"/>
        <v>CNK</v>
      </c>
      <c r="C129" s="226" t="str">
        <f t="shared" si="166"/>
        <v>Commercial - Cooking</v>
      </c>
      <c r="E129" s="125">
        <f t="shared" si="167"/>
        <v>0.01</v>
      </c>
      <c r="I129" s="132"/>
      <c r="L129" s="135">
        <f t="shared" si="168"/>
        <v>0.99</v>
      </c>
      <c r="M129" s="88">
        <f t="shared" si="168"/>
        <v>0.99</v>
      </c>
      <c r="N129" s="88">
        <f t="shared" si="168"/>
        <v>0.99</v>
      </c>
      <c r="O129" s="88">
        <f t="shared" si="168"/>
        <v>0.99</v>
      </c>
      <c r="P129" s="88">
        <f t="shared" si="168"/>
        <v>0.99</v>
      </c>
      <c r="Q129" s="88">
        <f t="shared" si="168"/>
        <v>0.99</v>
      </c>
      <c r="R129" s="88">
        <f t="shared" si="168"/>
        <v>0.99</v>
      </c>
      <c r="S129" s="88">
        <f t="shared" si="168"/>
        <v>0.99</v>
      </c>
      <c r="T129" s="88">
        <f t="shared" si="168"/>
        <v>0.99</v>
      </c>
      <c r="U129" s="88">
        <f t="shared" si="168"/>
        <v>0.99</v>
      </c>
      <c r="V129" s="88">
        <f t="shared" si="168"/>
        <v>0.99</v>
      </c>
      <c r="W129" s="88">
        <f t="shared" si="168"/>
        <v>0.99</v>
      </c>
      <c r="X129" s="88">
        <f t="shared" si="168"/>
        <v>0.99</v>
      </c>
      <c r="Y129" s="88">
        <f t="shared" si="168"/>
        <v>0.99</v>
      </c>
      <c r="Z129" s="88">
        <f t="shared" si="168"/>
        <v>0.99</v>
      </c>
      <c r="AA129" s="88">
        <f t="shared" si="168"/>
        <v>0.99</v>
      </c>
      <c r="AB129" s="88">
        <f t="shared" si="168"/>
        <v>0.99</v>
      </c>
      <c r="AC129" s="88">
        <f t="shared" si="168"/>
        <v>0.99</v>
      </c>
      <c r="AD129" s="88">
        <f t="shared" si="168"/>
        <v>0.99</v>
      </c>
      <c r="AE129" s="88">
        <f t="shared" si="168"/>
        <v>0.99</v>
      </c>
      <c r="AF129" s="88">
        <f t="shared" si="168"/>
        <v>0.99</v>
      </c>
      <c r="AG129" s="88">
        <f t="shared" si="168"/>
        <v>0.99</v>
      </c>
      <c r="AH129" s="88">
        <f t="shared" si="168"/>
        <v>0.99</v>
      </c>
      <c r="AI129" s="88">
        <f t="shared" si="168"/>
        <v>0.99</v>
      </c>
      <c r="AJ129" s="88">
        <f t="shared" si="168"/>
        <v>0.99</v>
      </c>
      <c r="AK129" s="88">
        <f t="shared" si="168"/>
        <v>0.99</v>
      </c>
      <c r="AL129" s="88">
        <f t="shared" si="168"/>
        <v>0.99</v>
      </c>
      <c r="AM129" s="88">
        <f t="shared" si="168"/>
        <v>0.99</v>
      </c>
      <c r="AN129" s="88">
        <f t="shared" si="168"/>
        <v>0.99</v>
      </c>
      <c r="AO129" s="88">
        <f t="shared" si="168"/>
        <v>0.99</v>
      </c>
      <c r="AP129" s="88">
        <f t="shared" si="168"/>
        <v>0.99</v>
      </c>
      <c r="AQ129" s="88">
        <f t="shared" si="168"/>
        <v>0.99</v>
      </c>
      <c r="AR129" s="88">
        <f t="shared" si="168"/>
        <v>0.99</v>
      </c>
      <c r="AS129" s="88">
        <f t="shared" si="168"/>
        <v>0.99</v>
      </c>
      <c r="AT129" s="88">
        <f t="shared" si="168"/>
        <v>0.99</v>
      </c>
      <c r="AU129" s="88">
        <f t="shared" si="168"/>
        <v>0.99</v>
      </c>
      <c r="AV129" s="88">
        <f t="shared" si="168"/>
        <v>0.99</v>
      </c>
      <c r="AW129" s="88">
        <f t="shared" si="168"/>
        <v>0.99</v>
      </c>
      <c r="AX129" s="88">
        <f t="shared" si="168"/>
        <v>0.99</v>
      </c>
      <c r="AY129" s="88">
        <f t="shared" si="169"/>
        <v>0.99</v>
      </c>
      <c r="AZ129" s="88">
        <f t="shared" si="169"/>
        <v>0.99</v>
      </c>
      <c r="BA129" s="88">
        <f t="shared" si="169"/>
        <v>0.99</v>
      </c>
      <c r="BB129" s="88">
        <f t="shared" si="169"/>
        <v>0.99</v>
      </c>
      <c r="BC129" s="88">
        <f t="shared" si="169"/>
        <v>0.99</v>
      </c>
      <c r="BD129" s="88">
        <f t="shared" si="169"/>
        <v>0.99</v>
      </c>
      <c r="BE129" s="88">
        <f t="shared" si="169"/>
        <v>0.99</v>
      </c>
      <c r="BF129" s="88">
        <f t="shared" si="169"/>
        <v>0.99</v>
      </c>
      <c r="BG129" s="88">
        <f t="shared" si="169"/>
        <v>0.99</v>
      </c>
      <c r="BH129" s="88">
        <f t="shared" si="169"/>
        <v>0.99</v>
      </c>
      <c r="BI129" s="88">
        <f t="shared" si="169"/>
        <v>0.99</v>
      </c>
      <c r="BJ129" s="88">
        <f t="shared" si="169"/>
        <v>0.99</v>
      </c>
      <c r="BK129" s="88">
        <f t="shared" si="169"/>
        <v>0.99</v>
      </c>
      <c r="BL129" s="88">
        <f t="shared" si="169"/>
        <v>0.99</v>
      </c>
      <c r="BM129" s="88">
        <f t="shared" si="169"/>
        <v>0.99</v>
      </c>
      <c r="BN129" s="88">
        <f t="shared" si="169"/>
        <v>0.99</v>
      </c>
      <c r="BO129" s="88">
        <f t="shared" si="169"/>
        <v>0.99</v>
      </c>
      <c r="BP129" s="88">
        <f t="shared" si="169"/>
        <v>0.99</v>
      </c>
      <c r="BQ129" s="88">
        <f t="shared" si="169"/>
        <v>0.99</v>
      </c>
      <c r="BR129" s="88">
        <f t="shared" si="169"/>
        <v>0.99</v>
      </c>
    </row>
    <row r="130" spans="1:70">
      <c r="A130" t="s">
        <v>16</v>
      </c>
      <c r="B130" s="226" t="str">
        <f t="shared" si="166"/>
        <v>CNL</v>
      </c>
      <c r="C130" s="226" t="str">
        <f t="shared" si="166"/>
        <v>Commercial - Lighting</v>
      </c>
      <c r="E130" s="125">
        <f t="shared" si="167"/>
        <v>0.01</v>
      </c>
      <c r="I130" s="132"/>
      <c r="L130" s="135">
        <f t="shared" si="168"/>
        <v>0.99</v>
      </c>
      <c r="M130" s="88">
        <f t="shared" si="168"/>
        <v>0.99</v>
      </c>
      <c r="N130" s="88">
        <f t="shared" si="168"/>
        <v>0.99</v>
      </c>
      <c r="O130" s="88">
        <f t="shared" si="168"/>
        <v>0.99</v>
      </c>
      <c r="P130" s="88">
        <f t="shared" si="168"/>
        <v>0.99</v>
      </c>
      <c r="Q130" s="88">
        <f t="shared" si="168"/>
        <v>0.99</v>
      </c>
      <c r="R130" s="88">
        <f t="shared" si="168"/>
        <v>0.99</v>
      </c>
      <c r="S130" s="88">
        <f t="shared" si="168"/>
        <v>0.99</v>
      </c>
      <c r="T130" s="88">
        <f t="shared" si="168"/>
        <v>0.99</v>
      </c>
      <c r="U130" s="88">
        <f t="shared" si="168"/>
        <v>0.99</v>
      </c>
      <c r="V130" s="88">
        <f t="shared" si="168"/>
        <v>0.99</v>
      </c>
      <c r="W130" s="88">
        <f t="shared" si="168"/>
        <v>0.99</v>
      </c>
      <c r="X130" s="88">
        <f t="shared" si="168"/>
        <v>0.99</v>
      </c>
      <c r="Y130" s="88">
        <f t="shared" si="168"/>
        <v>0.99</v>
      </c>
      <c r="Z130" s="88">
        <f t="shared" si="168"/>
        <v>0.99</v>
      </c>
      <c r="AA130" s="88">
        <f t="shared" si="168"/>
        <v>0.99</v>
      </c>
      <c r="AB130" s="88">
        <f t="shared" si="168"/>
        <v>0.99</v>
      </c>
      <c r="AC130" s="88">
        <f t="shared" si="168"/>
        <v>0.99</v>
      </c>
      <c r="AD130" s="88">
        <f t="shared" si="168"/>
        <v>0.99</v>
      </c>
      <c r="AE130" s="88">
        <f t="shared" si="168"/>
        <v>0.99</v>
      </c>
      <c r="AF130" s="88">
        <f t="shared" si="168"/>
        <v>0.99</v>
      </c>
      <c r="AG130" s="88">
        <f t="shared" si="168"/>
        <v>0.99</v>
      </c>
      <c r="AH130" s="88">
        <f t="shared" si="168"/>
        <v>0.99</v>
      </c>
      <c r="AI130" s="88">
        <f t="shared" si="168"/>
        <v>0.99</v>
      </c>
      <c r="AJ130" s="88">
        <f t="shared" si="168"/>
        <v>0.99</v>
      </c>
      <c r="AK130" s="88">
        <f t="shared" si="168"/>
        <v>0.99</v>
      </c>
      <c r="AL130" s="88">
        <f t="shared" si="168"/>
        <v>0.99</v>
      </c>
      <c r="AM130" s="88">
        <f t="shared" si="168"/>
        <v>0.99</v>
      </c>
      <c r="AN130" s="88">
        <f t="shared" si="168"/>
        <v>0.99</v>
      </c>
      <c r="AO130" s="88">
        <f t="shared" si="168"/>
        <v>0.99</v>
      </c>
      <c r="AP130" s="88">
        <f t="shared" si="168"/>
        <v>0.99</v>
      </c>
      <c r="AQ130" s="88">
        <f t="shared" si="168"/>
        <v>0.99</v>
      </c>
      <c r="AR130" s="88">
        <f t="shared" si="168"/>
        <v>0.99</v>
      </c>
      <c r="AS130" s="88">
        <f t="shared" si="168"/>
        <v>0.99</v>
      </c>
      <c r="AT130" s="88">
        <f t="shared" si="168"/>
        <v>0.99</v>
      </c>
      <c r="AU130" s="88">
        <f t="shared" si="168"/>
        <v>0.99</v>
      </c>
      <c r="AV130" s="88">
        <f t="shared" si="168"/>
        <v>0.99</v>
      </c>
      <c r="AW130" s="88">
        <f t="shared" si="168"/>
        <v>0.99</v>
      </c>
      <c r="AX130" s="88">
        <f t="shared" si="168"/>
        <v>0.99</v>
      </c>
      <c r="AY130" s="88">
        <f t="shared" si="169"/>
        <v>0.99</v>
      </c>
      <c r="AZ130" s="88">
        <f t="shared" si="169"/>
        <v>0.99</v>
      </c>
      <c r="BA130" s="88">
        <f t="shared" si="169"/>
        <v>0.99</v>
      </c>
      <c r="BB130" s="88">
        <f t="shared" si="169"/>
        <v>0.99</v>
      </c>
      <c r="BC130" s="88">
        <f t="shared" si="169"/>
        <v>0.99</v>
      </c>
      <c r="BD130" s="88">
        <f t="shared" si="169"/>
        <v>0.99</v>
      </c>
      <c r="BE130" s="88">
        <f t="shared" si="169"/>
        <v>0.99</v>
      </c>
      <c r="BF130" s="88">
        <f t="shared" si="169"/>
        <v>0.99</v>
      </c>
      <c r="BG130" s="88">
        <f t="shared" si="169"/>
        <v>0.99</v>
      </c>
      <c r="BH130" s="88">
        <f t="shared" si="169"/>
        <v>0.99</v>
      </c>
      <c r="BI130" s="88">
        <f t="shared" si="169"/>
        <v>0.99</v>
      </c>
      <c r="BJ130" s="88">
        <f t="shared" si="169"/>
        <v>0.99</v>
      </c>
      <c r="BK130" s="88">
        <f t="shared" si="169"/>
        <v>0.99</v>
      </c>
      <c r="BL130" s="88">
        <f t="shared" si="169"/>
        <v>0.99</v>
      </c>
      <c r="BM130" s="88">
        <f t="shared" si="169"/>
        <v>0.99</v>
      </c>
      <c r="BN130" s="88">
        <f t="shared" si="169"/>
        <v>0.99</v>
      </c>
      <c r="BO130" s="88">
        <f t="shared" si="169"/>
        <v>0.99</v>
      </c>
      <c r="BP130" s="88">
        <f t="shared" si="169"/>
        <v>0.99</v>
      </c>
      <c r="BQ130" s="88">
        <f t="shared" si="169"/>
        <v>0.99</v>
      </c>
      <c r="BR130" s="88">
        <f t="shared" si="169"/>
        <v>0.99</v>
      </c>
    </row>
    <row r="131" spans="1:70">
      <c r="A131" t="s">
        <v>16</v>
      </c>
      <c r="B131" s="226" t="str">
        <f t="shared" si="166"/>
        <v>CNR</v>
      </c>
      <c r="C131" s="226" t="str">
        <f t="shared" si="166"/>
        <v>Commercial - Refrigeration</v>
      </c>
      <c r="E131" s="125">
        <f t="shared" si="167"/>
        <v>0.01</v>
      </c>
      <c r="H131" s="226"/>
      <c r="I131" s="132"/>
      <c r="L131" s="135">
        <f t="shared" si="168"/>
        <v>0.99</v>
      </c>
      <c r="M131" s="88">
        <f t="shared" si="168"/>
        <v>0.99</v>
      </c>
      <c r="N131" s="88">
        <f t="shared" si="168"/>
        <v>0.99</v>
      </c>
      <c r="O131" s="88">
        <f t="shared" si="168"/>
        <v>0.99</v>
      </c>
      <c r="P131" s="88">
        <f>P120*(1-$E131)</f>
        <v>0.99</v>
      </c>
      <c r="Q131" s="88">
        <f t="shared" si="168"/>
        <v>0.99</v>
      </c>
      <c r="R131" s="88">
        <f t="shared" si="168"/>
        <v>0.99</v>
      </c>
      <c r="S131" s="88">
        <f t="shared" si="168"/>
        <v>0.99</v>
      </c>
      <c r="T131" s="88">
        <f t="shared" si="168"/>
        <v>0.99</v>
      </c>
      <c r="U131" s="88">
        <f t="shared" si="168"/>
        <v>0.99</v>
      </c>
      <c r="V131" s="88">
        <f t="shared" si="168"/>
        <v>0.99</v>
      </c>
      <c r="W131" s="88">
        <f t="shared" si="168"/>
        <v>0.99</v>
      </c>
      <c r="X131" s="88">
        <f t="shared" si="168"/>
        <v>0.99</v>
      </c>
      <c r="Y131" s="88">
        <f t="shared" si="168"/>
        <v>0.99</v>
      </c>
      <c r="Z131" s="88">
        <f t="shared" si="168"/>
        <v>0.99</v>
      </c>
      <c r="AA131" s="88">
        <f t="shared" si="168"/>
        <v>0.99</v>
      </c>
      <c r="AB131" s="88">
        <f t="shared" si="168"/>
        <v>0.99</v>
      </c>
      <c r="AC131" s="88">
        <f t="shared" si="168"/>
        <v>0.99</v>
      </c>
      <c r="AD131" s="88">
        <f t="shared" si="168"/>
        <v>0.99</v>
      </c>
      <c r="AE131" s="88">
        <f t="shared" si="168"/>
        <v>0.99</v>
      </c>
      <c r="AF131" s="88">
        <f t="shared" si="168"/>
        <v>0.99</v>
      </c>
      <c r="AG131" s="88">
        <f t="shared" si="168"/>
        <v>0.99</v>
      </c>
      <c r="AH131" s="88">
        <f t="shared" si="168"/>
        <v>0.99</v>
      </c>
      <c r="AI131" s="88">
        <f t="shared" si="168"/>
        <v>0.99</v>
      </c>
      <c r="AJ131" s="88">
        <f t="shared" si="168"/>
        <v>0.99</v>
      </c>
      <c r="AK131" s="88">
        <f t="shared" si="168"/>
        <v>0.99</v>
      </c>
      <c r="AL131" s="88">
        <f t="shared" si="168"/>
        <v>0.99</v>
      </c>
      <c r="AM131" s="88">
        <f t="shared" si="168"/>
        <v>0.99</v>
      </c>
      <c r="AN131" s="88">
        <f t="shared" si="168"/>
        <v>0.99</v>
      </c>
      <c r="AO131" s="88">
        <f t="shared" si="168"/>
        <v>0.99</v>
      </c>
      <c r="AP131" s="88">
        <f t="shared" si="168"/>
        <v>0.99</v>
      </c>
      <c r="AQ131" s="88">
        <f t="shared" si="168"/>
        <v>0.99</v>
      </c>
      <c r="AR131" s="88">
        <f t="shared" si="168"/>
        <v>0.99</v>
      </c>
      <c r="AS131" s="88">
        <f t="shared" si="168"/>
        <v>0.99</v>
      </c>
      <c r="AT131" s="88">
        <f t="shared" si="168"/>
        <v>0.99</v>
      </c>
      <c r="AU131" s="88">
        <f t="shared" si="168"/>
        <v>0.99</v>
      </c>
      <c r="AV131" s="88">
        <f t="shared" si="168"/>
        <v>0.99</v>
      </c>
      <c r="AW131" s="88">
        <f t="shared" si="168"/>
        <v>0.99</v>
      </c>
      <c r="AX131" s="88">
        <f t="shared" si="168"/>
        <v>0.99</v>
      </c>
      <c r="AY131" s="88">
        <f t="shared" si="169"/>
        <v>0.99</v>
      </c>
      <c r="AZ131" s="88">
        <f t="shared" si="169"/>
        <v>0.99</v>
      </c>
      <c r="BA131" s="88">
        <f t="shared" si="169"/>
        <v>0.99</v>
      </c>
      <c r="BB131" s="88">
        <f t="shared" si="169"/>
        <v>0.99</v>
      </c>
      <c r="BC131" s="88">
        <f t="shared" si="169"/>
        <v>0.99</v>
      </c>
      <c r="BD131" s="88">
        <f t="shared" si="169"/>
        <v>0.99</v>
      </c>
      <c r="BE131" s="88">
        <f t="shared" si="169"/>
        <v>0.99</v>
      </c>
      <c r="BF131" s="88">
        <f t="shared" si="169"/>
        <v>0.99</v>
      </c>
      <c r="BG131" s="88">
        <f t="shared" si="169"/>
        <v>0.99</v>
      </c>
      <c r="BH131" s="88">
        <f t="shared" si="169"/>
        <v>0.99</v>
      </c>
      <c r="BI131" s="88">
        <f t="shared" si="169"/>
        <v>0.99</v>
      </c>
      <c r="BJ131" s="88">
        <f t="shared" si="169"/>
        <v>0.99</v>
      </c>
      <c r="BK131" s="88">
        <f t="shared" si="169"/>
        <v>0.99</v>
      </c>
      <c r="BL131" s="88">
        <f t="shared" si="169"/>
        <v>0.99</v>
      </c>
      <c r="BM131" s="88">
        <f t="shared" si="169"/>
        <v>0.99</v>
      </c>
      <c r="BN131" s="88">
        <f t="shared" si="169"/>
        <v>0.99</v>
      </c>
      <c r="BO131" s="88">
        <f t="shared" si="169"/>
        <v>0.99</v>
      </c>
      <c r="BP131" s="88">
        <f t="shared" si="169"/>
        <v>0.99</v>
      </c>
      <c r="BQ131" s="88">
        <f t="shared" si="169"/>
        <v>0.99</v>
      </c>
      <c r="BR131" s="88">
        <f t="shared" si="169"/>
        <v>0.99</v>
      </c>
    </row>
    <row r="132" spans="1:70">
      <c r="A132" t="s">
        <v>16</v>
      </c>
      <c r="B132" s="226" t="str">
        <f t="shared" si="166"/>
        <v>CNW</v>
      </c>
      <c r="C132" s="226" t="str">
        <f t="shared" si="166"/>
        <v>Commercial - Water Heating</v>
      </c>
      <c r="E132" s="125">
        <f t="shared" si="167"/>
        <v>0.01</v>
      </c>
      <c r="I132" s="132"/>
      <c r="L132" s="135">
        <f t="shared" si="168"/>
        <v>0.99</v>
      </c>
      <c r="M132" s="88">
        <f t="shared" si="168"/>
        <v>0.99</v>
      </c>
      <c r="N132" s="88">
        <f t="shared" si="168"/>
        <v>0.99</v>
      </c>
      <c r="O132" s="88">
        <f t="shared" si="168"/>
        <v>0.99</v>
      </c>
      <c r="P132" s="88">
        <f t="shared" si="168"/>
        <v>0.99</v>
      </c>
      <c r="Q132" s="88">
        <f t="shared" si="168"/>
        <v>0.99</v>
      </c>
      <c r="R132" s="88">
        <f t="shared" si="168"/>
        <v>0.99</v>
      </c>
      <c r="S132" s="88">
        <f t="shared" si="168"/>
        <v>0.99</v>
      </c>
      <c r="T132" s="88">
        <f t="shared" si="168"/>
        <v>0.99</v>
      </c>
      <c r="U132" s="88">
        <f t="shared" si="168"/>
        <v>0.99</v>
      </c>
      <c r="V132" s="88">
        <f t="shared" si="168"/>
        <v>0.99</v>
      </c>
      <c r="W132" s="88">
        <f t="shared" si="168"/>
        <v>0.99</v>
      </c>
      <c r="X132" s="88">
        <f t="shared" si="168"/>
        <v>0.99</v>
      </c>
      <c r="Y132" s="88">
        <f t="shared" si="168"/>
        <v>0.99</v>
      </c>
      <c r="Z132" s="88">
        <f t="shared" si="168"/>
        <v>0.99</v>
      </c>
      <c r="AA132" s="88">
        <f t="shared" si="168"/>
        <v>0.99</v>
      </c>
      <c r="AB132" s="88">
        <f t="shared" si="168"/>
        <v>0.99</v>
      </c>
      <c r="AC132" s="88">
        <f t="shared" si="168"/>
        <v>0.99</v>
      </c>
      <c r="AD132" s="88">
        <f t="shared" si="168"/>
        <v>0.99</v>
      </c>
      <c r="AE132" s="88">
        <f t="shared" si="168"/>
        <v>0.99</v>
      </c>
      <c r="AF132" s="88">
        <f t="shared" si="168"/>
        <v>0.99</v>
      </c>
      <c r="AG132" s="88">
        <f t="shared" si="168"/>
        <v>0.99</v>
      </c>
      <c r="AH132" s="88">
        <f t="shared" si="168"/>
        <v>0.99</v>
      </c>
      <c r="AI132" s="88">
        <f t="shared" si="168"/>
        <v>0.99</v>
      </c>
      <c r="AJ132" s="88">
        <f t="shared" si="168"/>
        <v>0.99</v>
      </c>
      <c r="AK132" s="88">
        <f t="shared" si="168"/>
        <v>0.99</v>
      </c>
      <c r="AL132" s="88">
        <f t="shared" si="168"/>
        <v>0.99</v>
      </c>
      <c r="AM132" s="88">
        <f t="shared" si="168"/>
        <v>0.99</v>
      </c>
      <c r="AN132" s="88">
        <f t="shared" si="168"/>
        <v>0.99</v>
      </c>
      <c r="AO132" s="88">
        <f t="shared" si="168"/>
        <v>0.99</v>
      </c>
      <c r="AP132" s="88">
        <f t="shared" si="168"/>
        <v>0.99</v>
      </c>
      <c r="AQ132" s="88">
        <f t="shared" si="168"/>
        <v>0.99</v>
      </c>
      <c r="AR132" s="88">
        <f t="shared" si="168"/>
        <v>0.99</v>
      </c>
      <c r="AS132" s="88">
        <f t="shared" si="168"/>
        <v>0.99</v>
      </c>
      <c r="AT132" s="88">
        <f t="shared" si="168"/>
        <v>0.99</v>
      </c>
      <c r="AU132" s="88">
        <f t="shared" si="168"/>
        <v>0.99</v>
      </c>
      <c r="AV132" s="88">
        <f t="shared" si="168"/>
        <v>0.99</v>
      </c>
      <c r="AW132" s="88">
        <f t="shared" si="168"/>
        <v>0.99</v>
      </c>
      <c r="AX132" s="88">
        <f t="shared" si="168"/>
        <v>0.99</v>
      </c>
      <c r="AY132" s="88">
        <f t="shared" si="169"/>
        <v>0.99</v>
      </c>
      <c r="AZ132" s="88">
        <f t="shared" si="169"/>
        <v>0.99</v>
      </c>
      <c r="BA132" s="88">
        <f t="shared" si="169"/>
        <v>0.99</v>
      </c>
      <c r="BB132" s="88">
        <f t="shared" si="169"/>
        <v>0.99</v>
      </c>
      <c r="BC132" s="88">
        <f t="shared" si="169"/>
        <v>0.99</v>
      </c>
      <c r="BD132" s="88">
        <f t="shared" si="169"/>
        <v>0.99</v>
      </c>
      <c r="BE132" s="88">
        <f t="shared" si="169"/>
        <v>0.99</v>
      </c>
      <c r="BF132" s="88">
        <f t="shared" si="169"/>
        <v>0.99</v>
      </c>
      <c r="BG132" s="88">
        <f t="shared" si="169"/>
        <v>0.99</v>
      </c>
      <c r="BH132" s="88">
        <f t="shared" si="169"/>
        <v>0.99</v>
      </c>
      <c r="BI132" s="88">
        <f t="shared" si="169"/>
        <v>0.99</v>
      </c>
      <c r="BJ132" s="88">
        <f t="shared" si="169"/>
        <v>0.99</v>
      </c>
      <c r="BK132" s="88">
        <f t="shared" si="169"/>
        <v>0.99</v>
      </c>
      <c r="BL132" s="88">
        <f t="shared" si="169"/>
        <v>0.99</v>
      </c>
      <c r="BM132" s="88">
        <f t="shared" si="169"/>
        <v>0.99</v>
      </c>
      <c r="BN132" s="88">
        <f t="shared" si="169"/>
        <v>0.99</v>
      </c>
      <c r="BO132" s="88">
        <f t="shared" si="169"/>
        <v>0.99</v>
      </c>
      <c r="BP132" s="88">
        <f t="shared" si="169"/>
        <v>0.99</v>
      </c>
      <c r="BQ132" s="88">
        <f t="shared" si="169"/>
        <v>0.99</v>
      </c>
      <c r="BR132" s="88">
        <f t="shared" si="169"/>
        <v>0.99</v>
      </c>
    </row>
    <row r="133" spans="1:70">
      <c r="A133" t="s">
        <v>16</v>
      </c>
      <c r="B133" s="226" t="str">
        <f t="shared" si="166"/>
        <v>CNG</v>
      </c>
      <c r="C133" s="226" t="str">
        <f t="shared" si="166"/>
        <v>Commercial - Public lights</v>
      </c>
      <c r="E133" s="125">
        <f t="shared" si="167"/>
        <v>0.01</v>
      </c>
      <c r="I133" s="132"/>
      <c r="L133" s="135">
        <f t="shared" si="168"/>
        <v>0.99</v>
      </c>
      <c r="M133" s="88">
        <f t="shared" si="168"/>
        <v>0.99</v>
      </c>
      <c r="N133" s="88">
        <f t="shared" si="168"/>
        <v>0.99</v>
      </c>
      <c r="O133" s="88">
        <f t="shared" si="168"/>
        <v>0.99</v>
      </c>
      <c r="P133" s="88">
        <f t="shared" si="168"/>
        <v>0.99</v>
      </c>
      <c r="Q133" s="88">
        <f t="shared" si="168"/>
        <v>0.99</v>
      </c>
      <c r="R133" s="88">
        <f t="shared" si="168"/>
        <v>0.99</v>
      </c>
      <c r="S133" s="88">
        <f t="shared" si="168"/>
        <v>0.99</v>
      </c>
      <c r="T133" s="88">
        <f t="shared" si="168"/>
        <v>0.99</v>
      </c>
      <c r="U133" s="88">
        <f t="shared" si="168"/>
        <v>0.99</v>
      </c>
      <c r="V133" s="88">
        <f t="shared" si="168"/>
        <v>0.99</v>
      </c>
      <c r="W133" s="88">
        <f t="shared" si="168"/>
        <v>0.99</v>
      </c>
      <c r="X133" s="88">
        <f t="shared" si="168"/>
        <v>0.99</v>
      </c>
      <c r="Y133" s="88">
        <f t="shared" si="168"/>
        <v>0.99</v>
      </c>
      <c r="Z133" s="88">
        <f t="shared" si="168"/>
        <v>0.99</v>
      </c>
      <c r="AA133" s="88">
        <f t="shared" si="168"/>
        <v>0.99</v>
      </c>
      <c r="AB133" s="88">
        <f t="shared" si="168"/>
        <v>0.99</v>
      </c>
      <c r="AC133" s="88">
        <f t="shared" si="168"/>
        <v>0.99</v>
      </c>
      <c r="AD133" s="88">
        <f t="shared" si="168"/>
        <v>0.99</v>
      </c>
      <c r="AE133" s="88">
        <f t="shared" si="168"/>
        <v>0.99</v>
      </c>
      <c r="AF133" s="88">
        <f t="shared" si="168"/>
        <v>0.99</v>
      </c>
      <c r="AG133" s="88">
        <f t="shared" si="168"/>
        <v>0.99</v>
      </c>
      <c r="AH133" s="88">
        <f t="shared" ref="AH133:AX135" si="170">AH122*(1-$E133)</f>
        <v>0.99</v>
      </c>
      <c r="AI133" s="88">
        <f t="shared" si="170"/>
        <v>0.99</v>
      </c>
      <c r="AJ133" s="88">
        <f t="shared" si="170"/>
        <v>0.99</v>
      </c>
      <c r="AK133" s="88">
        <f t="shared" si="170"/>
        <v>0.99</v>
      </c>
      <c r="AL133" s="88">
        <f t="shared" si="170"/>
        <v>0.99</v>
      </c>
      <c r="AM133" s="88">
        <f t="shared" si="170"/>
        <v>0.99</v>
      </c>
      <c r="AN133" s="88">
        <f t="shared" si="170"/>
        <v>0.99</v>
      </c>
      <c r="AO133" s="88">
        <f t="shared" si="170"/>
        <v>0.99</v>
      </c>
      <c r="AP133" s="88">
        <f t="shared" si="170"/>
        <v>0.99</v>
      </c>
      <c r="AQ133" s="88">
        <f t="shared" si="170"/>
        <v>0.99</v>
      </c>
      <c r="AR133" s="88">
        <f t="shared" si="170"/>
        <v>0.99</v>
      </c>
      <c r="AS133" s="88">
        <f t="shared" si="170"/>
        <v>0.99</v>
      </c>
      <c r="AT133" s="88">
        <f t="shared" si="170"/>
        <v>0.99</v>
      </c>
      <c r="AU133" s="88">
        <f t="shared" si="170"/>
        <v>0.99</v>
      </c>
      <c r="AV133" s="88">
        <f t="shared" si="170"/>
        <v>0.99</v>
      </c>
      <c r="AW133" s="88">
        <f t="shared" si="170"/>
        <v>0.99</v>
      </c>
      <c r="AX133" s="88">
        <f t="shared" si="170"/>
        <v>0.99</v>
      </c>
      <c r="AY133" s="88">
        <f t="shared" ref="AY133:BR133" si="171">AY122*(1-$E133)</f>
        <v>0.99</v>
      </c>
      <c r="AZ133" s="88">
        <f t="shared" si="171"/>
        <v>0.99</v>
      </c>
      <c r="BA133" s="88">
        <f t="shared" si="171"/>
        <v>0.99</v>
      </c>
      <c r="BB133" s="88">
        <f t="shared" si="171"/>
        <v>0.99</v>
      </c>
      <c r="BC133" s="88">
        <f t="shared" si="171"/>
        <v>0.99</v>
      </c>
      <c r="BD133" s="88">
        <f t="shared" si="171"/>
        <v>0.99</v>
      </c>
      <c r="BE133" s="88">
        <f t="shared" si="171"/>
        <v>0.99</v>
      </c>
      <c r="BF133" s="88">
        <f t="shared" si="171"/>
        <v>0.99</v>
      </c>
      <c r="BG133" s="88">
        <f t="shared" si="171"/>
        <v>0.99</v>
      </c>
      <c r="BH133" s="88">
        <f t="shared" si="171"/>
        <v>0.99</v>
      </c>
      <c r="BI133" s="88">
        <f t="shared" si="171"/>
        <v>0.99</v>
      </c>
      <c r="BJ133" s="88">
        <f t="shared" si="171"/>
        <v>0.99</v>
      </c>
      <c r="BK133" s="88">
        <f t="shared" si="171"/>
        <v>0.99</v>
      </c>
      <c r="BL133" s="88">
        <f t="shared" si="171"/>
        <v>0.99</v>
      </c>
      <c r="BM133" s="88">
        <f t="shared" si="171"/>
        <v>0.99</v>
      </c>
      <c r="BN133" s="88">
        <f t="shared" si="171"/>
        <v>0.99</v>
      </c>
      <c r="BO133" s="88">
        <f t="shared" si="171"/>
        <v>0.99</v>
      </c>
      <c r="BP133" s="88">
        <f t="shared" si="171"/>
        <v>0.99</v>
      </c>
      <c r="BQ133" s="88">
        <f t="shared" si="171"/>
        <v>0.99</v>
      </c>
      <c r="BR133" s="88">
        <f t="shared" si="171"/>
        <v>0.99</v>
      </c>
    </row>
    <row r="134" spans="1:70">
      <c r="A134" t="s">
        <v>16</v>
      </c>
      <c r="B134" s="226" t="str">
        <f t="shared" si="166"/>
        <v>CNT</v>
      </c>
      <c r="C134" s="226" t="str">
        <f t="shared" si="166"/>
        <v>Commercial - Public Water</v>
      </c>
      <c r="E134" s="125">
        <f t="shared" si="167"/>
        <v>0.01</v>
      </c>
      <c r="I134" s="132"/>
      <c r="L134" s="135">
        <f t="shared" ref="L134:AX135" si="172">L123*(1-$E134)</f>
        <v>0.99</v>
      </c>
      <c r="M134" s="88">
        <f t="shared" si="172"/>
        <v>0.99</v>
      </c>
      <c r="N134" s="88">
        <f t="shared" si="172"/>
        <v>0.99</v>
      </c>
      <c r="O134" s="88">
        <f t="shared" si="172"/>
        <v>0.99</v>
      </c>
      <c r="P134" s="88">
        <f t="shared" si="172"/>
        <v>0.99</v>
      </c>
      <c r="Q134" s="88">
        <f t="shared" si="172"/>
        <v>0.99</v>
      </c>
      <c r="R134" s="88">
        <f t="shared" si="172"/>
        <v>0.99</v>
      </c>
      <c r="S134" s="88">
        <f t="shared" si="172"/>
        <v>0.99</v>
      </c>
      <c r="T134" s="88">
        <f t="shared" si="172"/>
        <v>0.99</v>
      </c>
      <c r="U134" s="88">
        <f t="shared" si="172"/>
        <v>0.99</v>
      </c>
      <c r="V134" s="88">
        <f t="shared" si="172"/>
        <v>0.99</v>
      </c>
      <c r="W134" s="88">
        <f t="shared" si="172"/>
        <v>0.99</v>
      </c>
      <c r="X134" s="88">
        <f t="shared" si="172"/>
        <v>0.99</v>
      </c>
      <c r="Y134" s="88">
        <f t="shared" si="172"/>
        <v>0.99</v>
      </c>
      <c r="Z134" s="88">
        <f t="shared" si="172"/>
        <v>0.99</v>
      </c>
      <c r="AA134" s="88">
        <f t="shared" si="172"/>
        <v>0.99</v>
      </c>
      <c r="AB134" s="88">
        <f t="shared" si="172"/>
        <v>0.99</v>
      </c>
      <c r="AC134" s="88">
        <f t="shared" si="172"/>
        <v>0.99</v>
      </c>
      <c r="AD134" s="88">
        <f t="shared" si="172"/>
        <v>0.99</v>
      </c>
      <c r="AE134" s="88">
        <f t="shared" si="172"/>
        <v>0.99</v>
      </c>
      <c r="AF134" s="88">
        <f t="shared" si="172"/>
        <v>0.99</v>
      </c>
      <c r="AG134" s="88">
        <f t="shared" si="172"/>
        <v>0.99</v>
      </c>
      <c r="AH134" s="88">
        <f t="shared" si="172"/>
        <v>0.99</v>
      </c>
      <c r="AI134" s="88">
        <f t="shared" si="172"/>
        <v>0.99</v>
      </c>
      <c r="AJ134" s="88">
        <f t="shared" si="172"/>
        <v>0.99</v>
      </c>
      <c r="AK134" s="88">
        <f t="shared" si="170"/>
        <v>0.99</v>
      </c>
      <c r="AL134" s="88">
        <f t="shared" si="170"/>
        <v>0.99</v>
      </c>
      <c r="AM134" s="88">
        <f t="shared" si="170"/>
        <v>0.99</v>
      </c>
      <c r="AN134" s="88">
        <f t="shared" si="170"/>
        <v>0.99</v>
      </c>
      <c r="AO134" s="88">
        <f t="shared" si="170"/>
        <v>0.99</v>
      </c>
      <c r="AP134" s="88">
        <f t="shared" si="170"/>
        <v>0.99</v>
      </c>
      <c r="AQ134" s="88">
        <f t="shared" si="170"/>
        <v>0.99</v>
      </c>
      <c r="AR134" s="88">
        <f t="shared" si="170"/>
        <v>0.99</v>
      </c>
      <c r="AS134" s="88">
        <f t="shared" si="170"/>
        <v>0.99</v>
      </c>
      <c r="AT134" s="88">
        <f t="shared" si="170"/>
        <v>0.99</v>
      </c>
      <c r="AU134" s="88">
        <f t="shared" si="172"/>
        <v>0.99</v>
      </c>
      <c r="AV134" s="88">
        <f t="shared" si="172"/>
        <v>0.99</v>
      </c>
      <c r="AW134" s="88">
        <f t="shared" si="172"/>
        <v>0.99</v>
      </c>
      <c r="AX134" s="88">
        <f t="shared" si="172"/>
        <v>0.99</v>
      </c>
      <c r="AY134" s="88">
        <f t="shared" ref="AY134:BR134" si="173">AY123*(1-$E134)</f>
        <v>0.99</v>
      </c>
      <c r="AZ134" s="88">
        <f t="shared" si="173"/>
        <v>0.99</v>
      </c>
      <c r="BA134" s="88">
        <f t="shared" si="173"/>
        <v>0.99</v>
      </c>
      <c r="BB134" s="88">
        <f t="shared" si="173"/>
        <v>0.99</v>
      </c>
      <c r="BC134" s="88">
        <f t="shared" si="173"/>
        <v>0.99</v>
      </c>
      <c r="BD134" s="88">
        <f t="shared" si="173"/>
        <v>0.99</v>
      </c>
      <c r="BE134" s="88">
        <f t="shared" si="173"/>
        <v>0.99</v>
      </c>
      <c r="BF134" s="88">
        <f t="shared" si="173"/>
        <v>0.99</v>
      </c>
      <c r="BG134" s="88">
        <f t="shared" si="173"/>
        <v>0.99</v>
      </c>
      <c r="BH134" s="88">
        <f t="shared" si="173"/>
        <v>0.99</v>
      </c>
      <c r="BI134" s="88">
        <f t="shared" si="173"/>
        <v>0.99</v>
      </c>
      <c r="BJ134" s="88">
        <f t="shared" si="173"/>
        <v>0.99</v>
      </c>
      <c r="BK134" s="88">
        <f t="shared" si="173"/>
        <v>0.99</v>
      </c>
      <c r="BL134" s="88">
        <f t="shared" si="173"/>
        <v>0.99</v>
      </c>
      <c r="BM134" s="88">
        <f t="shared" si="173"/>
        <v>0.99</v>
      </c>
      <c r="BN134" s="88">
        <f t="shared" si="173"/>
        <v>0.99</v>
      </c>
      <c r="BO134" s="88">
        <f t="shared" si="173"/>
        <v>0.99</v>
      </c>
      <c r="BP134" s="88">
        <f t="shared" si="173"/>
        <v>0.99</v>
      </c>
      <c r="BQ134" s="88">
        <f t="shared" si="173"/>
        <v>0.99</v>
      </c>
      <c r="BR134" s="88">
        <f t="shared" si="173"/>
        <v>0.99</v>
      </c>
    </row>
    <row r="135" spans="1:70">
      <c r="A135" t="s">
        <v>16</v>
      </c>
      <c r="B135" s="226" t="str">
        <f t="shared" si="166"/>
        <v>CNO</v>
      </c>
      <c r="C135" s="226" t="str">
        <f t="shared" si="166"/>
        <v>Commercial - Other</v>
      </c>
      <c r="E135" s="125">
        <f t="shared" si="167"/>
        <v>0.01</v>
      </c>
      <c r="I135" s="132"/>
      <c r="L135" s="135">
        <f t="shared" si="172"/>
        <v>0.99</v>
      </c>
      <c r="M135" s="88">
        <f t="shared" si="172"/>
        <v>0.99</v>
      </c>
      <c r="N135" s="88">
        <f t="shared" si="172"/>
        <v>0.99</v>
      </c>
      <c r="O135" s="88">
        <f t="shared" si="172"/>
        <v>0.99</v>
      </c>
      <c r="P135" s="88">
        <f t="shared" si="172"/>
        <v>0.99</v>
      </c>
      <c r="Q135" s="88">
        <f t="shared" si="172"/>
        <v>0.99</v>
      </c>
      <c r="R135" s="88">
        <f t="shared" si="172"/>
        <v>0.99</v>
      </c>
      <c r="S135" s="88">
        <f t="shared" si="172"/>
        <v>0.99</v>
      </c>
      <c r="T135" s="88">
        <f t="shared" si="172"/>
        <v>0.99</v>
      </c>
      <c r="U135" s="88">
        <f t="shared" si="172"/>
        <v>0.99</v>
      </c>
      <c r="V135" s="88">
        <f t="shared" si="172"/>
        <v>0.99</v>
      </c>
      <c r="W135" s="88">
        <f t="shared" si="172"/>
        <v>0.99</v>
      </c>
      <c r="X135" s="88">
        <f t="shared" si="172"/>
        <v>0.99</v>
      </c>
      <c r="Y135" s="88">
        <f t="shared" si="172"/>
        <v>0.99</v>
      </c>
      <c r="Z135" s="88">
        <f t="shared" si="172"/>
        <v>0.99</v>
      </c>
      <c r="AA135" s="88">
        <f t="shared" si="172"/>
        <v>0.99</v>
      </c>
      <c r="AB135" s="88">
        <f t="shared" si="172"/>
        <v>0.99</v>
      </c>
      <c r="AC135" s="88">
        <f t="shared" si="172"/>
        <v>0.99</v>
      </c>
      <c r="AD135" s="88">
        <f t="shared" si="172"/>
        <v>0.99</v>
      </c>
      <c r="AE135" s="88">
        <f t="shared" si="172"/>
        <v>0.99</v>
      </c>
      <c r="AF135" s="88">
        <f t="shared" si="172"/>
        <v>0.99</v>
      </c>
      <c r="AG135" s="88">
        <f t="shared" si="172"/>
        <v>0.99</v>
      </c>
      <c r="AH135" s="88">
        <f t="shared" si="172"/>
        <v>0.99</v>
      </c>
      <c r="AI135" s="88">
        <f t="shared" si="172"/>
        <v>0.99</v>
      </c>
      <c r="AJ135" s="88">
        <f t="shared" si="172"/>
        <v>0.99</v>
      </c>
      <c r="AK135" s="88">
        <f t="shared" si="170"/>
        <v>0.99</v>
      </c>
      <c r="AL135" s="88">
        <f t="shared" si="170"/>
        <v>0.99</v>
      </c>
      <c r="AM135" s="88">
        <f t="shared" si="170"/>
        <v>0.99</v>
      </c>
      <c r="AN135" s="88">
        <f t="shared" si="170"/>
        <v>0.99</v>
      </c>
      <c r="AO135" s="88">
        <f t="shared" si="170"/>
        <v>0.99</v>
      </c>
      <c r="AP135" s="88">
        <f t="shared" si="170"/>
        <v>0.99</v>
      </c>
      <c r="AQ135" s="88">
        <f t="shared" si="170"/>
        <v>0.99</v>
      </c>
      <c r="AR135" s="88">
        <f t="shared" si="170"/>
        <v>0.99</v>
      </c>
      <c r="AS135" s="88">
        <f t="shared" si="170"/>
        <v>0.99</v>
      </c>
      <c r="AT135" s="88">
        <f t="shared" si="170"/>
        <v>0.99</v>
      </c>
      <c r="AU135" s="88">
        <f t="shared" si="172"/>
        <v>0.99</v>
      </c>
      <c r="AV135" s="88">
        <f t="shared" si="172"/>
        <v>0.99</v>
      </c>
      <c r="AW135" s="88">
        <f t="shared" si="172"/>
        <v>0.99</v>
      </c>
      <c r="AX135" s="88">
        <f t="shared" si="172"/>
        <v>0.99</v>
      </c>
      <c r="AY135" s="88">
        <f t="shared" ref="AY135:BR135" si="174">AY124*(1-$E135)</f>
        <v>0.99</v>
      </c>
      <c r="AZ135" s="88">
        <f t="shared" si="174"/>
        <v>0.99</v>
      </c>
      <c r="BA135" s="88">
        <f t="shared" si="174"/>
        <v>0.99</v>
      </c>
      <c r="BB135" s="88">
        <f t="shared" si="174"/>
        <v>0.99</v>
      </c>
      <c r="BC135" s="88">
        <f t="shared" si="174"/>
        <v>0.99</v>
      </c>
      <c r="BD135" s="88">
        <f t="shared" si="174"/>
        <v>0.99</v>
      </c>
      <c r="BE135" s="88">
        <f t="shared" si="174"/>
        <v>0.99</v>
      </c>
      <c r="BF135" s="88">
        <f t="shared" si="174"/>
        <v>0.99</v>
      </c>
      <c r="BG135" s="88">
        <f t="shared" si="174"/>
        <v>0.99</v>
      </c>
      <c r="BH135" s="88">
        <f t="shared" si="174"/>
        <v>0.99</v>
      </c>
      <c r="BI135" s="88">
        <f t="shared" si="174"/>
        <v>0.99</v>
      </c>
      <c r="BJ135" s="88">
        <f t="shared" si="174"/>
        <v>0.99</v>
      </c>
      <c r="BK135" s="88">
        <f t="shared" si="174"/>
        <v>0.99</v>
      </c>
      <c r="BL135" s="88">
        <f t="shared" si="174"/>
        <v>0.99</v>
      </c>
      <c r="BM135" s="88">
        <f t="shared" si="174"/>
        <v>0.99</v>
      </c>
      <c r="BN135" s="88">
        <f t="shared" si="174"/>
        <v>0.99</v>
      </c>
      <c r="BO135" s="88">
        <f t="shared" si="174"/>
        <v>0.99</v>
      </c>
      <c r="BP135" s="88">
        <f t="shared" si="174"/>
        <v>0.99</v>
      </c>
      <c r="BQ135" s="88">
        <f t="shared" si="174"/>
        <v>0.99</v>
      </c>
      <c r="BR135" s="88">
        <f t="shared" si="174"/>
        <v>0.99</v>
      </c>
    </row>
    <row r="136" spans="1:70">
      <c r="A136" t="s">
        <v>16</v>
      </c>
      <c r="B136" s="226"/>
      <c r="C136" s="226"/>
      <c r="I136" s="132"/>
      <c r="M136" s="70"/>
    </row>
    <row r="137" spans="1:70" ht="15.75" thickBot="1">
      <c r="A137" t="s">
        <v>16</v>
      </c>
      <c r="B137" s="226"/>
      <c r="C137" s="67" t="s">
        <v>248</v>
      </c>
      <c r="I137" s="132"/>
      <c r="M137" s="70"/>
    </row>
    <row r="138" spans="1:70">
      <c r="A138" t="s">
        <v>16</v>
      </c>
      <c r="B138" s="226" t="str">
        <f t="shared" ref="B138:C146" si="175">B127</f>
        <v>CNC</v>
      </c>
      <c r="C138" s="226" t="str">
        <f t="shared" si="175"/>
        <v>Commercial - Cooling</v>
      </c>
      <c r="E138" s="125">
        <f t="shared" ref="E138:E146" si="176">E127+$AX$101</f>
        <v>0.02</v>
      </c>
      <c r="I138" s="132"/>
      <c r="L138" s="135">
        <f t="shared" ref="L138:AX144" si="177">L127*(1-$E138)</f>
        <v>0.97019999999999995</v>
      </c>
      <c r="M138" s="88">
        <f t="shared" si="177"/>
        <v>0.97019999999999995</v>
      </c>
      <c r="N138" s="88">
        <f t="shared" si="177"/>
        <v>0.97019999999999995</v>
      </c>
      <c r="O138" s="88">
        <f t="shared" si="177"/>
        <v>0.97019999999999995</v>
      </c>
      <c r="P138" s="88">
        <f t="shared" si="177"/>
        <v>0.97019999999999995</v>
      </c>
      <c r="Q138" s="88">
        <f t="shared" si="177"/>
        <v>0.97019999999999995</v>
      </c>
      <c r="R138" s="88">
        <f t="shared" si="177"/>
        <v>0.97019999999999995</v>
      </c>
      <c r="S138" s="88">
        <f t="shared" si="177"/>
        <v>0.97019999999999995</v>
      </c>
      <c r="T138" s="88">
        <f t="shared" si="177"/>
        <v>0.97019999999999995</v>
      </c>
      <c r="U138" s="88">
        <f t="shared" si="177"/>
        <v>0.97019999999999995</v>
      </c>
      <c r="V138" s="88">
        <f t="shared" si="177"/>
        <v>0.97019999999999995</v>
      </c>
      <c r="W138" s="88">
        <f t="shared" si="177"/>
        <v>0.97019999999999995</v>
      </c>
      <c r="X138" s="88">
        <f t="shared" si="177"/>
        <v>0.97019999999999995</v>
      </c>
      <c r="Y138" s="88">
        <f t="shared" si="177"/>
        <v>0.97019999999999995</v>
      </c>
      <c r="Z138" s="88">
        <f t="shared" si="177"/>
        <v>0.97019999999999995</v>
      </c>
      <c r="AA138" s="88">
        <f t="shared" si="177"/>
        <v>0.97019999999999995</v>
      </c>
      <c r="AB138" s="88">
        <f t="shared" si="177"/>
        <v>0.97019999999999995</v>
      </c>
      <c r="AC138" s="88">
        <f t="shared" si="177"/>
        <v>0.97019999999999995</v>
      </c>
      <c r="AD138" s="88">
        <f t="shared" si="177"/>
        <v>0.97019999999999995</v>
      </c>
      <c r="AE138" s="88">
        <f t="shared" si="177"/>
        <v>0.97019999999999995</v>
      </c>
      <c r="AF138" s="88">
        <f t="shared" si="177"/>
        <v>0.97019999999999995</v>
      </c>
      <c r="AG138" s="88">
        <f t="shared" si="177"/>
        <v>0.97019999999999995</v>
      </c>
      <c r="AH138" s="88">
        <f t="shared" si="177"/>
        <v>0.97019999999999995</v>
      </c>
      <c r="AI138" s="88">
        <f t="shared" si="177"/>
        <v>0.97019999999999995</v>
      </c>
      <c r="AJ138" s="88">
        <f t="shared" si="177"/>
        <v>0.97019999999999995</v>
      </c>
      <c r="AK138" s="88">
        <f t="shared" si="177"/>
        <v>0.97019999999999995</v>
      </c>
      <c r="AL138" s="88">
        <f t="shared" si="177"/>
        <v>0.97019999999999995</v>
      </c>
      <c r="AM138" s="88">
        <f t="shared" si="177"/>
        <v>0.97019999999999995</v>
      </c>
      <c r="AN138" s="88">
        <f t="shared" si="177"/>
        <v>0.97019999999999995</v>
      </c>
      <c r="AO138" s="88">
        <f t="shared" si="177"/>
        <v>0.97019999999999995</v>
      </c>
      <c r="AP138" s="88">
        <f t="shared" si="177"/>
        <v>0.97019999999999995</v>
      </c>
      <c r="AQ138" s="88">
        <f t="shared" si="177"/>
        <v>0.97019999999999995</v>
      </c>
      <c r="AR138" s="88">
        <f t="shared" si="177"/>
        <v>0.97019999999999995</v>
      </c>
      <c r="AS138" s="88">
        <f t="shared" si="177"/>
        <v>0.97019999999999995</v>
      </c>
      <c r="AT138" s="88">
        <f t="shared" si="177"/>
        <v>0.97019999999999995</v>
      </c>
      <c r="AU138" s="88">
        <f t="shared" si="177"/>
        <v>0.97019999999999995</v>
      </c>
      <c r="AV138" s="88">
        <f t="shared" si="177"/>
        <v>0.97019999999999995</v>
      </c>
      <c r="AW138" s="88">
        <f t="shared" si="177"/>
        <v>0.97019999999999995</v>
      </c>
      <c r="AX138" s="88">
        <f t="shared" si="177"/>
        <v>0.97019999999999995</v>
      </c>
      <c r="AY138" s="88">
        <f t="shared" ref="AY138:BR143" si="178">AY127*(1-$E138)</f>
        <v>0.97019999999999995</v>
      </c>
      <c r="AZ138" s="88">
        <f t="shared" si="178"/>
        <v>0.97019999999999995</v>
      </c>
      <c r="BA138" s="88">
        <f t="shared" si="178"/>
        <v>0.97019999999999995</v>
      </c>
      <c r="BB138" s="88">
        <f t="shared" si="178"/>
        <v>0.97019999999999995</v>
      </c>
      <c r="BC138" s="88">
        <f t="shared" si="178"/>
        <v>0.97019999999999995</v>
      </c>
      <c r="BD138" s="88">
        <f t="shared" si="178"/>
        <v>0.97019999999999995</v>
      </c>
      <c r="BE138" s="88">
        <f t="shared" si="178"/>
        <v>0.97019999999999995</v>
      </c>
      <c r="BF138" s="88">
        <f t="shared" si="178"/>
        <v>0.97019999999999995</v>
      </c>
      <c r="BG138" s="88">
        <f t="shared" si="178"/>
        <v>0.97019999999999995</v>
      </c>
      <c r="BH138" s="88">
        <f t="shared" si="178"/>
        <v>0.97019999999999995</v>
      </c>
      <c r="BI138" s="88">
        <f t="shared" si="178"/>
        <v>0.97019999999999995</v>
      </c>
      <c r="BJ138" s="88">
        <f t="shared" si="178"/>
        <v>0.97019999999999995</v>
      </c>
      <c r="BK138" s="88">
        <f t="shared" si="178"/>
        <v>0.97019999999999995</v>
      </c>
      <c r="BL138" s="88">
        <f t="shared" si="178"/>
        <v>0.97019999999999995</v>
      </c>
      <c r="BM138" s="88">
        <f t="shared" si="178"/>
        <v>0.97019999999999995</v>
      </c>
      <c r="BN138" s="88">
        <f t="shared" si="178"/>
        <v>0.97019999999999995</v>
      </c>
      <c r="BO138" s="88">
        <f t="shared" si="178"/>
        <v>0.97019999999999995</v>
      </c>
      <c r="BP138" s="88">
        <f t="shared" si="178"/>
        <v>0.97019999999999995</v>
      </c>
      <c r="BQ138" s="88">
        <f t="shared" si="178"/>
        <v>0.97019999999999995</v>
      </c>
      <c r="BR138" s="88">
        <f t="shared" si="178"/>
        <v>0.97019999999999995</v>
      </c>
    </row>
    <row r="139" spans="1:70">
      <c r="A139" t="s">
        <v>16</v>
      </c>
      <c r="B139" s="226" t="str">
        <f t="shared" si="175"/>
        <v>CNH</v>
      </c>
      <c r="C139" s="226" t="str">
        <f t="shared" si="175"/>
        <v>Commercial - Space Heating</v>
      </c>
      <c r="E139" s="125">
        <f t="shared" si="176"/>
        <v>0.02</v>
      </c>
      <c r="I139" s="132"/>
      <c r="L139" s="135">
        <f t="shared" si="177"/>
        <v>0.97019999999999995</v>
      </c>
      <c r="M139" s="88">
        <f t="shared" si="177"/>
        <v>0.97019999999999995</v>
      </c>
      <c r="N139" s="88">
        <f t="shared" si="177"/>
        <v>0.97019999999999995</v>
      </c>
      <c r="O139" s="88">
        <f t="shared" si="177"/>
        <v>0.97019999999999995</v>
      </c>
      <c r="P139" s="88">
        <f t="shared" si="177"/>
        <v>0.97019999999999995</v>
      </c>
      <c r="Q139" s="88">
        <f t="shared" si="177"/>
        <v>0.97019999999999995</v>
      </c>
      <c r="R139" s="88">
        <f t="shared" si="177"/>
        <v>0.97019999999999995</v>
      </c>
      <c r="S139" s="88">
        <f t="shared" si="177"/>
        <v>0.97019999999999995</v>
      </c>
      <c r="T139" s="88">
        <f t="shared" si="177"/>
        <v>0.97019999999999995</v>
      </c>
      <c r="U139" s="88">
        <f t="shared" si="177"/>
        <v>0.97019999999999995</v>
      </c>
      <c r="V139" s="88">
        <f t="shared" si="177"/>
        <v>0.97019999999999995</v>
      </c>
      <c r="W139" s="88">
        <f t="shared" si="177"/>
        <v>0.97019999999999995</v>
      </c>
      <c r="X139" s="88">
        <f t="shared" si="177"/>
        <v>0.97019999999999995</v>
      </c>
      <c r="Y139" s="88">
        <f t="shared" si="177"/>
        <v>0.97019999999999995</v>
      </c>
      <c r="Z139" s="88">
        <f t="shared" si="177"/>
        <v>0.97019999999999995</v>
      </c>
      <c r="AA139" s="88">
        <f t="shared" si="177"/>
        <v>0.97019999999999995</v>
      </c>
      <c r="AB139" s="88">
        <f t="shared" si="177"/>
        <v>0.97019999999999995</v>
      </c>
      <c r="AC139" s="88">
        <f t="shared" si="177"/>
        <v>0.97019999999999995</v>
      </c>
      <c r="AD139" s="88">
        <f t="shared" si="177"/>
        <v>0.97019999999999995</v>
      </c>
      <c r="AE139" s="88">
        <f t="shared" si="177"/>
        <v>0.97019999999999995</v>
      </c>
      <c r="AF139" s="88">
        <f t="shared" si="177"/>
        <v>0.97019999999999995</v>
      </c>
      <c r="AG139" s="88">
        <f t="shared" si="177"/>
        <v>0.97019999999999995</v>
      </c>
      <c r="AH139" s="88">
        <f t="shared" si="177"/>
        <v>0.97019999999999995</v>
      </c>
      <c r="AI139" s="88">
        <f t="shared" si="177"/>
        <v>0.97019999999999995</v>
      </c>
      <c r="AJ139" s="88">
        <f t="shared" si="177"/>
        <v>0.97019999999999995</v>
      </c>
      <c r="AK139" s="88">
        <f t="shared" si="177"/>
        <v>0.97019999999999995</v>
      </c>
      <c r="AL139" s="88">
        <f t="shared" si="177"/>
        <v>0.97019999999999995</v>
      </c>
      <c r="AM139" s="88">
        <f t="shared" si="177"/>
        <v>0.97019999999999995</v>
      </c>
      <c r="AN139" s="88">
        <f t="shared" si="177"/>
        <v>0.97019999999999995</v>
      </c>
      <c r="AO139" s="88">
        <f t="shared" si="177"/>
        <v>0.97019999999999995</v>
      </c>
      <c r="AP139" s="88">
        <f t="shared" si="177"/>
        <v>0.97019999999999995</v>
      </c>
      <c r="AQ139" s="88">
        <f t="shared" si="177"/>
        <v>0.97019999999999995</v>
      </c>
      <c r="AR139" s="88">
        <f t="shared" si="177"/>
        <v>0.97019999999999995</v>
      </c>
      <c r="AS139" s="88">
        <f t="shared" si="177"/>
        <v>0.97019999999999995</v>
      </c>
      <c r="AT139" s="88">
        <f t="shared" si="177"/>
        <v>0.97019999999999995</v>
      </c>
      <c r="AU139" s="88">
        <f t="shared" si="177"/>
        <v>0.97019999999999995</v>
      </c>
      <c r="AV139" s="88">
        <f t="shared" si="177"/>
        <v>0.97019999999999995</v>
      </c>
      <c r="AW139" s="88">
        <f t="shared" si="177"/>
        <v>0.97019999999999995</v>
      </c>
      <c r="AX139" s="88">
        <f t="shared" si="177"/>
        <v>0.97019999999999995</v>
      </c>
      <c r="AY139" s="88">
        <f t="shared" si="178"/>
        <v>0.97019999999999995</v>
      </c>
      <c r="AZ139" s="88">
        <f t="shared" si="178"/>
        <v>0.97019999999999995</v>
      </c>
      <c r="BA139" s="88">
        <f t="shared" si="178"/>
        <v>0.97019999999999995</v>
      </c>
      <c r="BB139" s="88">
        <f t="shared" si="178"/>
        <v>0.97019999999999995</v>
      </c>
      <c r="BC139" s="88">
        <f t="shared" si="178"/>
        <v>0.97019999999999995</v>
      </c>
      <c r="BD139" s="88">
        <f t="shared" si="178"/>
        <v>0.97019999999999995</v>
      </c>
      <c r="BE139" s="88">
        <f t="shared" si="178"/>
        <v>0.97019999999999995</v>
      </c>
      <c r="BF139" s="88">
        <f t="shared" si="178"/>
        <v>0.97019999999999995</v>
      </c>
      <c r="BG139" s="88">
        <f t="shared" si="178"/>
        <v>0.97019999999999995</v>
      </c>
      <c r="BH139" s="88">
        <f t="shared" si="178"/>
        <v>0.97019999999999995</v>
      </c>
      <c r="BI139" s="88">
        <f t="shared" si="178"/>
        <v>0.97019999999999995</v>
      </c>
      <c r="BJ139" s="88">
        <f t="shared" si="178"/>
        <v>0.97019999999999995</v>
      </c>
      <c r="BK139" s="88">
        <f t="shared" si="178"/>
        <v>0.97019999999999995</v>
      </c>
      <c r="BL139" s="88">
        <f t="shared" si="178"/>
        <v>0.97019999999999995</v>
      </c>
      <c r="BM139" s="88">
        <f t="shared" si="178"/>
        <v>0.97019999999999995</v>
      </c>
      <c r="BN139" s="88">
        <f t="shared" si="178"/>
        <v>0.97019999999999995</v>
      </c>
      <c r="BO139" s="88">
        <f t="shared" si="178"/>
        <v>0.97019999999999995</v>
      </c>
      <c r="BP139" s="88">
        <f t="shared" si="178"/>
        <v>0.97019999999999995</v>
      </c>
      <c r="BQ139" s="88">
        <f t="shared" si="178"/>
        <v>0.97019999999999995</v>
      </c>
      <c r="BR139" s="88">
        <f t="shared" si="178"/>
        <v>0.97019999999999995</v>
      </c>
    </row>
    <row r="140" spans="1:70">
      <c r="A140" t="s">
        <v>16</v>
      </c>
      <c r="B140" s="226" t="str">
        <f t="shared" si="175"/>
        <v>CNK</v>
      </c>
      <c r="C140" s="226" t="str">
        <f t="shared" si="175"/>
        <v>Commercial - Cooking</v>
      </c>
      <c r="E140" s="125">
        <f t="shared" si="176"/>
        <v>0.02</v>
      </c>
      <c r="I140" s="132"/>
      <c r="L140" s="135">
        <f t="shared" si="177"/>
        <v>0.97019999999999995</v>
      </c>
      <c r="M140" s="88">
        <f t="shared" si="177"/>
        <v>0.97019999999999995</v>
      </c>
      <c r="N140" s="88">
        <f t="shared" si="177"/>
        <v>0.97019999999999995</v>
      </c>
      <c r="O140" s="88">
        <f t="shared" si="177"/>
        <v>0.97019999999999995</v>
      </c>
      <c r="P140" s="88">
        <f t="shared" si="177"/>
        <v>0.97019999999999995</v>
      </c>
      <c r="Q140" s="88">
        <f t="shared" si="177"/>
        <v>0.97019999999999995</v>
      </c>
      <c r="R140" s="88">
        <f t="shared" si="177"/>
        <v>0.97019999999999995</v>
      </c>
      <c r="S140" s="88">
        <f t="shared" si="177"/>
        <v>0.97019999999999995</v>
      </c>
      <c r="T140" s="88">
        <f t="shared" si="177"/>
        <v>0.97019999999999995</v>
      </c>
      <c r="U140" s="88">
        <f t="shared" si="177"/>
        <v>0.97019999999999995</v>
      </c>
      <c r="V140" s="88">
        <f t="shared" si="177"/>
        <v>0.97019999999999995</v>
      </c>
      <c r="W140" s="88">
        <f t="shared" si="177"/>
        <v>0.97019999999999995</v>
      </c>
      <c r="X140" s="88">
        <f t="shared" si="177"/>
        <v>0.97019999999999995</v>
      </c>
      <c r="Y140" s="88">
        <f t="shared" si="177"/>
        <v>0.97019999999999995</v>
      </c>
      <c r="Z140" s="88">
        <f t="shared" si="177"/>
        <v>0.97019999999999995</v>
      </c>
      <c r="AA140" s="88">
        <f t="shared" si="177"/>
        <v>0.97019999999999995</v>
      </c>
      <c r="AB140" s="88">
        <f t="shared" si="177"/>
        <v>0.97019999999999995</v>
      </c>
      <c r="AC140" s="88">
        <f t="shared" si="177"/>
        <v>0.97019999999999995</v>
      </c>
      <c r="AD140" s="88">
        <f t="shared" si="177"/>
        <v>0.97019999999999995</v>
      </c>
      <c r="AE140" s="88">
        <f t="shared" si="177"/>
        <v>0.97019999999999995</v>
      </c>
      <c r="AF140" s="88">
        <f t="shared" si="177"/>
        <v>0.97019999999999995</v>
      </c>
      <c r="AG140" s="88">
        <f t="shared" si="177"/>
        <v>0.97019999999999995</v>
      </c>
      <c r="AH140" s="88">
        <f t="shared" si="177"/>
        <v>0.97019999999999995</v>
      </c>
      <c r="AI140" s="88">
        <f t="shared" si="177"/>
        <v>0.97019999999999995</v>
      </c>
      <c r="AJ140" s="88">
        <f t="shared" si="177"/>
        <v>0.97019999999999995</v>
      </c>
      <c r="AK140" s="88">
        <f t="shared" si="177"/>
        <v>0.97019999999999995</v>
      </c>
      <c r="AL140" s="88">
        <f t="shared" si="177"/>
        <v>0.97019999999999995</v>
      </c>
      <c r="AM140" s="88">
        <f t="shared" si="177"/>
        <v>0.97019999999999995</v>
      </c>
      <c r="AN140" s="88">
        <f t="shared" si="177"/>
        <v>0.97019999999999995</v>
      </c>
      <c r="AO140" s="88">
        <f t="shared" si="177"/>
        <v>0.97019999999999995</v>
      </c>
      <c r="AP140" s="88">
        <f t="shared" si="177"/>
        <v>0.97019999999999995</v>
      </c>
      <c r="AQ140" s="88">
        <f t="shared" si="177"/>
        <v>0.97019999999999995</v>
      </c>
      <c r="AR140" s="88">
        <f t="shared" si="177"/>
        <v>0.97019999999999995</v>
      </c>
      <c r="AS140" s="88">
        <f t="shared" si="177"/>
        <v>0.97019999999999995</v>
      </c>
      <c r="AT140" s="88">
        <f t="shared" si="177"/>
        <v>0.97019999999999995</v>
      </c>
      <c r="AU140" s="88">
        <f t="shared" si="177"/>
        <v>0.97019999999999995</v>
      </c>
      <c r="AV140" s="88">
        <f t="shared" si="177"/>
        <v>0.97019999999999995</v>
      </c>
      <c r="AW140" s="88">
        <f t="shared" si="177"/>
        <v>0.97019999999999995</v>
      </c>
      <c r="AX140" s="88">
        <f t="shared" si="177"/>
        <v>0.97019999999999995</v>
      </c>
      <c r="AY140" s="88">
        <f t="shared" si="178"/>
        <v>0.97019999999999995</v>
      </c>
      <c r="AZ140" s="88">
        <f t="shared" si="178"/>
        <v>0.97019999999999995</v>
      </c>
      <c r="BA140" s="88">
        <f t="shared" si="178"/>
        <v>0.97019999999999995</v>
      </c>
      <c r="BB140" s="88">
        <f t="shared" si="178"/>
        <v>0.97019999999999995</v>
      </c>
      <c r="BC140" s="88">
        <f t="shared" si="178"/>
        <v>0.97019999999999995</v>
      </c>
      <c r="BD140" s="88">
        <f t="shared" si="178"/>
        <v>0.97019999999999995</v>
      </c>
      <c r="BE140" s="88">
        <f t="shared" si="178"/>
        <v>0.97019999999999995</v>
      </c>
      <c r="BF140" s="88">
        <f t="shared" si="178"/>
        <v>0.97019999999999995</v>
      </c>
      <c r="BG140" s="88">
        <f t="shared" si="178"/>
        <v>0.97019999999999995</v>
      </c>
      <c r="BH140" s="88">
        <f t="shared" si="178"/>
        <v>0.97019999999999995</v>
      </c>
      <c r="BI140" s="88">
        <f t="shared" si="178"/>
        <v>0.97019999999999995</v>
      </c>
      <c r="BJ140" s="88">
        <f t="shared" si="178"/>
        <v>0.97019999999999995</v>
      </c>
      <c r="BK140" s="88">
        <f t="shared" si="178"/>
        <v>0.97019999999999995</v>
      </c>
      <c r="BL140" s="88">
        <f t="shared" si="178"/>
        <v>0.97019999999999995</v>
      </c>
      <c r="BM140" s="88">
        <f t="shared" si="178"/>
        <v>0.97019999999999995</v>
      </c>
      <c r="BN140" s="88">
        <f t="shared" si="178"/>
        <v>0.97019999999999995</v>
      </c>
      <c r="BO140" s="88">
        <f t="shared" si="178"/>
        <v>0.97019999999999995</v>
      </c>
      <c r="BP140" s="88">
        <f t="shared" si="178"/>
        <v>0.97019999999999995</v>
      </c>
      <c r="BQ140" s="88">
        <f t="shared" si="178"/>
        <v>0.97019999999999995</v>
      </c>
      <c r="BR140" s="88">
        <f t="shared" si="178"/>
        <v>0.97019999999999995</v>
      </c>
    </row>
    <row r="141" spans="1:70">
      <c r="A141" t="s">
        <v>16</v>
      </c>
      <c r="B141" s="226" t="str">
        <f t="shared" si="175"/>
        <v>CNL</v>
      </c>
      <c r="C141" s="226" t="str">
        <f t="shared" si="175"/>
        <v>Commercial - Lighting</v>
      </c>
      <c r="E141" s="125">
        <f t="shared" si="176"/>
        <v>0.02</v>
      </c>
      <c r="I141" s="132"/>
      <c r="L141" s="135">
        <f t="shared" si="177"/>
        <v>0.97019999999999995</v>
      </c>
      <c r="M141" s="88">
        <f t="shared" si="177"/>
        <v>0.97019999999999995</v>
      </c>
      <c r="N141" s="88">
        <f t="shared" si="177"/>
        <v>0.97019999999999995</v>
      </c>
      <c r="O141" s="88">
        <f t="shared" si="177"/>
        <v>0.97019999999999995</v>
      </c>
      <c r="P141" s="88">
        <f t="shared" si="177"/>
        <v>0.97019999999999995</v>
      </c>
      <c r="Q141" s="88">
        <f t="shared" si="177"/>
        <v>0.97019999999999995</v>
      </c>
      <c r="R141" s="88">
        <f t="shared" si="177"/>
        <v>0.97019999999999995</v>
      </c>
      <c r="S141" s="88">
        <f t="shared" si="177"/>
        <v>0.97019999999999995</v>
      </c>
      <c r="T141" s="88">
        <f t="shared" si="177"/>
        <v>0.97019999999999995</v>
      </c>
      <c r="U141" s="88">
        <f t="shared" si="177"/>
        <v>0.97019999999999995</v>
      </c>
      <c r="V141" s="88">
        <f t="shared" si="177"/>
        <v>0.97019999999999995</v>
      </c>
      <c r="W141" s="88">
        <f t="shared" si="177"/>
        <v>0.97019999999999995</v>
      </c>
      <c r="X141" s="88">
        <f t="shared" si="177"/>
        <v>0.97019999999999995</v>
      </c>
      <c r="Y141" s="88">
        <f t="shared" si="177"/>
        <v>0.97019999999999995</v>
      </c>
      <c r="Z141" s="88">
        <f t="shared" si="177"/>
        <v>0.97019999999999995</v>
      </c>
      <c r="AA141" s="88">
        <f t="shared" si="177"/>
        <v>0.97019999999999995</v>
      </c>
      <c r="AB141" s="88">
        <f t="shared" si="177"/>
        <v>0.97019999999999995</v>
      </c>
      <c r="AC141" s="88">
        <f t="shared" si="177"/>
        <v>0.97019999999999995</v>
      </c>
      <c r="AD141" s="88">
        <f t="shared" si="177"/>
        <v>0.97019999999999995</v>
      </c>
      <c r="AE141" s="88">
        <f t="shared" si="177"/>
        <v>0.97019999999999995</v>
      </c>
      <c r="AF141" s="88">
        <f t="shared" si="177"/>
        <v>0.97019999999999995</v>
      </c>
      <c r="AG141" s="88">
        <f t="shared" si="177"/>
        <v>0.97019999999999995</v>
      </c>
      <c r="AH141" s="88">
        <f t="shared" si="177"/>
        <v>0.97019999999999995</v>
      </c>
      <c r="AI141" s="88">
        <f t="shared" si="177"/>
        <v>0.97019999999999995</v>
      </c>
      <c r="AJ141" s="88">
        <f t="shared" si="177"/>
        <v>0.97019999999999995</v>
      </c>
      <c r="AK141" s="88">
        <f t="shared" si="177"/>
        <v>0.97019999999999995</v>
      </c>
      <c r="AL141" s="88">
        <f t="shared" si="177"/>
        <v>0.97019999999999995</v>
      </c>
      <c r="AM141" s="88">
        <f t="shared" si="177"/>
        <v>0.97019999999999995</v>
      </c>
      <c r="AN141" s="88">
        <f t="shared" si="177"/>
        <v>0.97019999999999995</v>
      </c>
      <c r="AO141" s="88">
        <f t="shared" si="177"/>
        <v>0.97019999999999995</v>
      </c>
      <c r="AP141" s="88">
        <f t="shared" si="177"/>
        <v>0.97019999999999995</v>
      </c>
      <c r="AQ141" s="88">
        <f t="shared" si="177"/>
        <v>0.97019999999999995</v>
      </c>
      <c r="AR141" s="88">
        <f t="shared" si="177"/>
        <v>0.97019999999999995</v>
      </c>
      <c r="AS141" s="88">
        <f t="shared" si="177"/>
        <v>0.97019999999999995</v>
      </c>
      <c r="AT141" s="88">
        <f t="shared" si="177"/>
        <v>0.97019999999999995</v>
      </c>
      <c r="AU141" s="88">
        <f t="shared" si="177"/>
        <v>0.97019999999999995</v>
      </c>
      <c r="AV141" s="88">
        <f t="shared" si="177"/>
        <v>0.97019999999999995</v>
      </c>
      <c r="AW141" s="88">
        <f t="shared" si="177"/>
        <v>0.97019999999999995</v>
      </c>
      <c r="AX141" s="88">
        <f t="shared" si="177"/>
        <v>0.97019999999999995</v>
      </c>
      <c r="AY141" s="88">
        <f t="shared" si="178"/>
        <v>0.97019999999999995</v>
      </c>
      <c r="AZ141" s="88">
        <f t="shared" si="178"/>
        <v>0.97019999999999995</v>
      </c>
      <c r="BA141" s="88">
        <f t="shared" si="178"/>
        <v>0.97019999999999995</v>
      </c>
      <c r="BB141" s="88">
        <f t="shared" si="178"/>
        <v>0.97019999999999995</v>
      </c>
      <c r="BC141" s="88">
        <f t="shared" si="178"/>
        <v>0.97019999999999995</v>
      </c>
      <c r="BD141" s="88">
        <f t="shared" si="178"/>
        <v>0.97019999999999995</v>
      </c>
      <c r="BE141" s="88">
        <f t="shared" si="178"/>
        <v>0.97019999999999995</v>
      </c>
      <c r="BF141" s="88">
        <f t="shared" si="178"/>
        <v>0.97019999999999995</v>
      </c>
      <c r="BG141" s="88">
        <f t="shared" si="178"/>
        <v>0.97019999999999995</v>
      </c>
      <c r="BH141" s="88">
        <f t="shared" si="178"/>
        <v>0.97019999999999995</v>
      </c>
      <c r="BI141" s="88">
        <f t="shared" si="178"/>
        <v>0.97019999999999995</v>
      </c>
      <c r="BJ141" s="88">
        <f t="shared" si="178"/>
        <v>0.97019999999999995</v>
      </c>
      <c r="BK141" s="88">
        <f t="shared" si="178"/>
        <v>0.97019999999999995</v>
      </c>
      <c r="BL141" s="88">
        <f t="shared" si="178"/>
        <v>0.97019999999999995</v>
      </c>
      <c r="BM141" s="88">
        <f t="shared" si="178"/>
        <v>0.97019999999999995</v>
      </c>
      <c r="BN141" s="88">
        <f t="shared" si="178"/>
        <v>0.97019999999999995</v>
      </c>
      <c r="BO141" s="88">
        <f t="shared" si="178"/>
        <v>0.97019999999999995</v>
      </c>
      <c r="BP141" s="88">
        <f t="shared" si="178"/>
        <v>0.97019999999999995</v>
      </c>
      <c r="BQ141" s="88">
        <f t="shared" si="178"/>
        <v>0.97019999999999995</v>
      </c>
      <c r="BR141" s="88">
        <f t="shared" si="178"/>
        <v>0.97019999999999995</v>
      </c>
    </row>
    <row r="142" spans="1:70">
      <c r="A142" t="s">
        <v>16</v>
      </c>
      <c r="B142" s="226" t="str">
        <f t="shared" si="175"/>
        <v>CNR</v>
      </c>
      <c r="C142" s="226" t="str">
        <f t="shared" si="175"/>
        <v>Commercial - Refrigeration</v>
      </c>
      <c r="E142" s="125">
        <f t="shared" si="176"/>
        <v>0.02</v>
      </c>
      <c r="I142" s="132"/>
      <c r="L142" s="135">
        <f t="shared" si="177"/>
        <v>0.97019999999999995</v>
      </c>
      <c r="M142" s="88">
        <f t="shared" si="177"/>
        <v>0.97019999999999995</v>
      </c>
      <c r="N142" s="88">
        <f t="shared" si="177"/>
        <v>0.97019999999999995</v>
      </c>
      <c r="O142" s="88">
        <f t="shared" si="177"/>
        <v>0.97019999999999995</v>
      </c>
      <c r="P142" s="88">
        <f t="shared" si="177"/>
        <v>0.97019999999999995</v>
      </c>
      <c r="Q142" s="88">
        <f t="shared" si="177"/>
        <v>0.97019999999999995</v>
      </c>
      <c r="R142" s="88">
        <f t="shared" si="177"/>
        <v>0.97019999999999995</v>
      </c>
      <c r="S142" s="88">
        <f t="shared" si="177"/>
        <v>0.97019999999999995</v>
      </c>
      <c r="T142" s="88">
        <f t="shared" si="177"/>
        <v>0.97019999999999995</v>
      </c>
      <c r="U142" s="88">
        <f t="shared" si="177"/>
        <v>0.97019999999999995</v>
      </c>
      <c r="V142" s="88">
        <f t="shared" si="177"/>
        <v>0.97019999999999995</v>
      </c>
      <c r="W142" s="88">
        <f t="shared" si="177"/>
        <v>0.97019999999999995</v>
      </c>
      <c r="X142" s="88">
        <f t="shared" si="177"/>
        <v>0.97019999999999995</v>
      </c>
      <c r="Y142" s="88">
        <f t="shared" si="177"/>
        <v>0.97019999999999995</v>
      </c>
      <c r="Z142" s="88">
        <f t="shared" si="177"/>
        <v>0.97019999999999995</v>
      </c>
      <c r="AA142" s="88">
        <f t="shared" si="177"/>
        <v>0.97019999999999995</v>
      </c>
      <c r="AB142" s="88">
        <f t="shared" si="177"/>
        <v>0.97019999999999995</v>
      </c>
      <c r="AC142" s="88">
        <f t="shared" si="177"/>
        <v>0.97019999999999995</v>
      </c>
      <c r="AD142" s="88">
        <f t="shared" si="177"/>
        <v>0.97019999999999995</v>
      </c>
      <c r="AE142" s="88">
        <f t="shared" si="177"/>
        <v>0.97019999999999995</v>
      </c>
      <c r="AF142" s="88">
        <f t="shared" si="177"/>
        <v>0.97019999999999995</v>
      </c>
      <c r="AG142" s="88">
        <f t="shared" si="177"/>
        <v>0.97019999999999995</v>
      </c>
      <c r="AH142" s="88">
        <f t="shared" si="177"/>
        <v>0.97019999999999995</v>
      </c>
      <c r="AI142" s="88">
        <f t="shared" si="177"/>
        <v>0.97019999999999995</v>
      </c>
      <c r="AJ142" s="88">
        <f t="shared" si="177"/>
        <v>0.97019999999999995</v>
      </c>
      <c r="AK142" s="88">
        <f t="shared" si="177"/>
        <v>0.97019999999999995</v>
      </c>
      <c r="AL142" s="88">
        <f t="shared" si="177"/>
        <v>0.97019999999999995</v>
      </c>
      <c r="AM142" s="88">
        <f t="shared" si="177"/>
        <v>0.97019999999999995</v>
      </c>
      <c r="AN142" s="88">
        <f t="shared" si="177"/>
        <v>0.97019999999999995</v>
      </c>
      <c r="AO142" s="88">
        <f t="shared" si="177"/>
        <v>0.97019999999999995</v>
      </c>
      <c r="AP142" s="88">
        <f t="shared" si="177"/>
        <v>0.97019999999999995</v>
      </c>
      <c r="AQ142" s="88">
        <f t="shared" si="177"/>
        <v>0.97019999999999995</v>
      </c>
      <c r="AR142" s="88">
        <f t="shared" si="177"/>
        <v>0.97019999999999995</v>
      </c>
      <c r="AS142" s="88">
        <f t="shared" si="177"/>
        <v>0.97019999999999995</v>
      </c>
      <c r="AT142" s="88">
        <f t="shared" si="177"/>
        <v>0.97019999999999995</v>
      </c>
      <c r="AU142" s="88">
        <f t="shared" si="177"/>
        <v>0.97019999999999995</v>
      </c>
      <c r="AV142" s="88">
        <f t="shared" si="177"/>
        <v>0.97019999999999995</v>
      </c>
      <c r="AW142" s="88">
        <f t="shared" si="177"/>
        <v>0.97019999999999995</v>
      </c>
      <c r="AX142" s="88">
        <f t="shared" si="177"/>
        <v>0.97019999999999995</v>
      </c>
      <c r="AY142" s="88">
        <f t="shared" si="178"/>
        <v>0.97019999999999995</v>
      </c>
      <c r="AZ142" s="88">
        <f t="shared" si="178"/>
        <v>0.97019999999999995</v>
      </c>
      <c r="BA142" s="88">
        <f t="shared" si="178"/>
        <v>0.97019999999999995</v>
      </c>
      <c r="BB142" s="88">
        <f t="shared" si="178"/>
        <v>0.97019999999999995</v>
      </c>
      <c r="BC142" s="88">
        <f t="shared" si="178"/>
        <v>0.97019999999999995</v>
      </c>
      <c r="BD142" s="88">
        <f t="shared" si="178"/>
        <v>0.97019999999999995</v>
      </c>
      <c r="BE142" s="88">
        <f t="shared" si="178"/>
        <v>0.97019999999999995</v>
      </c>
      <c r="BF142" s="88">
        <f t="shared" si="178"/>
        <v>0.97019999999999995</v>
      </c>
      <c r="BG142" s="88">
        <f t="shared" si="178"/>
        <v>0.97019999999999995</v>
      </c>
      <c r="BH142" s="88">
        <f t="shared" si="178"/>
        <v>0.97019999999999995</v>
      </c>
      <c r="BI142" s="88">
        <f t="shared" si="178"/>
        <v>0.97019999999999995</v>
      </c>
      <c r="BJ142" s="88">
        <f t="shared" si="178"/>
        <v>0.97019999999999995</v>
      </c>
      <c r="BK142" s="88">
        <f t="shared" si="178"/>
        <v>0.97019999999999995</v>
      </c>
      <c r="BL142" s="88">
        <f t="shared" si="178"/>
        <v>0.97019999999999995</v>
      </c>
      <c r="BM142" s="88">
        <f t="shared" si="178"/>
        <v>0.97019999999999995</v>
      </c>
      <c r="BN142" s="88">
        <f t="shared" si="178"/>
        <v>0.97019999999999995</v>
      </c>
      <c r="BO142" s="88">
        <f t="shared" si="178"/>
        <v>0.97019999999999995</v>
      </c>
      <c r="BP142" s="88">
        <f t="shared" si="178"/>
        <v>0.97019999999999995</v>
      </c>
      <c r="BQ142" s="88">
        <f t="shared" si="178"/>
        <v>0.97019999999999995</v>
      </c>
      <c r="BR142" s="88">
        <f t="shared" si="178"/>
        <v>0.97019999999999995</v>
      </c>
    </row>
    <row r="143" spans="1:70">
      <c r="A143" t="s">
        <v>16</v>
      </c>
      <c r="B143" s="226" t="str">
        <f t="shared" si="175"/>
        <v>CNW</v>
      </c>
      <c r="C143" s="226" t="str">
        <f t="shared" si="175"/>
        <v>Commercial - Water Heating</v>
      </c>
      <c r="E143" s="125">
        <f t="shared" si="176"/>
        <v>0.02</v>
      </c>
      <c r="I143" s="132"/>
      <c r="L143" s="135">
        <f t="shared" si="177"/>
        <v>0.97019999999999995</v>
      </c>
      <c r="M143" s="88">
        <f t="shared" si="177"/>
        <v>0.97019999999999995</v>
      </c>
      <c r="N143" s="88">
        <f t="shared" si="177"/>
        <v>0.97019999999999995</v>
      </c>
      <c r="O143" s="88">
        <f t="shared" si="177"/>
        <v>0.97019999999999995</v>
      </c>
      <c r="P143" s="88">
        <f t="shared" si="177"/>
        <v>0.97019999999999995</v>
      </c>
      <c r="Q143" s="88">
        <f t="shared" si="177"/>
        <v>0.97019999999999995</v>
      </c>
      <c r="R143" s="88">
        <f t="shared" si="177"/>
        <v>0.97019999999999995</v>
      </c>
      <c r="S143" s="88">
        <f t="shared" si="177"/>
        <v>0.97019999999999995</v>
      </c>
      <c r="T143" s="88">
        <f t="shared" si="177"/>
        <v>0.97019999999999995</v>
      </c>
      <c r="U143" s="88">
        <f t="shared" si="177"/>
        <v>0.97019999999999995</v>
      </c>
      <c r="V143" s="88">
        <f t="shared" si="177"/>
        <v>0.97019999999999995</v>
      </c>
      <c r="W143" s="88">
        <f t="shared" si="177"/>
        <v>0.97019999999999995</v>
      </c>
      <c r="X143" s="88">
        <f t="shared" si="177"/>
        <v>0.97019999999999995</v>
      </c>
      <c r="Y143" s="88">
        <f t="shared" si="177"/>
        <v>0.97019999999999995</v>
      </c>
      <c r="Z143" s="88">
        <f t="shared" si="177"/>
        <v>0.97019999999999995</v>
      </c>
      <c r="AA143" s="88">
        <f t="shared" si="177"/>
        <v>0.97019999999999995</v>
      </c>
      <c r="AB143" s="88">
        <f t="shared" si="177"/>
        <v>0.97019999999999995</v>
      </c>
      <c r="AC143" s="88">
        <f t="shared" si="177"/>
        <v>0.97019999999999995</v>
      </c>
      <c r="AD143" s="88">
        <f t="shared" si="177"/>
        <v>0.97019999999999995</v>
      </c>
      <c r="AE143" s="88">
        <f t="shared" si="177"/>
        <v>0.97019999999999995</v>
      </c>
      <c r="AF143" s="88">
        <f t="shared" si="177"/>
        <v>0.97019999999999995</v>
      </c>
      <c r="AG143" s="88">
        <f t="shared" si="177"/>
        <v>0.97019999999999995</v>
      </c>
      <c r="AH143" s="88">
        <f t="shared" si="177"/>
        <v>0.97019999999999995</v>
      </c>
      <c r="AI143" s="88">
        <f t="shared" si="177"/>
        <v>0.97019999999999995</v>
      </c>
      <c r="AJ143" s="88">
        <f t="shared" si="177"/>
        <v>0.97019999999999995</v>
      </c>
      <c r="AK143" s="88">
        <f t="shared" si="177"/>
        <v>0.97019999999999995</v>
      </c>
      <c r="AL143" s="88">
        <f t="shared" si="177"/>
        <v>0.97019999999999995</v>
      </c>
      <c r="AM143" s="88">
        <f t="shared" si="177"/>
        <v>0.97019999999999995</v>
      </c>
      <c r="AN143" s="88">
        <f t="shared" si="177"/>
        <v>0.97019999999999995</v>
      </c>
      <c r="AO143" s="88">
        <f t="shared" si="177"/>
        <v>0.97019999999999995</v>
      </c>
      <c r="AP143" s="88">
        <f t="shared" si="177"/>
        <v>0.97019999999999995</v>
      </c>
      <c r="AQ143" s="88">
        <f t="shared" si="177"/>
        <v>0.97019999999999995</v>
      </c>
      <c r="AR143" s="88">
        <f t="shared" si="177"/>
        <v>0.97019999999999995</v>
      </c>
      <c r="AS143" s="88">
        <f t="shared" si="177"/>
        <v>0.97019999999999995</v>
      </c>
      <c r="AT143" s="88">
        <f t="shared" si="177"/>
        <v>0.97019999999999995</v>
      </c>
      <c r="AU143" s="88">
        <f t="shared" si="177"/>
        <v>0.97019999999999995</v>
      </c>
      <c r="AV143" s="88">
        <f t="shared" si="177"/>
        <v>0.97019999999999995</v>
      </c>
      <c r="AW143" s="88">
        <f t="shared" si="177"/>
        <v>0.97019999999999995</v>
      </c>
      <c r="AX143" s="88">
        <f t="shared" si="177"/>
        <v>0.97019999999999995</v>
      </c>
      <c r="AY143" s="88">
        <f t="shared" si="178"/>
        <v>0.97019999999999995</v>
      </c>
      <c r="AZ143" s="88">
        <f t="shared" si="178"/>
        <v>0.97019999999999995</v>
      </c>
      <c r="BA143" s="88">
        <f t="shared" si="178"/>
        <v>0.97019999999999995</v>
      </c>
      <c r="BB143" s="88">
        <f t="shared" si="178"/>
        <v>0.97019999999999995</v>
      </c>
      <c r="BC143" s="88">
        <f t="shared" si="178"/>
        <v>0.97019999999999995</v>
      </c>
      <c r="BD143" s="88">
        <f t="shared" si="178"/>
        <v>0.97019999999999995</v>
      </c>
      <c r="BE143" s="88">
        <f t="shared" si="178"/>
        <v>0.97019999999999995</v>
      </c>
      <c r="BF143" s="88">
        <f t="shared" si="178"/>
        <v>0.97019999999999995</v>
      </c>
      <c r="BG143" s="88">
        <f t="shared" si="178"/>
        <v>0.97019999999999995</v>
      </c>
      <c r="BH143" s="88">
        <f t="shared" si="178"/>
        <v>0.97019999999999995</v>
      </c>
      <c r="BI143" s="88">
        <f t="shared" si="178"/>
        <v>0.97019999999999995</v>
      </c>
      <c r="BJ143" s="88">
        <f t="shared" si="178"/>
        <v>0.97019999999999995</v>
      </c>
      <c r="BK143" s="88">
        <f t="shared" si="178"/>
        <v>0.97019999999999995</v>
      </c>
      <c r="BL143" s="88">
        <f t="shared" si="178"/>
        <v>0.97019999999999995</v>
      </c>
      <c r="BM143" s="88">
        <f t="shared" si="178"/>
        <v>0.97019999999999995</v>
      </c>
      <c r="BN143" s="88">
        <f t="shared" si="178"/>
        <v>0.97019999999999995</v>
      </c>
      <c r="BO143" s="88">
        <f t="shared" si="178"/>
        <v>0.97019999999999995</v>
      </c>
      <c r="BP143" s="88">
        <f t="shared" si="178"/>
        <v>0.97019999999999995</v>
      </c>
      <c r="BQ143" s="88">
        <f t="shared" si="178"/>
        <v>0.97019999999999995</v>
      </c>
      <c r="BR143" s="88">
        <f t="shared" si="178"/>
        <v>0.97019999999999995</v>
      </c>
    </row>
    <row r="144" spans="1:70">
      <c r="A144" t="s">
        <v>16</v>
      </c>
      <c r="B144" s="226" t="str">
        <f t="shared" si="175"/>
        <v>CNG</v>
      </c>
      <c r="C144" s="226" t="str">
        <f t="shared" si="175"/>
        <v>Commercial - Public lights</v>
      </c>
      <c r="E144" s="125">
        <f t="shared" si="176"/>
        <v>0.02</v>
      </c>
      <c r="I144" s="132"/>
      <c r="L144" s="135">
        <f t="shared" si="177"/>
        <v>0.97019999999999995</v>
      </c>
      <c r="M144" s="88">
        <f t="shared" si="177"/>
        <v>0.97019999999999995</v>
      </c>
      <c r="N144" s="88">
        <f t="shared" si="177"/>
        <v>0.97019999999999995</v>
      </c>
      <c r="O144" s="88">
        <f t="shared" si="177"/>
        <v>0.97019999999999995</v>
      </c>
      <c r="P144" s="88">
        <f t="shared" si="177"/>
        <v>0.97019999999999995</v>
      </c>
      <c r="Q144" s="88">
        <f t="shared" si="177"/>
        <v>0.97019999999999995</v>
      </c>
      <c r="R144" s="88">
        <f t="shared" si="177"/>
        <v>0.97019999999999995</v>
      </c>
      <c r="S144" s="88">
        <f t="shared" si="177"/>
        <v>0.97019999999999995</v>
      </c>
      <c r="T144" s="88">
        <f t="shared" si="177"/>
        <v>0.97019999999999995</v>
      </c>
      <c r="U144" s="88">
        <f t="shared" si="177"/>
        <v>0.97019999999999995</v>
      </c>
      <c r="V144" s="88">
        <f t="shared" si="177"/>
        <v>0.97019999999999995</v>
      </c>
      <c r="W144" s="88">
        <f t="shared" si="177"/>
        <v>0.97019999999999995</v>
      </c>
      <c r="X144" s="88">
        <f t="shared" si="177"/>
        <v>0.97019999999999995</v>
      </c>
      <c r="Y144" s="88">
        <f t="shared" si="177"/>
        <v>0.97019999999999995</v>
      </c>
      <c r="Z144" s="88">
        <f t="shared" si="177"/>
        <v>0.97019999999999995</v>
      </c>
      <c r="AA144" s="88">
        <f t="shared" si="177"/>
        <v>0.97019999999999995</v>
      </c>
      <c r="AB144" s="88">
        <f t="shared" si="177"/>
        <v>0.97019999999999995</v>
      </c>
      <c r="AC144" s="88">
        <f t="shared" si="177"/>
        <v>0.97019999999999995</v>
      </c>
      <c r="AD144" s="88">
        <f t="shared" si="177"/>
        <v>0.97019999999999995</v>
      </c>
      <c r="AE144" s="88">
        <f t="shared" si="177"/>
        <v>0.97019999999999995</v>
      </c>
      <c r="AF144" s="88">
        <f t="shared" si="177"/>
        <v>0.97019999999999995</v>
      </c>
      <c r="AG144" s="88">
        <f t="shared" ref="AG144:AX146" si="179">AG133*(1-$E144)</f>
        <v>0.97019999999999995</v>
      </c>
      <c r="AH144" s="88">
        <f t="shared" si="179"/>
        <v>0.97019999999999995</v>
      </c>
      <c r="AI144" s="88">
        <f t="shared" si="179"/>
        <v>0.97019999999999995</v>
      </c>
      <c r="AJ144" s="88">
        <f t="shared" si="179"/>
        <v>0.97019999999999995</v>
      </c>
      <c r="AK144" s="88">
        <f t="shared" si="179"/>
        <v>0.97019999999999995</v>
      </c>
      <c r="AL144" s="88">
        <f t="shared" si="179"/>
        <v>0.97019999999999995</v>
      </c>
      <c r="AM144" s="88">
        <f t="shared" si="179"/>
        <v>0.97019999999999995</v>
      </c>
      <c r="AN144" s="88">
        <f t="shared" si="179"/>
        <v>0.97019999999999995</v>
      </c>
      <c r="AO144" s="88">
        <f t="shared" si="179"/>
        <v>0.97019999999999995</v>
      </c>
      <c r="AP144" s="88">
        <f t="shared" si="179"/>
        <v>0.97019999999999995</v>
      </c>
      <c r="AQ144" s="88">
        <f t="shared" si="179"/>
        <v>0.97019999999999995</v>
      </c>
      <c r="AR144" s="88">
        <f t="shared" si="179"/>
        <v>0.97019999999999995</v>
      </c>
      <c r="AS144" s="88">
        <f t="shared" si="179"/>
        <v>0.97019999999999995</v>
      </c>
      <c r="AT144" s="88">
        <f t="shared" si="179"/>
        <v>0.97019999999999995</v>
      </c>
      <c r="AU144" s="88">
        <f t="shared" si="179"/>
        <v>0.97019999999999995</v>
      </c>
      <c r="AV144" s="88">
        <f t="shared" si="179"/>
        <v>0.97019999999999995</v>
      </c>
      <c r="AW144" s="88">
        <f t="shared" si="179"/>
        <v>0.97019999999999995</v>
      </c>
      <c r="AX144" s="88">
        <f t="shared" si="179"/>
        <v>0.97019999999999995</v>
      </c>
      <c r="AY144" s="88">
        <f t="shared" ref="AY144:BR144" si="180">AY133*(1-$E144)</f>
        <v>0.97019999999999995</v>
      </c>
      <c r="AZ144" s="88">
        <f t="shared" si="180"/>
        <v>0.97019999999999995</v>
      </c>
      <c r="BA144" s="88">
        <f t="shared" si="180"/>
        <v>0.97019999999999995</v>
      </c>
      <c r="BB144" s="88">
        <f t="shared" si="180"/>
        <v>0.97019999999999995</v>
      </c>
      <c r="BC144" s="88">
        <f t="shared" si="180"/>
        <v>0.97019999999999995</v>
      </c>
      <c r="BD144" s="88">
        <f t="shared" si="180"/>
        <v>0.97019999999999995</v>
      </c>
      <c r="BE144" s="88">
        <f t="shared" si="180"/>
        <v>0.97019999999999995</v>
      </c>
      <c r="BF144" s="88">
        <f t="shared" si="180"/>
        <v>0.97019999999999995</v>
      </c>
      <c r="BG144" s="88">
        <f t="shared" si="180"/>
        <v>0.97019999999999995</v>
      </c>
      <c r="BH144" s="88">
        <f t="shared" si="180"/>
        <v>0.97019999999999995</v>
      </c>
      <c r="BI144" s="88">
        <f t="shared" si="180"/>
        <v>0.97019999999999995</v>
      </c>
      <c r="BJ144" s="88">
        <f t="shared" si="180"/>
        <v>0.97019999999999995</v>
      </c>
      <c r="BK144" s="88">
        <f t="shared" si="180"/>
        <v>0.97019999999999995</v>
      </c>
      <c r="BL144" s="88">
        <f t="shared" si="180"/>
        <v>0.97019999999999995</v>
      </c>
      <c r="BM144" s="88">
        <f t="shared" si="180"/>
        <v>0.97019999999999995</v>
      </c>
      <c r="BN144" s="88">
        <f t="shared" si="180"/>
        <v>0.97019999999999995</v>
      </c>
      <c r="BO144" s="88">
        <f t="shared" si="180"/>
        <v>0.97019999999999995</v>
      </c>
      <c r="BP144" s="88">
        <f t="shared" si="180"/>
        <v>0.97019999999999995</v>
      </c>
      <c r="BQ144" s="88">
        <f t="shared" si="180"/>
        <v>0.97019999999999995</v>
      </c>
      <c r="BR144" s="88">
        <f t="shared" si="180"/>
        <v>0.97019999999999995</v>
      </c>
    </row>
    <row r="145" spans="1:70">
      <c r="A145" t="s">
        <v>16</v>
      </c>
      <c r="B145" s="226" t="str">
        <f t="shared" si="175"/>
        <v>CNT</v>
      </c>
      <c r="C145" s="226" t="str">
        <f t="shared" si="175"/>
        <v>Commercial - Public Water</v>
      </c>
      <c r="E145" s="125">
        <f t="shared" si="176"/>
        <v>0.02</v>
      </c>
      <c r="I145" s="132"/>
      <c r="L145" s="135">
        <f t="shared" ref="L145:AX146" si="181">L134*(1-$E145)</f>
        <v>0.97019999999999995</v>
      </c>
      <c r="M145" s="88">
        <f t="shared" si="181"/>
        <v>0.97019999999999995</v>
      </c>
      <c r="N145" s="88">
        <f t="shared" si="181"/>
        <v>0.97019999999999995</v>
      </c>
      <c r="O145" s="88">
        <f t="shared" si="181"/>
        <v>0.97019999999999995</v>
      </c>
      <c r="P145" s="88">
        <f t="shared" si="181"/>
        <v>0.97019999999999995</v>
      </c>
      <c r="Q145" s="88">
        <f t="shared" si="181"/>
        <v>0.97019999999999995</v>
      </c>
      <c r="R145" s="88">
        <f t="shared" si="181"/>
        <v>0.97019999999999995</v>
      </c>
      <c r="S145" s="88">
        <f t="shared" si="181"/>
        <v>0.97019999999999995</v>
      </c>
      <c r="T145" s="88">
        <f t="shared" si="181"/>
        <v>0.97019999999999995</v>
      </c>
      <c r="U145" s="88">
        <f t="shared" si="181"/>
        <v>0.97019999999999995</v>
      </c>
      <c r="V145" s="88">
        <f t="shared" si="181"/>
        <v>0.97019999999999995</v>
      </c>
      <c r="W145" s="88">
        <f t="shared" si="181"/>
        <v>0.97019999999999995</v>
      </c>
      <c r="X145" s="88">
        <f t="shared" si="181"/>
        <v>0.97019999999999995</v>
      </c>
      <c r="Y145" s="88">
        <f t="shared" si="181"/>
        <v>0.97019999999999995</v>
      </c>
      <c r="Z145" s="88">
        <f t="shared" si="181"/>
        <v>0.97019999999999995</v>
      </c>
      <c r="AA145" s="88">
        <f t="shared" si="181"/>
        <v>0.97019999999999995</v>
      </c>
      <c r="AB145" s="88">
        <f t="shared" si="181"/>
        <v>0.97019999999999995</v>
      </c>
      <c r="AC145" s="88">
        <f t="shared" si="181"/>
        <v>0.97019999999999995</v>
      </c>
      <c r="AD145" s="88">
        <f t="shared" si="181"/>
        <v>0.97019999999999995</v>
      </c>
      <c r="AE145" s="88">
        <f t="shared" si="181"/>
        <v>0.97019999999999995</v>
      </c>
      <c r="AF145" s="88">
        <f t="shared" si="181"/>
        <v>0.97019999999999995</v>
      </c>
      <c r="AG145" s="88">
        <f t="shared" si="181"/>
        <v>0.97019999999999995</v>
      </c>
      <c r="AH145" s="88">
        <f t="shared" si="181"/>
        <v>0.97019999999999995</v>
      </c>
      <c r="AI145" s="88">
        <f t="shared" si="181"/>
        <v>0.97019999999999995</v>
      </c>
      <c r="AJ145" s="88">
        <f t="shared" si="181"/>
        <v>0.97019999999999995</v>
      </c>
      <c r="AK145" s="88">
        <f t="shared" si="179"/>
        <v>0.97019999999999995</v>
      </c>
      <c r="AL145" s="88">
        <f t="shared" si="179"/>
        <v>0.97019999999999995</v>
      </c>
      <c r="AM145" s="88">
        <f t="shared" si="179"/>
        <v>0.97019999999999995</v>
      </c>
      <c r="AN145" s="88">
        <f t="shared" si="179"/>
        <v>0.97019999999999995</v>
      </c>
      <c r="AO145" s="88">
        <f t="shared" si="179"/>
        <v>0.97019999999999995</v>
      </c>
      <c r="AP145" s="88">
        <f t="shared" si="179"/>
        <v>0.97019999999999995</v>
      </c>
      <c r="AQ145" s="88">
        <f t="shared" si="179"/>
        <v>0.97019999999999995</v>
      </c>
      <c r="AR145" s="88">
        <f t="shared" si="179"/>
        <v>0.97019999999999995</v>
      </c>
      <c r="AS145" s="88">
        <f t="shared" si="179"/>
        <v>0.97019999999999995</v>
      </c>
      <c r="AT145" s="88">
        <f t="shared" si="179"/>
        <v>0.97019999999999995</v>
      </c>
      <c r="AU145" s="88">
        <f t="shared" si="181"/>
        <v>0.97019999999999995</v>
      </c>
      <c r="AV145" s="88">
        <f t="shared" si="181"/>
        <v>0.97019999999999995</v>
      </c>
      <c r="AW145" s="88">
        <f t="shared" si="181"/>
        <v>0.97019999999999995</v>
      </c>
      <c r="AX145" s="88">
        <f t="shared" si="181"/>
        <v>0.97019999999999995</v>
      </c>
      <c r="AY145" s="88">
        <f t="shared" ref="AY145:BR145" si="182">AY134*(1-$E145)</f>
        <v>0.97019999999999995</v>
      </c>
      <c r="AZ145" s="88">
        <f t="shared" si="182"/>
        <v>0.97019999999999995</v>
      </c>
      <c r="BA145" s="88">
        <f t="shared" si="182"/>
        <v>0.97019999999999995</v>
      </c>
      <c r="BB145" s="88">
        <f t="shared" si="182"/>
        <v>0.97019999999999995</v>
      </c>
      <c r="BC145" s="88">
        <f t="shared" si="182"/>
        <v>0.97019999999999995</v>
      </c>
      <c r="BD145" s="88">
        <f t="shared" si="182"/>
        <v>0.97019999999999995</v>
      </c>
      <c r="BE145" s="88">
        <f t="shared" si="182"/>
        <v>0.97019999999999995</v>
      </c>
      <c r="BF145" s="88">
        <f t="shared" si="182"/>
        <v>0.97019999999999995</v>
      </c>
      <c r="BG145" s="88">
        <f t="shared" si="182"/>
        <v>0.97019999999999995</v>
      </c>
      <c r="BH145" s="88">
        <f t="shared" si="182"/>
        <v>0.97019999999999995</v>
      </c>
      <c r="BI145" s="88">
        <f t="shared" si="182"/>
        <v>0.97019999999999995</v>
      </c>
      <c r="BJ145" s="88">
        <f t="shared" si="182"/>
        <v>0.97019999999999995</v>
      </c>
      <c r="BK145" s="88">
        <f t="shared" si="182"/>
        <v>0.97019999999999995</v>
      </c>
      <c r="BL145" s="88">
        <f t="shared" si="182"/>
        <v>0.97019999999999995</v>
      </c>
      <c r="BM145" s="88">
        <f t="shared" si="182"/>
        <v>0.97019999999999995</v>
      </c>
      <c r="BN145" s="88">
        <f t="shared" si="182"/>
        <v>0.97019999999999995</v>
      </c>
      <c r="BO145" s="88">
        <f t="shared" si="182"/>
        <v>0.97019999999999995</v>
      </c>
      <c r="BP145" s="88">
        <f t="shared" si="182"/>
        <v>0.97019999999999995</v>
      </c>
      <c r="BQ145" s="88">
        <f t="shared" si="182"/>
        <v>0.97019999999999995</v>
      </c>
      <c r="BR145" s="88">
        <f t="shared" si="182"/>
        <v>0.97019999999999995</v>
      </c>
    </row>
    <row r="146" spans="1:70">
      <c r="A146" t="s">
        <v>16</v>
      </c>
      <c r="B146" s="226" t="str">
        <f t="shared" si="175"/>
        <v>CNO</v>
      </c>
      <c r="C146" s="226" t="str">
        <f t="shared" si="175"/>
        <v>Commercial - Other</v>
      </c>
      <c r="E146" s="125">
        <f t="shared" si="176"/>
        <v>0.02</v>
      </c>
      <c r="I146" s="132"/>
      <c r="L146" s="135">
        <f t="shared" si="181"/>
        <v>0.97019999999999995</v>
      </c>
      <c r="M146" s="88">
        <f t="shared" si="181"/>
        <v>0.97019999999999995</v>
      </c>
      <c r="N146" s="88">
        <f t="shared" si="181"/>
        <v>0.97019999999999995</v>
      </c>
      <c r="O146" s="88">
        <f t="shared" si="181"/>
        <v>0.97019999999999995</v>
      </c>
      <c r="P146" s="88">
        <f t="shared" si="181"/>
        <v>0.97019999999999995</v>
      </c>
      <c r="Q146" s="88">
        <f t="shared" si="181"/>
        <v>0.97019999999999995</v>
      </c>
      <c r="R146" s="88">
        <f t="shared" si="181"/>
        <v>0.97019999999999995</v>
      </c>
      <c r="S146" s="88">
        <f t="shared" si="181"/>
        <v>0.97019999999999995</v>
      </c>
      <c r="T146" s="88">
        <f t="shared" si="181"/>
        <v>0.97019999999999995</v>
      </c>
      <c r="U146" s="88">
        <f t="shared" si="181"/>
        <v>0.97019999999999995</v>
      </c>
      <c r="V146" s="88">
        <f t="shared" si="181"/>
        <v>0.97019999999999995</v>
      </c>
      <c r="W146" s="88">
        <f t="shared" si="181"/>
        <v>0.97019999999999995</v>
      </c>
      <c r="X146" s="88">
        <f t="shared" si="181"/>
        <v>0.97019999999999995</v>
      </c>
      <c r="Y146" s="88">
        <f t="shared" si="181"/>
        <v>0.97019999999999995</v>
      </c>
      <c r="Z146" s="88">
        <f t="shared" si="181"/>
        <v>0.97019999999999995</v>
      </c>
      <c r="AA146" s="88">
        <f t="shared" si="181"/>
        <v>0.97019999999999995</v>
      </c>
      <c r="AB146" s="88">
        <f t="shared" si="181"/>
        <v>0.97019999999999995</v>
      </c>
      <c r="AC146" s="88">
        <f t="shared" si="181"/>
        <v>0.97019999999999995</v>
      </c>
      <c r="AD146" s="88">
        <f t="shared" si="181"/>
        <v>0.97019999999999995</v>
      </c>
      <c r="AE146" s="88">
        <f t="shared" si="181"/>
        <v>0.97019999999999995</v>
      </c>
      <c r="AF146" s="88">
        <f t="shared" si="181"/>
        <v>0.97019999999999995</v>
      </c>
      <c r="AG146" s="88">
        <f t="shared" si="181"/>
        <v>0.97019999999999995</v>
      </c>
      <c r="AH146" s="88">
        <f t="shared" si="181"/>
        <v>0.97019999999999995</v>
      </c>
      <c r="AI146" s="88">
        <f t="shared" si="181"/>
        <v>0.97019999999999995</v>
      </c>
      <c r="AJ146" s="88">
        <f t="shared" si="181"/>
        <v>0.97019999999999995</v>
      </c>
      <c r="AK146" s="88">
        <f t="shared" si="179"/>
        <v>0.97019999999999995</v>
      </c>
      <c r="AL146" s="88">
        <f t="shared" si="179"/>
        <v>0.97019999999999995</v>
      </c>
      <c r="AM146" s="88">
        <f t="shared" si="179"/>
        <v>0.97019999999999995</v>
      </c>
      <c r="AN146" s="88">
        <f t="shared" si="179"/>
        <v>0.97019999999999995</v>
      </c>
      <c r="AO146" s="88">
        <f t="shared" si="179"/>
        <v>0.97019999999999995</v>
      </c>
      <c r="AP146" s="88">
        <f t="shared" si="179"/>
        <v>0.97019999999999995</v>
      </c>
      <c r="AQ146" s="88">
        <f t="shared" si="179"/>
        <v>0.97019999999999995</v>
      </c>
      <c r="AR146" s="88">
        <f t="shared" si="179"/>
        <v>0.97019999999999995</v>
      </c>
      <c r="AS146" s="88">
        <f t="shared" si="179"/>
        <v>0.97019999999999995</v>
      </c>
      <c r="AT146" s="88">
        <f t="shared" si="179"/>
        <v>0.97019999999999995</v>
      </c>
      <c r="AU146" s="88">
        <f t="shared" si="181"/>
        <v>0.97019999999999995</v>
      </c>
      <c r="AV146" s="88">
        <f t="shared" si="181"/>
        <v>0.97019999999999995</v>
      </c>
      <c r="AW146" s="88">
        <f t="shared" si="181"/>
        <v>0.97019999999999995</v>
      </c>
      <c r="AX146" s="88">
        <f t="shared" si="181"/>
        <v>0.97019999999999995</v>
      </c>
      <c r="AY146" s="88">
        <f t="shared" ref="AY146:BR146" si="183">AY135*(1-$E146)</f>
        <v>0.97019999999999995</v>
      </c>
      <c r="AZ146" s="88">
        <f t="shared" si="183"/>
        <v>0.97019999999999995</v>
      </c>
      <c r="BA146" s="88">
        <f t="shared" si="183"/>
        <v>0.97019999999999995</v>
      </c>
      <c r="BB146" s="88">
        <f t="shared" si="183"/>
        <v>0.97019999999999995</v>
      </c>
      <c r="BC146" s="88">
        <f t="shared" si="183"/>
        <v>0.97019999999999995</v>
      </c>
      <c r="BD146" s="88">
        <f t="shared" si="183"/>
        <v>0.97019999999999995</v>
      </c>
      <c r="BE146" s="88">
        <f t="shared" si="183"/>
        <v>0.97019999999999995</v>
      </c>
      <c r="BF146" s="88">
        <f t="shared" si="183"/>
        <v>0.97019999999999995</v>
      </c>
      <c r="BG146" s="88">
        <f t="shared" si="183"/>
        <v>0.97019999999999995</v>
      </c>
      <c r="BH146" s="88">
        <f t="shared" si="183"/>
        <v>0.97019999999999995</v>
      </c>
      <c r="BI146" s="88">
        <f t="shared" si="183"/>
        <v>0.97019999999999995</v>
      </c>
      <c r="BJ146" s="88">
        <f t="shared" si="183"/>
        <v>0.97019999999999995</v>
      </c>
      <c r="BK146" s="88">
        <f t="shared" si="183"/>
        <v>0.97019999999999995</v>
      </c>
      <c r="BL146" s="88">
        <f t="shared" si="183"/>
        <v>0.97019999999999995</v>
      </c>
      <c r="BM146" s="88">
        <f t="shared" si="183"/>
        <v>0.97019999999999995</v>
      </c>
      <c r="BN146" s="88">
        <f t="shared" si="183"/>
        <v>0.97019999999999995</v>
      </c>
      <c r="BO146" s="88">
        <f t="shared" si="183"/>
        <v>0.97019999999999995</v>
      </c>
      <c r="BP146" s="88">
        <f t="shared" si="183"/>
        <v>0.97019999999999995</v>
      </c>
      <c r="BQ146" s="88">
        <f t="shared" si="183"/>
        <v>0.97019999999999995</v>
      </c>
      <c r="BR146" s="88">
        <f t="shared" si="183"/>
        <v>0.97019999999999995</v>
      </c>
    </row>
    <row r="147" spans="1:70">
      <c r="A147" t="s">
        <v>16</v>
      </c>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4">L92*L$34/1000</f>
        <v>27.932878870776872</v>
      </c>
      <c r="M151" s="138">
        <f t="shared" si="184"/>
        <v>27.490930572142364</v>
      </c>
      <c r="N151" s="138">
        <f t="shared" si="184"/>
        <v>27.116362938452365</v>
      </c>
      <c r="O151" s="138">
        <f t="shared" si="184"/>
        <v>26.687240817742442</v>
      </c>
      <c r="P151" s="138">
        <f t="shared" si="184"/>
        <v>26.232059419977539</v>
      </c>
      <c r="Q151" s="138">
        <f t="shared" si="184"/>
        <v>25.682543867083599</v>
      </c>
      <c r="R151" s="138">
        <f>R92*R$34/1000</f>
        <v>25.867296957823559</v>
      </c>
      <c r="S151" s="138">
        <f>S92*S$34/1000</f>
        <v>26.019629889666199</v>
      </c>
      <c r="T151" s="138">
        <f t="shared" si="184"/>
        <v>26.019629889666199</v>
      </c>
      <c r="U151" s="138">
        <f t="shared" si="184"/>
        <v>26.607659490281232</v>
      </c>
      <c r="V151" s="138">
        <f t="shared" si="184"/>
        <v>26.832934928251607</v>
      </c>
      <c r="W151" s="138">
        <f t="shared" si="184"/>
        <v>26.856718639841979</v>
      </c>
      <c r="X151" s="138">
        <f t="shared" si="184"/>
        <v>26.975742602763237</v>
      </c>
      <c r="Y151" s="138">
        <f t="shared" si="184"/>
        <v>27.107249203156989</v>
      </c>
      <c r="Z151" s="138">
        <f t="shared" si="184"/>
        <v>27.275437177803102</v>
      </c>
      <c r="AA151" s="138">
        <f t="shared" si="184"/>
        <v>27.468844610295374</v>
      </c>
      <c r="AB151" s="138">
        <f t="shared" si="184"/>
        <v>27.687970833986896</v>
      </c>
      <c r="AC151" s="138">
        <f t="shared" si="184"/>
        <v>27.958317508865353</v>
      </c>
      <c r="AD151" s="138">
        <f t="shared" si="184"/>
        <v>28.283178766389447</v>
      </c>
      <c r="AE151" s="138">
        <f t="shared" si="184"/>
        <v>28.651424781663028</v>
      </c>
      <c r="AF151" s="138">
        <f t="shared" si="184"/>
        <v>29.033342653931815</v>
      </c>
      <c r="AG151" s="138">
        <f t="shared" si="184"/>
        <v>29.431933884621735</v>
      </c>
      <c r="AH151" s="138">
        <f t="shared" si="184"/>
        <v>29.880192149060061</v>
      </c>
      <c r="AI151" s="138">
        <f t="shared" si="184"/>
        <v>30.34638479180882</v>
      </c>
      <c r="AJ151" s="138">
        <f t="shared" si="184"/>
        <v>30.831131551643956</v>
      </c>
      <c r="AK151" s="138">
        <f t="shared" si="184"/>
        <v>31.336787377846122</v>
      </c>
      <c r="AL151" s="138">
        <f t="shared" si="184"/>
        <v>31.855582201130311</v>
      </c>
      <c r="AM151" s="138">
        <f t="shared" si="184"/>
        <v>32.371806696077002</v>
      </c>
      <c r="AN151" s="138">
        <f t="shared" si="184"/>
        <v>32.879799082808177</v>
      </c>
      <c r="AO151" s="138">
        <f t="shared" si="184"/>
        <v>33.422763476028486</v>
      </c>
      <c r="AP151" s="138">
        <f t="shared" si="184"/>
        <v>33.954867174589495</v>
      </c>
      <c r="AQ151" s="138">
        <f t="shared" si="184"/>
        <v>34.476696506484707</v>
      </c>
      <c r="AR151" s="138">
        <f t="shared" si="184"/>
        <v>34.988787556120165</v>
      </c>
      <c r="AS151" s="138">
        <f t="shared" si="184"/>
        <v>35.491631959477154</v>
      </c>
      <c r="AT151" s="138">
        <f t="shared" si="184"/>
        <v>36.087012212511738</v>
      </c>
      <c r="AU151" s="138">
        <f t="shared" si="184"/>
        <v>36.670301531413834</v>
      </c>
      <c r="AV151" s="138">
        <f t="shared" si="184"/>
        <v>37.242162273338359</v>
      </c>
      <c r="AW151" s="138">
        <f t="shared" si="184"/>
        <v>37.803199229276892</v>
      </c>
      <c r="AX151" s="138">
        <f t="shared" si="184"/>
        <v>38.353966355172687</v>
      </c>
      <c r="AY151" s="138">
        <f t="shared" ref="AY151:BR156" si="185">AY92*AY$34/1000</f>
        <v>38.864999579105728</v>
      </c>
      <c r="AZ151" s="138">
        <f t="shared" si="185"/>
        <v>39.367727493921223</v>
      </c>
      <c r="BA151" s="138">
        <f t="shared" si="185"/>
        <v>39.862516783923169</v>
      </c>
      <c r="BB151" s="138">
        <f t="shared" si="185"/>
        <v>40.34970827834222</v>
      </c>
      <c r="BC151" s="138">
        <f t="shared" si="185"/>
        <v>40.829619419343146</v>
      </c>
      <c r="BD151" s="138">
        <f t="shared" si="185"/>
        <v>41.302546436101132</v>
      </c>
      <c r="BE151" s="138">
        <f t="shared" si="185"/>
        <v>41.768766266548312</v>
      </c>
      <c r="BF151" s="138">
        <f t="shared" si="185"/>
        <v>42.228538261615888</v>
      </c>
      <c r="BG151" s="138">
        <f t="shared" si="185"/>
        <v>42.682105701264561</v>
      </c>
      <c r="BH151" s="138">
        <f t="shared" si="185"/>
        <v>43.129697147049974</v>
      </c>
      <c r="BI151" s="138">
        <f t="shared" si="185"/>
        <v>43.300958798654875</v>
      </c>
      <c r="BJ151" s="138">
        <f t="shared" si="185"/>
        <v>43.471373608470621</v>
      </c>
      <c r="BK151" s="138">
        <f t="shared" si="185"/>
        <v>43.640953181066585</v>
      </c>
      <c r="BL151" s="138">
        <f t="shared" si="185"/>
        <v>43.809708862124268</v>
      </c>
      <c r="BM151" s="138">
        <f t="shared" si="185"/>
        <v>43.977651746402273</v>
      </c>
      <c r="BN151" s="138">
        <f t="shared" si="185"/>
        <v>44.144792685390009</v>
      </c>
      <c r="BO151" s="138">
        <f t="shared" si="185"/>
        <v>44.311142294664812</v>
      </c>
      <c r="BP151" s="138">
        <f t="shared" si="185"/>
        <v>44.476710960966471</v>
      </c>
      <c r="BQ151" s="138">
        <f t="shared" si="185"/>
        <v>44.641508849002228</v>
      </c>
      <c r="BR151" s="138">
        <f t="shared" si="185"/>
        <v>44.805545907994578</v>
      </c>
    </row>
    <row r="152" spans="1:70">
      <c r="A152" t="s">
        <v>16</v>
      </c>
      <c r="B152" s="70" t="str">
        <f t="shared" ref="B152:C159" si="186">B93</f>
        <v>CEH</v>
      </c>
      <c r="C152" s="70" t="str">
        <f t="shared" si="186"/>
        <v>Commercial - Space Heating</v>
      </c>
      <c r="D152" s="140"/>
      <c r="E152" s="140"/>
      <c r="F152" s="140"/>
      <c r="G152" s="140"/>
      <c r="H152" s="140"/>
      <c r="I152" s="139"/>
      <c r="J152" s="140"/>
      <c r="K152" s="140"/>
      <c r="L152" s="138">
        <f t="shared" si="184"/>
        <v>1.5703509815003798</v>
      </c>
      <c r="M152" s="138">
        <f t="shared" si="184"/>
        <v>1.7292973417451953</v>
      </c>
      <c r="N152" s="138">
        <f t="shared" si="184"/>
        <v>1.8963958124622828</v>
      </c>
      <c r="O152" s="138">
        <f t="shared" si="184"/>
        <v>2.0639865113263145</v>
      </c>
      <c r="P152" s="138">
        <f t="shared" si="184"/>
        <v>2.2336031445521205</v>
      </c>
      <c r="Q152" s="138">
        <f t="shared" si="184"/>
        <v>2.3985815155966002</v>
      </c>
      <c r="R152" s="138">
        <f t="shared" si="184"/>
        <v>2.4158362451394226</v>
      </c>
      <c r="S152" s="138">
        <f t="shared" si="184"/>
        <v>2.4300631440177187</v>
      </c>
      <c r="T152" s="138">
        <f t="shared" si="184"/>
        <v>2.4300631440177187</v>
      </c>
      <c r="U152" s="138">
        <f t="shared" si="184"/>
        <v>2.484981260305513</v>
      </c>
      <c r="V152" s="138">
        <f t="shared" si="184"/>
        <v>2.5060205118777144</v>
      </c>
      <c r="W152" s="138">
        <f t="shared" si="184"/>
        <v>2.5082417548857352</v>
      </c>
      <c r="X152" s="138">
        <f t="shared" si="184"/>
        <v>2.5193578140601489</v>
      </c>
      <c r="Y152" s="138">
        <f t="shared" si="184"/>
        <v>2.5316396698808132</v>
      </c>
      <c r="Z152" s="138">
        <f t="shared" si="184"/>
        <v>2.5473473259922792</v>
      </c>
      <c r="AA152" s="138">
        <f t="shared" si="184"/>
        <v>2.5654103144156939</v>
      </c>
      <c r="AB152" s="138">
        <f t="shared" si="184"/>
        <v>2.5858752696183052</v>
      </c>
      <c r="AC152" s="138">
        <f t="shared" si="184"/>
        <v>2.6111238797451843</v>
      </c>
      <c r="AD152" s="138">
        <f t="shared" si="184"/>
        <v>2.6414637951158517</v>
      </c>
      <c r="AE152" s="138">
        <f t="shared" si="184"/>
        <v>2.6758555629250895</v>
      </c>
      <c r="AF152" s="138">
        <f t="shared" si="184"/>
        <v>2.7115241927010509</v>
      </c>
      <c r="AG152" s="138">
        <f t="shared" si="184"/>
        <v>2.7487500050333371</v>
      </c>
      <c r="AH152" s="138">
        <f t="shared" si="184"/>
        <v>2.7906143932676035</v>
      </c>
      <c r="AI152" s="138">
        <f t="shared" si="184"/>
        <v>2.8341537350630039</v>
      </c>
      <c r="AJ152" s="138">
        <f t="shared" si="184"/>
        <v>2.8794259099652764</v>
      </c>
      <c r="AK152" s="138">
        <f t="shared" si="184"/>
        <v>2.9266508548250694</v>
      </c>
      <c r="AL152" s="138">
        <f t="shared" si="184"/>
        <v>2.9751028960230417</v>
      </c>
      <c r="AM152" s="138">
        <f t="shared" si="184"/>
        <v>3.0233148853760237</v>
      </c>
      <c r="AN152" s="138">
        <f t="shared" si="184"/>
        <v>3.0707580496974067</v>
      </c>
      <c r="AO152" s="138">
        <f t="shared" si="184"/>
        <v>3.1214673705476104</v>
      </c>
      <c r="AP152" s="138">
        <f t="shared" si="184"/>
        <v>3.1711623735953736</v>
      </c>
      <c r="AQ152" s="138">
        <f t="shared" si="184"/>
        <v>3.219897818038016</v>
      </c>
      <c r="AR152" s="138">
        <f t="shared" si="184"/>
        <v>3.2677237706506119</v>
      </c>
      <c r="AS152" s="138">
        <f t="shared" si="184"/>
        <v>3.3146861470162619</v>
      </c>
      <c r="AT152" s="138">
        <f t="shared" si="184"/>
        <v>3.3702907661330723</v>
      </c>
      <c r="AU152" s="138">
        <f t="shared" si="184"/>
        <v>3.4247661711320538</v>
      </c>
      <c r="AV152" s="138">
        <f t="shared" si="184"/>
        <v>3.4781742218366234</v>
      </c>
      <c r="AW152" s="138">
        <f t="shared" si="184"/>
        <v>3.530571401767288</v>
      </c>
      <c r="AX152" s="138">
        <f t="shared" si="184"/>
        <v>3.5820094467837342</v>
      </c>
      <c r="AY152" s="138">
        <f t="shared" si="185"/>
        <v>3.6297366053987559</v>
      </c>
      <c r="AZ152" s="138">
        <f t="shared" si="185"/>
        <v>3.676688102496998</v>
      </c>
      <c r="BA152" s="138">
        <f t="shared" si="185"/>
        <v>3.72289818399266</v>
      </c>
      <c r="BB152" s="138">
        <f t="shared" si="185"/>
        <v>3.7683986811052974</v>
      </c>
      <c r="BC152" s="138">
        <f t="shared" si="185"/>
        <v>3.8132192408555721</v>
      </c>
      <c r="BD152" s="138">
        <f t="shared" si="185"/>
        <v>3.8573875291097521</v>
      </c>
      <c r="BE152" s="138">
        <f t="shared" si="185"/>
        <v>3.9009294100582523</v>
      </c>
      <c r="BF152" s="138">
        <f t="shared" si="185"/>
        <v>3.9438691053807031</v>
      </c>
      <c r="BG152" s="138">
        <f t="shared" si="185"/>
        <v>3.986229335833269</v>
      </c>
      <c r="BH152" s="138">
        <f t="shared" si="185"/>
        <v>4.028031447569405</v>
      </c>
      <c r="BI152" s="138">
        <f t="shared" si="185"/>
        <v>4.0440261649928821</v>
      </c>
      <c r="BJ152" s="138">
        <f t="shared" si="185"/>
        <v>4.0599417929354802</v>
      </c>
      <c r="BK152" s="138">
        <f t="shared" si="185"/>
        <v>4.0757794151880313</v>
      </c>
      <c r="BL152" s="138">
        <f t="shared" si="185"/>
        <v>4.0915400913629352</v>
      </c>
      <c r="BM152" s="138">
        <f t="shared" si="185"/>
        <v>4.1072248576380366</v>
      </c>
      <c r="BN152" s="138">
        <f t="shared" si="185"/>
        <v>4.1228347274714228</v>
      </c>
      <c r="BO152" s="138">
        <f t="shared" si="185"/>
        <v>4.1383706922885466</v>
      </c>
      <c r="BP152" s="138">
        <f t="shared" si="185"/>
        <v>4.1538337221429273</v>
      </c>
      <c r="BQ152" s="138">
        <f t="shared" si="185"/>
        <v>4.1692247663516966</v>
      </c>
      <c r="BR152" s="138">
        <f t="shared" si="185"/>
        <v>4.1845447541071215</v>
      </c>
    </row>
    <row r="153" spans="1:70">
      <c r="A153" t="s">
        <v>16</v>
      </c>
      <c r="B153" s="70" t="str">
        <f t="shared" si="186"/>
        <v>CEK</v>
      </c>
      <c r="C153" s="70" t="str">
        <f t="shared" si="186"/>
        <v>Commercial - Cooking</v>
      </c>
      <c r="D153" s="140"/>
      <c r="E153" s="140"/>
      <c r="F153" s="140"/>
      <c r="G153" s="140"/>
      <c r="H153" s="140"/>
      <c r="I153" s="139"/>
      <c r="J153" s="140"/>
      <c r="K153" s="140"/>
      <c r="L153" s="138">
        <f t="shared" si="184"/>
        <v>1.9788999513059524</v>
      </c>
      <c r="M153" s="138">
        <f t="shared" si="184"/>
        <v>1.9424161516034018</v>
      </c>
      <c r="N153" s="138">
        <f t="shared" si="184"/>
        <v>1.9105830681136839</v>
      </c>
      <c r="O153" s="138">
        <f t="shared" si="184"/>
        <v>1.8747848838224754</v>
      </c>
      <c r="P153" s="138">
        <f t="shared" si="184"/>
        <v>1.837042258512787</v>
      </c>
      <c r="Q153" s="138">
        <f t="shared" si="184"/>
        <v>1.792597823160518</v>
      </c>
      <c r="R153" s="138">
        <f t="shared" si="184"/>
        <v>1.8054932742496563</v>
      </c>
      <c r="S153" s="138">
        <f t="shared" si="184"/>
        <v>1.8161258534610465</v>
      </c>
      <c r="T153" s="138">
        <f t="shared" si="184"/>
        <v>1.8161258534610465</v>
      </c>
      <c r="U153" s="138">
        <f t="shared" si="184"/>
        <v>1.8571693181377473</v>
      </c>
      <c r="V153" s="138">
        <f t="shared" si="184"/>
        <v>1.8728931600518188</v>
      </c>
      <c r="W153" s="138">
        <f t="shared" si="184"/>
        <v>1.874553222615879</v>
      </c>
      <c r="X153" s="138">
        <f t="shared" si="184"/>
        <v>1.8828608925235333</v>
      </c>
      <c r="Y153" s="138">
        <f t="shared" si="184"/>
        <v>1.8920398292681606</v>
      </c>
      <c r="Z153" s="138">
        <f t="shared" si="184"/>
        <v>1.9037790634652376</v>
      </c>
      <c r="AA153" s="138">
        <f t="shared" si="184"/>
        <v>1.9172785728698751</v>
      </c>
      <c r="AB153" s="138">
        <f t="shared" si="184"/>
        <v>1.9325732100997273</v>
      </c>
      <c r="AC153" s="138">
        <f t="shared" si="184"/>
        <v>1.9514429475912274</v>
      </c>
      <c r="AD153" s="138">
        <f t="shared" si="184"/>
        <v>1.9741177101101091</v>
      </c>
      <c r="AE153" s="138">
        <f t="shared" si="184"/>
        <v>1.9998206548333148</v>
      </c>
      <c r="AF153" s="138">
        <f t="shared" si="184"/>
        <v>2.0264778718908736</v>
      </c>
      <c r="AG153" s="138">
        <f t="shared" si="184"/>
        <v>2.0542988609705963</v>
      </c>
      <c r="AH153" s="138">
        <f t="shared" si="184"/>
        <v>2.0855865244203109</v>
      </c>
      <c r="AI153" s="138">
        <f t="shared" si="184"/>
        <v>2.1181259769328777</v>
      </c>
      <c r="AJ153" s="138">
        <f t="shared" si="184"/>
        <v>2.1519604752194081</v>
      </c>
      <c r="AK153" s="138">
        <f t="shared" si="184"/>
        <v>2.1872543907290858</v>
      </c>
      <c r="AL153" s="138">
        <f t="shared" si="184"/>
        <v>2.2234653858586655</v>
      </c>
      <c r="AM153" s="138">
        <f t="shared" si="184"/>
        <v>2.259496976447696</v>
      </c>
      <c r="AN153" s="138">
        <f t="shared" si="184"/>
        <v>2.294953979903009</v>
      </c>
      <c r="AO153" s="138">
        <f t="shared" si="184"/>
        <v>2.3328519698520451</v>
      </c>
      <c r="AP153" s="138">
        <f t="shared" si="184"/>
        <v>2.3699919018102125</v>
      </c>
      <c r="AQ153" s="138">
        <f t="shared" si="184"/>
        <v>2.4064147004729088</v>
      </c>
      <c r="AR153" s="138">
        <f t="shared" si="184"/>
        <v>2.4421577836186961</v>
      </c>
      <c r="AS153" s="138">
        <f t="shared" si="184"/>
        <v>2.4772554666017861</v>
      </c>
      <c r="AT153" s="138">
        <f t="shared" si="184"/>
        <v>2.5188119942988121</v>
      </c>
      <c r="AU153" s="138">
        <f t="shared" si="184"/>
        <v>2.5595245953849055</v>
      </c>
      <c r="AV153" s="138">
        <f t="shared" si="184"/>
        <v>2.59943950126145</v>
      </c>
      <c r="AW153" s="138">
        <f t="shared" si="184"/>
        <v>2.6385989253096653</v>
      </c>
      <c r="AX153" s="138">
        <f t="shared" si="184"/>
        <v>2.677041532710974</v>
      </c>
      <c r="AY153" s="138">
        <f t="shared" si="185"/>
        <v>2.712710781424267</v>
      </c>
      <c r="AZ153" s="138">
        <f t="shared" si="185"/>
        <v>2.7478003337055465</v>
      </c>
      <c r="BA153" s="138">
        <f t="shared" si="185"/>
        <v>2.7823357834947484</v>
      </c>
      <c r="BB153" s="138">
        <f t="shared" si="185"/>
        <v>2.8163409200917209</v>
      </c>
      <c r="BC153" s="138">
        <f t="shared" si="185"/>
        <v>2.8498379004189429</v>
      </c>
      <c r="BD153" s="138">
        <f t="shared" si="185"/>
        <v>2.8828474007683509</v>
      </c>
      <c r="BE153" s="138">
        <f t="shared" si="185"/>
        <v>2.9153887509359646</v>
      </c>
      <c r="BF153" s="138">
        <f t="shared" si="185"/>
        <v>2.9474800531750951</v>
      </c>
      <c r="BG153" s="138">
        <f t="shared" si="185"/>
        <v>2.9791382880126798</v>
      </c>
      <c r="BH153" s="138">
        <f t="shared" si="185"/>
        <v>3.0103794086560498</v>
      </c>
      <c r="BI153" s="138">
        <f t="shared" si="185"/>
        <v>3.0223331802702118</v>
      </c>
      <c r="BJ153" s="138">
        <f t="shared" si="185"/>
        <v>3.0342278437697083</v>
      </c>
      <c r="BK153" s="138">
        <f t="shared" si="185"/>
        <v>3.0460642091337187</v>
      </c>
      <c r="BL153" s="138">
        <f t="shared" si="185"/>
        <v>3.0578430682714881</v>
      </c>
      <c r="BM153" s="138">
        <f t="shared" si="185"/>
        <v>3.0695651955782739</v>
      </c>
      <c r="BN153" s="138">
        <f t="shared" si="185"/>
        <v>3.0812313484695539</v>
      </c>
      <c r="BO153" s="138">
        <f t="shared" si="185"/>
        <v>3.0928422678945493</v>
      </c>
      <c r="BP153" s="138">
        <f t="shared" si="185"/>
        <v>3.1043986788300075</v>
      </c>
      <c r="BQ153" s="138">
        <f t="shared" si="185"/>
        <v>3.1159012907551831</v>
      </c>
      <c r="BR153" s="138">
        <f t="shared" si="185"/>
        <v>3.1273507981088615</v>
      </c>
    </row>
    <row r="154" spans="1:70">
      <c r="A154" t="s">
        <v>16</v>
      </c>
      <c r="B154" s="70" t="str">
        <f t="shared" si="186"/>
        <v>CEL</v>
      </c>
      <c r="C154" s="70" t="str">
        <f t="shared" si="186"/>
        <v>Commercial - Lighting</v>
      </c>
      <c r="D154" s="140"/>
      <c r="E154" s="140"/>
      <c r="F154" s="140"/>
      <c r="G154" s="140"/>
      <c r="H154" s="140"/>
      <c r="I154" s="139"/>
      <c r="J154" s="140"/>
      <c r="K154" s="140"/>
      <c r="L154" s="138">
        <f t="shared" si="184"/>
        <v>24.308054381137783</v>
      </c>
      <c r="M154" s="138">
        <f t="shared" si="184"/>
        <v>23.923457314485315</v>
      </c>
      <c r="N154" s="138">
        <f t="shared" si="184"/>
        <v>23.597496984679267</v>
      </c>
      <c r="O154" s="138">
        <f t="shared" si="184"/>
        <v>23.224061654414069</v>
      </c>
      <c r="P154" s="138">
        <f t="shared" si="184"/>
        <v>22.827948735966284</v>
      </c>
      <c r="Q154" s="138">
        <f t="shared" si="184"/>
        <v>22.349743320590999</v>
      </c>
      <c r="R154" s="138">
        <f t="shared" si="184"/>
        <v>22.510521169432373</v>
      </c>
      <c r="S154" s="138">
        <f t="shared" si="184"/>
        <v>22.643085994146627</v>
      </c>
      <c r="T154" s="138">
        <f t="shared" si="184"/>
        <v>22.643085994146627</v>
      </c>
      <c r="U154" s="138">
        <f t="shared" si="184"/>
        <v>23.154807524018118</v>
      </c>
      <c r="V154" s="138">
        <f t="shared" si="184"/>
        <v>23.350849171649628</v>
      </c>
      <c r="W154" s="138">
        <f t="shared" si="184"/>
        <v>23.371546492444903</v>
      </c>
      <c r="X154" s="138">
        <f t="shared" si="184"/>
        <v>23.475124823082901</v>
      </c>
      <c r="Y154" s="138">
        <f t="shared" si="184"/>
        <v>23.589565930590592</v>
      </c>
      <c r="Z154" s="138">
        <f t="shared" si="184"/>
        <v>23.735928303508345</v>
      </c>
      <c r="AA154" s="138">
        <f t="shared" si="184"/>
        <v>23.904237427980902</v>
      </c>
      <c r="AB154" s="138">
        <f t="shared" si="184"/>
        <v>24.094927839322619</v>
      </c>
      <c r="AC154" s="138">
        <f t="shared" si="184"/>
        <v>24.330191870112529</v>
      </c>
      <c r="AD154" s="138">
        <f t="shared" si="184"/>
        <v>24.612896175341948</v>
      </c>
      <c r="AE154" s="138">
        <f t="shared" si="184"/>
        <v>24.933355237450019</v>
      </c>
      <c r="AF154" s="138">
        <f t="shared" si="184"/>
        <v>25.26571197200596</v>
      </c>
      <c r="AG154" s="138">
        <f t="shared" si="184"/>
        <v>25.612578378303656</v>
      </c>
      <c r="AH154" s="138">
        <f t="shared" si="184"/>
        <v>26.002666572190499</v>
      </c>
      <c r="AI154" s="138">
        <f t="shared" si="184"/>
        <v>26.408361816295063</v>
      </c>
      <c r="AJ154" s="138">
        <f t="shared" si="184"/>
        <v>26.830203426451483</v>
      </c>
      <c r="AK154" s="138">
        <f t="shared" si="184"/>
        <v>27.270240752296925</v>
      </c>
      <c r="AL154" s="138">
        <f t="shared" si="184"/>
        <v>27.721712039427242</v>
      </c>
      <c r="AM154" s="138">
        <f t="shared" si="184"/>
        <v>28.170946547409432</v>
      </c>
      <c r="AN154" s="138">
        <f t="shared" si="184"/>
        <v>28.613017220432106</v>
      </c>
      <c r="AO154" s="138">
        <f t="shared" si="184"/>
        <v>29.085521614214048</v>
      </c>
      <c r="AP154" s="138">
        <f t="shared" si="184"/>
        <v>29.548574695883961</v>
      </c>
      <c r="AQ154" s="138">
        <f t="shared" si="184"/>
        <v>30.002686706180619</v>
      </c>
      <c r="AR154" s="138">
        <f t="shared" si="184"/>
        <v>30.448324162320358</v>
      </c>
      <c r="AS154" s="138">
        <f t="shared" si="184"/>
        <v>30.885914901126746</v>
      </c>
      <c r="AT154" s="138">
        <f t="shared" si="184"/>
        <v>31.404033195885152</v>
      </c>
      <c r="AU154" s="138">
        <f t="shared" si="184"/>
        <v>31.911629586124842</v>
      </c>
      <c r="AV154" s="138">
        <f t="shared" si="184"/>
        <v>32.409280475510329</v>
      </c>
      <c r="AW154" s="138">
        <f t="shared" si="184"/>
        <v>32.897512171851865</v>
      </c>
      <c r="AX154" s="138">
        <f t="shared" si="184"/>
        <v>33.376806744729713</v>
      </c>
      <c r="AY154" s="138">
        <f t="shared" si="185"/>
        <v>33.821523648254065</v>
      </c>
      <c r="AZ154" s="138">
        <f t="shared" si="185"/>
        <v>34.259013015131877</v>
      </c>
      <c r="BA154" s="138">
        <f t="shared" si="185"/>
        <v>34.689593945375876</v>
      </c>
      <c r="BB154" s="138">
        <f t="shared" si="185"/>
        <v>35.113563039114929</v>
      </c>
      <c r="BC154" s="138">
        <f t="shared" si="185"/>
        <v>35.531196544330484</v>
      </c>
      <c r="BD154" s="138">
        <f t="shared" si="185"/>
        <v>35.94275224880495</v>
      </c>
      <c r="BE154" s="138">
        <f t="shared" si="185"/>
        <v>36.348471152484848</v>
      </c>
      <c r="BF154" s="138">
        <f t="shared" si="185"/>
        <v>36.748578950565026</v>
      </c>
      <c r="BG154" s="138">
        <f t="shared" si="185"/>
        <v>37.14328735278518</v>
      </c>
      <c r="BH154" s="138">
        <f t="shared" si="185"/>
        <v>37.532795260474082</v>
      </c>
      <c r="BI154" s="138">
        <f t="shared" si="185"/>
        <v>37.681832442064788</v>
      </c>
      <c r="BJ154" s="138">
        <f t="shared" si="185"/>
        <v>37.830132675761291</v>
      </c>
      <c r="BK154" s="138">
        <f t="shared" si="185"/>
        <v>37.977706060218473</v>
      </c>
      <c r="BL154" s="138">
        <f t="shared" si="185"/>
        <v>38.124562468798956</v>
      </c>
      <c r="BM154" s="138">
        <f t="shared" si="185"/>
        <v>38.270711556504551</v>
      </c>
      <c r="BN154" s="138">
        <f t="shared" si="185"/>
        <v>38.41616276663666</v>
      </c>
      <c r="BO154" s="138">
        <f t="shared" si="185"/>
        <v>38.560925337198746</v>
      </c>
      <c r="BP154" s="138">
        <f t="shared" si="185"/>
        <v>38.705008307052729</v>
      </c>
      <c r="BQ154" s="138">
        <f t="shared" si="185"/>
        <v>38.848420521840985</v>
      </c>
      <c r="BR154" s="138">
        <f t="shared" si="185"/>
        <v>38.991170639684341</v>
      </c>
    </row>
    <row r="155" spans="1:70">
      <c r="A155" t="s">
        <v>16</v>
      </c>
      <c r="B155" s="70" t="str">
        <f t="shared" si="186"/>
        <v>CER</v>
      </c>
      <c r="C155" s="70" t="str">
        <f t="shared" si="186"/>
        <v>Commercial - Refrigeration</v>
      </c>
      <c r="D155" s="140"/>
      <c r="E155" s="140"/>
      <c r="F155" s="140"/>
      <c r="G155" s="140"/>
      <c r="H155" s="140"/>
      <c r="I155" s="139"/>
      <c r="J155" s="140"/>
      <c r="K155" s="140"/>
      <c r="L155" s="138">
        <f t="shared" si="184"/>
        <v>5.9132780747494111</v>
      </c>
      <c r="M155" s="138">
        <f t="shared" si="184"/>
        <v>5.8197193980165824</v>
      </c>
      <c r="N155" s="138">
        <f t="shared" si="184"/>
        <v>5.7404249369602596</v>
      </c>
      <c r="O155" s="138">
        <f t="shared" si="184"/>
        <v>5.6495815104905782</v>
      </c>
      <c r="P155" s="138">
        <f t="shared" si="184"/>
        <v>5.5532214399124999</v>
      </c>
      <c r="Q155" s="138">
        <f t="shared" si="184"/>
        <v>5.4368912082276806</v>
      </c>
      <c r="R155" s="138">
        <f t="shared" si="184"/>
        <v>5.4760026942212612</v>
      </c>
      <c r="S155" s="138">
        <f t="shared" si="184"/>
        <v>5.5082509630121219</v>
      </c>
      <c r="T155" s="138">
        <f t="shared" si="184"/>
        <v>5.5082509630121219</v>
      </c>
      <c r="U155" s="138">
        <f t="shared" si="184"/>
        <v>5.6327344636461483</v>
      </c>
      <c r="V155" s="138">
        <f t="shared" si="184"/>
        <v>5.6804243675150783</v>
      </c>
      <c r="W155" s="138">
        <f t="shared" si="184"/>
        <v>5.6854592835698865</v>
      </c>
      <c r="X155" s="138">
        <f t="shared" si="184"/>
        <v>5.7106561776518783</v>
      </c>
      <c r="Y155" s="138">
        <f t="shared" si="184"/>
        <v>5.738495595865472</v>
      </c>
      <c r="Z155" s="138">
        <f t="shared" si="184"/>
        <v>5.774100313428324</v>
      </c>
      <c r="AA155" s="138">
        <f t="shared" si="184"/>
        <v>5.815043888751906</v>
      </c>
      <c r="AB155" s="138">
        <f t="shared" si="184"/>
        <v>5.8614320286981005</v>
      </c>
      <c r="AC155" s="138">
        <f t="shared" si="184"/>
        <v>5.9186633320856172</v>
      </c>
      <c r="AD155" s="138">
        <f t="shared" si="184"/>
        <v>5.9874351532910026</v>
      </c>
      <c r="AE155" s="138">
        <f t="shared" si="184"/>
        <v>6.0653913531623029</v>
      </c>
      <c r="AF155" s="138">
        <f t="shared" si="184"/>
        <v>6.1462418301535831</v>
      </c>
      <c r="AG155" s="138">
        <f t="shared" si="184"/>
        <v>6.2306219900407891</v>
      </c>
      <c r="AH155" s="138">
        <f t="shared" si="184"/>
        <v>6.3255164611474344</v>
      </c>
      <c r="AI155" s="138">
        <f t="shared" si="184"/>
        <v>6.424207567987116</v>
      </c>
      <c r="AJ155" s="138">
        <f t="shared" si="184"/>
        <v>6.5268265067653095</v>
      </c>
      <c r="AK155" s="138">
        <f t="shared" si="184"/>
        <v>6.6338718107700725</v>
      </c>
      <c r="AL155" s="138">
        <f t="shared" si="184"/>
        <v>6.7436985875950484</v>
      </c>
      <c r="AM155" s="138">
        <f t="shared" si="184"/>
        <v>6.8529812362521643</v>
      </c>
      <c r="AN155" s="138">
        <f t="shared" si="184"/>
        <v>6.9605211807202476</v>
      </c>
      <c r="AO155" s="138">
        <f t="shared" si="184"/>
        <v>7.0754645582594069</v>
      </c>
      <c r="AP155" s="138">
        <f t="shared" si="184"/>
        <v>7.1881087704349627</v>
      </c>
      <c r="AQ155" s="138">
        <f t="shared" si="184"/>
        <v>7.2985779405241713</v>
      </c>
      <c r="AR155" s="138">
        <f t="shared" si="184"/>
        <v>7.4069855554389639</v>
      </c>
      <c r="AS155" s="138">
        <f t="shared" si="184"/>
        <v>7.5134356925385877</v>
      </c>
      <c r="AT155" s="138">
        <f t="shared" si="184"/>
        <v>7.6394752967159931</v>
      </c>
      <c r="AU155" s="138">
        <f t="shared" si="184"/>
        <v>7.7629552987829387</v>
      </c>
      <c r="AV155" s="138">
        <f t="shared" si="184"/>
        <v>7.8840159170842625</v>
      </c>
      <c r="AW155" s="138">
        <f t="shared" si="184"/>
        <v>8.0027851834396291</v>
      </c>
      <c r="AX155" s="138">
        <f t="shared" si="184"/>
        <v>8.1193803680934966</v>
      </c>
      <c r="AY155" s="138">
        <f t="shared" si="185"/>
        <v>8.2275640455630352</v>
      </c>
      <c r="AZ155" s="138">
        <f t="shared" si="185"/>
        <v>8.333989522507089</v>
      </c>
      <c r="BA155" s="138">
        <f t="shared" si="185"/>
        <v>8.4387344245175413</v>
      </c>
      <c r="BB155" s="138">
        <f t="shared" si="185"/>
        <v>8.5418709037712635</v>
      </c>
      <c r="BC155" s="138">
        <f t="shared" si="185"/>
        <v>8.6434661614973685</v>
      </c>
      <c r="BD155" s="138">
        <f t="shared" si="185"/>
        <v>8.7435829082204357</v>
      </c>
      <c r="BE155" s="138">
        <f t="shared" si="185"/>
        <v>8.8422797705864902</v>
      </c>
      <c r="BF155" s="138">
        <f t="shared" si="185"/>
        <v>8.9396116521442206</v>
      </c>
      <c r="BG155" s="138">
        <f t="shared" si="185"/>
        <v>9.0356300542825227</v>
      </c>
      <c r="BH155" s="138">
        <f t="shared" si="185"/>
        <v>9.1303833625631547</v>
      </c>
      <c r="BI155" s="138">
        <f t="shared" si="185"/>
        <v>9.166638765171875</v>
      </c>
      <c r="BJ155" s="138">
        <f t="shared" si="185"/>
        <v>9.2027148947809234</v>
      </c>
      <c r="BK155" s="138">
        <f t="shared" si="185"/>
        <v>9.2386142080309526</v>
      </c>
      <c r="BL155" s="138">
        <f t="shared" si="185"/>
        <v>9.2743391067570826</v>
      </c>
      <c r="BM155" s="138">
        <f t="shared" si="185"/>
        <v>9.3098919396750794</v>
      </c>
      <c r="BN155" s="138">
        <f t="shared" si="185"/>
        <v>9.3452750040015822</v>
      </c>
      <c r="BO155" s="138">
        <f t="shared" si="185"/>
        <v>9.3804905470116129</v>
      </c>
      <c r="BP155" s="138">
        <f t="shared" si="185"/>
        <v>9.4155407675361946</v>
      </c>
      <c r="BQ155" s="138">
        <f t="shared" si="185"/>
        <v>9.4504278174029519</v>
      </c>
      <c r="BR155" s="138">
        <f t="shared" si="185"/>
        <v>9.4851538028222588</v>
      </c>
    </row>
    <row r="156" spans="1:70">
      <c r="A156" t="s">
        <v>16</v>
      </c>
      <c r="B156" s="70" t="str">
        <f t="shared" si="186"/>
        <v>CEW</v>
      </c>
      <c r="C156" s="70" t="str">
        <f t="shared" si="186"/>
        <v>Commercial - Water Heating</v>
      </c>
      <c r="D156" s="140"/>
      <c r="E156" s="140"/>
      <c r="F156" s="140"/>
      <c r="G156" s="140"/>
      <c r="H156" s="140"/>
      <c r="I156" s="139"/>
      <c r="J156" s="140"/>
      <c r="K156" s="140"/>
      <c r="L156" s="138">
        <f t="shared" si="184"/>
        <v>1.9366218046150063</v>
      </c>
      <c r="M156" s="138">
        <f t="shared" si="184"/>
        <v>2.1173170492838458</v>
      </c>
      <c r="N156" s="138">
        <f t="shared" si="184"/>
        <v>2.3077019533343761</v>
      </c>
      <c r="O156" s="138">
        <f t="shared" si="184"/>
        <v>2.4983971381046683</v>
      </c>
      <c r="P156" s="138">
        <f t="shared" si="184"/>
        <v>2.6912997247099155</v>
      </c>
      <c r="Q156" s="138">
        <f t="shared" si="184"/>
        <v>2.87842676194686</v>
      </c>
      <c r="R156" s="138">
        <f t="shared" si="184"/>
        <v>2.8991333649800541</v>
      </c>
      <c r="S156" s="138">
        <f t="shared" si="184"/>
        <v>2.9162064084453343</v>
      </c>
      <c r="T156" s="138">
        <f t="shared" si="184"/>
        <v>2.9162064084453343</v>
      </c>
      <c r="U156" s="138">
        <f t="shared" si="184"/>
        <v>2.9821111002853269</v>
      </c>
      <c r="V156" s="138">
        <f t="shared" si="184"/>
        <v>3.0073593332025621</v>
      </c>
      <c r="W156" s="138">
        <f t="shared" si="184"/>
        <v>3.0100249442220335</v>
      </c>
      <c r="X156" s="138">
        <f t="shared" si="184"/>
        <v>3.0233648128097634</v>
      </c>
      <c r="Y156" s="138">
        <f t="shared" si="184"/>
        <v>3.0381037000440294</v>
      </c>
      <c r="Z156" s="138">
        <f t="shared" si="184"/>
        <v>3.0569537317918378</v>
      </c>
      <c r="AA156" s="138">
        <f t="shared" si="184"/>
        <v>3.078630288932219</v>
      </c>
      <c r="AB156" s="138">
        <f t="shared" si="184"/>
        <v>3.1031893353328535</v>
      </c>
      <c r="AC156" s="138">
        <f t="shared" si="184"/>
        <v>3.1334890248029006</v>
      </c>
      <c r="AD156" s="138">
        <f t="shared" si="184"/>
        <v>3.1698985542644866</v>
      </c>
      <c r="AE156" s="138">
        <f t="shared" si="184"/>
        <v>3.2111705244723248</v>
      </c>
      <c r="AF156" s="138">
        <f t="shared" si="184"/>
        <v>3.2539747976819284</v>
      </c>
      <c r="AG156" s="138">
        <f t="shared" si="184"/>
        <v>3.2986477736703268</v>
      </c>
      <c r="AH156" s="138">
        <f t="shared" si="184"/>
        <v>3.3488872901022182</v>
      </c>
      <c r="AI156" s="138">
        <f t="shared" si="184"/>
        <v>3.4011368408498228</v>
      </c>
      <c r="AJ156" s="138">
        <f t="shared" si="184"/>
        <v>3.4554658844795236</v>
      </c>
      <c r="AK156" s="138">
        <f t="shared" si="184"/>
        <v>3.5121383570354885</v>
      </c>
      <c r="AL156" s="138">
        <f t="shared" si="184"/>
        <v>3.5702834111636594</v>
      </c>
      <c r="AM156" s="138">
        <f t="shared" si="184"/>
        <v>3.6281403901731064</v>
      </c>
      <c r="AN156" s="138">
        <f t="shared" si="184"/>
        <v>3.6850747378140478</v>
      </c>
      <c r="AO156" s="138">
        <f t="shared" si="184"/>
        <v>3.7459286488720043</v>
      </c>
      <c r="AP156" s="138">
        <f t="shared" si="184"/>
        <v>3.805565324039216</v>
      </c>
      <c r="AQ156" s="138">
        <f t="shared" si="184"/>
        <v>3.8640504772962165</v>
      </c>
      <c r="AR156" s="138">
        <f t="shared" si="184"/>
        <v>3.9214441914645919</v>
      </c>
      <c r="AS156" s="138">
        <f t="shared" si="184"/>
        <v>3.9778015677123961</v>
      </c>
      <c r="AT156" s="138">
        <f t="shared" si="184"/>
        <v>4.0445300998523095</v>
      </c>
      <c r="AU156" s="138">
        <f t="shared" si="184"/>
        <v>4.1099035143464011</v>
      </c>
      <c r="AV156" s="138">
        <f t="shared" si="184"/>
        <v>4.173996046308238</v>
      </c>
      <c r="AW156" s="138">
        <f t="shared" si="184"/>
        <v>4.2368754789988783</v>
      </c>
      <c r="AX156" s="138">
        <f t="shared" si="184"/>
        <v>4.2986038982311685</v>
      </c>
      <c r="AY156" s="138">
        <f t="shared" si="185"/>
        <v>4.3558790542914743</v>
      </c>
      <c r="AZ156" s="138">
        <f t="shared" si="185"/>
        <v>4.4122233748335402</v>
      </c>
      <c r="BA156" s="138">
        <f t="shared" si="185"/>
        <v>4.4676779567954021</v>
      </c>
      <c r="BB156" s="138">
        <f t="shared" si="185"/>
        <v>4.5222809993517128</v>
      </c>
      <c r="BC156" s="138">
        <f t="shared" si="185"/>
        <v>4.5760680805210345</v>
      </c>
      <c r="BD156" s="138">
        <f t="shared" si="185"/>
        <v>4.6290724008301538</v>
      </c>
      <c r="BE156" s="138">
        <f t="shared" si="185"/>
        <v>4.6813249986979795</v>
      </c>
      <c r="BF156" s="138">
        <f t="shared" si="185"/>
        <v>4.7328549414421781</v>
      </c>
      <c r="BG156" s="138">
        <f t="shared" si="185"/>
        <v>4.7836894951915729</v>
      </c>
      <c r="BH156" s="138">
        <f t="shared" si="185"/>
        <v>4.8338542764778403</v>
      </c>
      <c r="BI156" s="138">
        <f t="shared" si="185"/>
        <v>4.8530487972319376</v>
      </c>
      <c r="BJ156" s="138">
        <f t="shared" si="185"/>
        <v>4.8721484063572786</v>
      </c>
      <c r="BK156" s="138">
        <f t="shared" si="185"/>
        <v>4.8911544044611253</v>
      </c>
      <c r="BL156" s="138">
        <f t="shared" si="185"/>
        <v>4.9100680631353182</v>
      </c>
      <c r="BM156" s="138">
        <f t="shared" si="185"/>
        <v>4.9288906258489735</v>
      </c>
      <c r="BN156" s="138">
        <f t="shared" si="185"/>
        <v>4.9476233088062802</v>
      </c>
      <c r="BO156" s="138">
        <f t="shared" si="185"/>
        <v>4.9662673017710768</v>
      </c>
      <c r="BP156" s="138">
        <f t="shared" si="185"/>
        <v>4.9848237688597354</v>
      </c>
      <c r="BQ156" s="138">
        <f t="shared" si="185"/>
        <v>5.0032938493038461</v>
      </c>
      <c r="BR156" s="138">
        <f t="shared" si="185"/>
        <v>5.0216786581840838</v>
      </c>
    </row>
    <row r="157" spans="1:70">
      <c r="A157" t="s">
        <v>16</v>
      </c>
      <c r="B157" s="70" t="str">
        <f t="shared" si="186"/>
        <v>CEG</v>
      </c>
      <c r="C157" s="70" t="str">
        <f t="shared" si="186"/>
        <v>Commercial - Public lights</v>
      </c>
      <c r="D157" s="140"/>
      <c r="E157" s="140"/>
      <c r="F157" s="140"/>
      <c r="G157" s="140"/>
      <c r="H157" s="140"/>
      <c r="I157" s="139"/>
      <c r="J157" s="140"/>
      <c r="K157" s="140"/>
      <c r="L157" s="138">
        <f t="shared" si="184"/>
        <v>10.30055287377321</v>
      </c>
      <c r="M157" s="138">
        <f t="shared" si="184"/>
        <v>10.137579632145703</v>
      </c>
      <c r="N157" s="138">
        <f t="shared" si="184"/>
        <v>9.9994537435297453</v>
      </c>
      <c r="O157" s="138">
        <f t="shared" si="184"/>
        <v>9.8412102945058564</v>
      </c>
      <c r="P157" s="138">
        <f t="shared" si="184"/>
        <v>9.6733572036545379</v>
      </c>
      <c r="Q157" s="138">
        <f t="shared" si="184"/>
        <v>9.4707173671475111</v>
      </c>
      <c r="R157" s="138">
        <f t="shared" si="184"/>
        <v>9.5388470786807869</v>
      </c>
      <c r="S157" s="138">
        <f t="shared" si="184"/>
        <v>9.5950215040281002</v>
      </c>
      <c r="T157" s="138">
        <f t="shared" si="184"/>
        <v>9.5950215040281002</v>
      </c>
      <c r="U157" s="138">
        <f t="shared" si="184"/>
        <v>9.811863814500283</v>
      </c>
      <c r="V157" s="138">
        <f t="shared" si="184"/>
        <v>9.894936582284485</v>
      </c>
      <c r="W157" s="138">
        <f t="shared" si="184"/>
        <v>9.9037070845984267</v>
      </c>
      <c r="X157" s="138">
        <f t="shared" si="184"/>
        <v>9.9475984653969558</v>
      </c>
      <c r="Y157" s="138">
        <f t="shared" si="184"/>
        <v>9.9960929545211368</v>
      </c>
      <c r="Z157" s="138">
        <f t="shared" si="184"/>
        <v>10.05811409933724</v>
      </c>
      <c r="AA157" s="138">
        <f t="shared" si="184"/>
        <v>10.12943519351388</v>
      </c>
      <c r="AB157" s="138">
        <f t="shared" si="184"/>
        <v>10.210240371655621</v>
      </c>
      <c r="AC157" s="138">
        <f t="shared" si="184"/>
        <v>10.309933648231837</v>
      </c>
      <c r="AD157" s="138">
        <f t="shared" si="184"/>
        <v>10.429729770043979</v>
      </c>
      <c r="AE157" s="138">
        <f t="shared" si="184"/>
        <v>10.56552449311673</v>
      </c>
      <c r="AF157" s="138">
        <f t="shared" si="184"/>
        <v>10.706360862147752</v>
      </c>
      <c r="AG157" s="138">
        <f t="shared" si="184"/>
        <v>10.85334571343135</v>
      </c>
      <c r="AH157" s="138">
        <f t="shared" si="184"/>
        <v>11.018645823574433</v>
      </c>
      <c r="AI157" s="138">
        <f t="shared" ref="M157:AX159" si="187">AI98*AI$34/1000</f>
        <v>11.190559430768765</v>
      </c>
      <c r="AJ157" s="138">
        <f t="shared" si="187"/>
        <v>11.369315070428087</v>
      </c>
      <c r="AK157" s="138">
        <f t="shared" si="187"/>
        <v>11.555781155711404</v>
      </c>
      <c r="AL157" s="138">
        <f t="shared" si="187"/>
        <v>11.747092389064774</v>
      </c>
      <c r="AM157" s="138">
        <f t="shared" si="187"/>
        <v>11.93745578588952</v>
      </c>
      <c r="AN157" s="138">
        <f t="shared" si="187"/>
        <v>12.124783503279689</v>
      </c>
      <c r="AO157" s="138">
        <f t="shared" si="187"/>
        <v>12.325007528408483</v>
      </c>
      <c r="AP157" s="138">
        <f t="shared" si="187"/>
        <v>12.521226554263786</v>
      </c>
      <c r="AQ157" s="138">
        <f t="shared" si="187"/>
        <v>12.713656795669936</v>
      </c>
      <c r="AR157" s="138">
        <f t="shared" si="187"/>
        <v>12.902495939581968</v>
      </c>
      <c r="AS157" s="138">
        <f t="shared" si="187"/>
        <v>13.087925282114883</v>
      </c>
      <c r="AT157" s="138">
        <f t="shared" si="187"/>
        <v>13.307478225610412</v>
      </c>
      <c r="AU157" s="138">
        <f t="shared" si="187"/>
        <v>13.522572505646972</v>
      </c>
      <c r="AV157" s="138">
        <f t="shared" si="187"/>
        <v>13.733452373629047</v>
      </c>
      <c r="AW157" s="138">
        <f t="shared" si="187"/>
        <v>13.940340852812323</v>
      </c>
      <c r="AX157" s="138">
        <f t="shared" si="187"/>
        <v>14.143442220475537</v>
      </c>
      <c r="AY157" s="138">
        <f t="shared" ref="AY157:BR157" si="188">AY98*AY$34/1000</f>
        <v>14.33189127965519</v>
      </c>
      <c r="AZ157" s="138">
        <f t="shared" si="188"/>
        <v>14.517277665771527</v>
      </c>
      <c r="BA157" s="138">
        <f t="shared" si="188"/>
        <v>14.699736597649609</v>
      </c>
      <c r="BB157" s="138">
        <f t="shared" si="188"/>
        <v>14.879393759774999</v>
      </c>
      <c r="BC157" s="138">
        <f t="shared" si="188"/>
        <v>15.056366212398364</v>
      </c>
      <c r="BD157" s="138">
        <f t="shared" si="188"/>
        <v>15.230763193249771</v>
      </c>
      <c r="BE157" s="138">
        <f t="shared" si="188"/>
        <v>15.402686826203585</v>
      </c>
      <c r="BF157" s="138">
        <f t="shared" si="188"/>
        <v>15.572232749736315</v>
      </c>
      <c r="BG157" s="138">
        <f t="shared" si="188"/>
        <v>15.739490675979315</v>
      </c>
      <c r="BH157" s="138">
        <f t="shared" si="188"/>
        <v>15.904544889492003</v>
      </c>
      <c r="BI157" s="138">
        <f t="shared" si="188"/>
        <v>15.967699486115109</v>
      </c>
      <c r="BJ157" s="138">
        <f t="shared" si="188"/>
        <v>16.030541800618447</v>
      </c>
      <c r="BK157" s="138">
        <f t="shared" si="188"/>
        <v>16.093076112313192</v>
      </c>
      <c r="BL157" s="138">
        <f t="shared" si="188"/>
        <v>16.155306605042774</v>
      </c>
      <c r="BM157" s="138">
        <f t="shared" si="188"/>
        <v>16.217237370120106</v>
      </c>
      <c r="BN157" s="138">
        <f t="shared" si="188"/>
        <v>16.278872409149912</v>
      </c>
      <c r="BO157" s="138">
        <f t="shared" si="188"/>
        <v>16.340215636741796</v>
      </c>
      <c r="BP157" s="138">
        <f t="shared" si="188"/>
        <v>16.401270883119022</v>
      </c>
      <c r="BQ157" s="138">
        <f t="shared" si="188"/>
        <v>16.462041896627923</v>
      </c>
      <c r="BR157" s="138">
        <f t="shared" si="188"/>
        <v>16.522532346152506</v>
      </c>
    </row>
    <row r="158" spans="1:70">
      <c r="A158" t="s">
        <v>16</v>
      </c>
      <c r="B158" s="70" t="str">
        <f t="shared" si="186"/>
        <v>CET</v>
      </c>
      <c r="C158" s="70" t="str">
        <f t="shared" si="186"/>
        <v>Commercial - Public Water</v>
      </c>
      <c r="D158" s="140"/>
      <c r="E158" s="140"/>
      <c r="F158" s="140"/>
      <c r="G158" s="140"/>
      <c r="H158" s="140"/>
      <c r="I158" s="139"/>
      <c r="J158" s="140"/>
      <c r="K158" s="140"/>
      <c r="L158" s="138">
        <f t="shared" ref="L158:L159" si="189">L99*L$34/1000</f>
        <v>3.5593512487513528</v>
      </c>
      <c r="M158" s="138">
        <f t="shared" si="187"/>
        <v>3.5030359210006554</v>
      </c>
      <c r="N158" s="138">
        <f t="shared" si="187"/>
        <v>3.4553065845121358</v>
      </c>
      <c r="O158" s="138">
        <f t="shared" si="187"/>
        <v>3.4006256343930392</v>
      </c>
      <c r="P158" s="138">
        <f t="shared" si="187"/>
        <v>3.3426240770155102</v>
      </c>
      <c r="Q158" s="138">
        <f t="shared" si="187"/>
        <v>3.2726019758762099</v>
      </c>
      <c r="R158" s="138">
        <f t="shared" si="187"/>
        <v>3.2961441659697601</v>
      </c>
      <c r="S158" s="138">
        <f t="shared" si="187"/>
        <v>3.3155552124891114</v>
      </c>
      <c r="T158" s="138">
        <f t="shared" si="187"/>
        <v>3.3155552124891114</v>
      </c>
      <c r="U158" s="138">
        <f t="shared" si="187"/>
        <v>3.3904849718932364</v>
      </c>
      <c r="V158" s="138">
        <f t="shared" si="187"/>
        <v>3.4191907281155833</v>
      </c>
      <c r="W158" s="138">
        <f t="shared" si="187"/>
        <v>3.4222213711059015</v>
      </c>
      <c r="X158" s="138">
        <f t="shared" si="187"/>
        <v>3.4373880173014117</v>
      </c>
      <c r="Y158" s="138">
        <f t="shared" si="187"/>
        <v>3.4541452654352671</v>
      </c>
      <c r="Z158" s="138">
        <f t="shared" si="187"/>
        <v>3.4755766431443478</v>
      </c>
      <c r="AA158" s="138">
        <f t="shared" si="187"/>
        <v>3.5002216140241433</v>
      </c>
      <c r="AB158" s="138">
        <f t="shared" si="187"/>
        <v>3.5281438057015131</v>
      </c>
      <c r="AC158" s="138">
        <f t="shared" si="187"/>
        <v>3.5625927709970706</v>
      </c>
      <c r="AD158" s="138">
        <f t="shared" si="187"/>
        <v>3.6039882651023714</v>
      </c>
      <c r="AE158" s="138">
        <f t="shared" si="187"/>
        <v>3.6509120684230161</v>
      </c>
      <c r="AF158" s="138">
        <f t="shared" si="187"/>
        <v>3.6995780101567388</v>
      </c>
      <c r="AG158" s="138">
        <f t="shared" si="187"/>
        <v>3.7503685570696019</v>
      </c>
      <c r="AH158" s="138">
        <f t="shared" si="187"/>
        <v>3.8074879331522751</v>
      </c>
      <c r="AI158" s="138">
        <f t="shared" si="187"/>
        <v>3.8668926000612229</v>
      </c>
      <c r="AJ158" s="138">
        <f t="shared" si="187"/>
        <v>3.9286615281022366</v>
      </c>
      <c r="AK158" s="138">
        <f t="shared" si="187"/>
        <v>3.9930947970380064</v>
      </c>
      <c r="AL158" s="138">
        <f t="shared" si="187"/>
        <v>4.0592023046330858</v>
      </c>
      <c r="AM158" s="138">
        <f t="shared" si="187"/>
        <v>4.1249822877570894</v>
      </c>
      <c r="AN158" s="138">
        <f t="shared" si="187"/>
        <v>4.1897132932661352</v>
      </c>
      <c r="AO158" s="138">
        <f t="shared" si="187"/>
        <v>4.258900611908687</v>
      </c>
      <c r="AP158" s="138">
        <f t="shared" si="187"/>
        <v>4.3267040049173389</v>
      </c>
      <c r="AQ158" s="138">
        <f t="shared" si="187"/>
        <v>4.3931981852239552</v>
      </c>
      <c r="AR158" s="138">
        <f t="shared" si="187"/>
        <v>4.4584514634637875</v>
      </c>
      <c r="AS158" s="138">
        <f t="shared" si="187"/>
        <v>4.5225264864249484</v>
      </c>
      <c r="AT158" s="138">
        <f t="shared" si="187"/>
        <v>4.5983929038079969</v>
      </c>
      <c r="AU158" s="138">
        <f t="shared" si="187"/>
        <v>4.6727186321091185</v>
      </c>
      <c r="AV158" s="138">
        <f t="shared" si="187"/>
        <v>4.7455880722873882</v>
      </c>
      <c r="AW158" s="138">
        <f t="shared" si="187"/>
        <v>4.8170782899249494</v>
      </c>
      <c r="AX158" s="138">
        <f t="shared" si="187"/>
        <v>4.8872598729403443</v>
      </c>
      <c r="AY158" s="138">
        <f t="shared" ref="AY158:BR158" si="190">AY99*AY$34/1000</f>
        <v>4.9523783575825586</v>
      </c>
      <c r="AZ158" s="138">
        <f t="shared" si="190"/>
        <v>5.0164385369739746</v>
      </c>
      <c r="BA158" s="138">
        <f t="shared" si="190"/>
        <v>5.0794871359166249</v>
      </c>
      <c r="BB158" s="138">
        <f t="shared" si="190"/>
        <v>5.1415675846259656</v>
      </c>
      <c r="BC158" s="138">
        <f t="shared" si="190"/>
        <v>5.2027203332171021</v>
      </c>
      <c r="BD158" s="138">
        <f t="shared" si="190"/>
        <v>5.2629831287367894</v>
      </c>
      <c r="BE158" s="138">
        <f t="shared" si="190"/>
        <v>5.3223912600422567</v>
      </c>
      <c r="BF158" s="138">
        <f t="shared" si="190"/>
        <v>5.3809777749645233</v>
      </c>
      <c r="BG158" s="138">
        <f t="shared" si="190"/>
        <v>5.4387736734888046</v>
      </c>
      <c r="BH158" s="138">
        <f t="shared" si="190"/>
        <v>5.4958080801053546</v>
      </c>
      <c r="BI158" s="138">
        <f t="shared" si="190"/>
        <v>5.5176311215585176</v>
      </c>
      <c r="BJ158" s="138">
        <f t="shared" si="190"/>
        <v>5.539346254070618</v>
      </c>
      <c r="BK158" s="138">
        <f t="shared" si="190"/>
        <v>5.5609549563556389</v>
      </c>
      <c r="BL158" s="138">
        <f t="shared" si="190"/>
        <v>5.5824586741387332</v>
      </c>
      <c r="BM158" s="138">
        <f t="shared" si="190"/>
        <v>5.6038588211711691</v>
      </c>
      <c r="BN158" s="138">
        <f t="shared" si="190"/>
        <v>5.6251567802055966</v>
      </c>
      <c r="BO158" s="138">
        <f t="shared" si="190"/>
        <v>5.6463539039335418</v>
      </c>
      <c r="BP158" s="138">
        <f t="shared" si="190"/>
        <v>5.667451515886869</v>
      </c>
      <c r="BQ158" s="138">
        <f t="shared" si="190"/>
        <v>5.6884509113049102</v>
      </c>
      <c r="BR158" s="138">
        <f t="shared" si="190"/>
        <v>5.7093533579688209</v>
      </c>
    </row>
    <row r="159" spans="1:70">
      <c r="A159" t="s">
        <v>16</v>
      </c>
      <c r="B159" s="70" t="str">
        <f t="shared" si="186"/>
        <v>CEO</v>
      </c>
      <c r="C159" s="70" t="str">
        <f t="shared" si="186"/>
        <v>Commercial - Other</v>
      </c>
      <c r="D159" s="140"/>
      <c r="E159" s="140"/>
      <c r="F159" s="140"/>
      <c r="G159" s="140"/>
      <c r="H159" s="140"/>
      <c r="I159" s="139"/>
      <c r="J159" s="140"/>
      <c r="K159" s="140"/>
      <c r="L159" s="138">
        <f t="shared" si="189"/>
        <v>3.7520368714157861</v>
      </c>
      <c r="M159" s="138">
        <f t="shared" si="187"/>
        <v>3.8062559588704841</v>
      </c>
      <c r="N159" s="138">
        <f t="shared" si="187"/>
        <v>3.8722228149511202</v>
      </c>
      <c r="O159" s="138">
        <f t="shared" si="187"/>
        <v>3.933061315126785</v>
      </c>
      <c r="P159" s="138">
        <f t="shared" si="187"/>
        <v>3.9925568469937165</v>
      </c>
      <c r="Q159" s="138">
        <f t="shared" si="187"/>
        <v>4.0397921227646005</v>
      </c>
      <c r="R159" s="138">
        <f t="shared" si="187"/>
        <v>4.0688532657919581</v>
      </c>
      <c r="S159" s="138">
        <f t="shared" si="187"/>
        <v>4.0928148087481553</v>
      </c>
      <c r="T159" s="138">
        <f t="shared" si="187"/>
        <v>4.0928148087481553</v>
      </c>
      <c r="U159" s="138">
        <f t="shared" si="187"/>
        <v>4.1853102157768038</v>
      </c>
      <c r="V159" s="138">
        <f t="shared" si="187"/>
        <v>4.220745410377269</v>
      </c>
      <c r="W159" s="138">
        <f t="shared" si="187"/>
        <v>4.2244865215082426</v>
      </c>
      <c r="X159" s="138">
        <f t="shared" si="187"/>
        <v>4.2432086570691911</v>
      </c>
      <c r="Y159" s="138">
        <f t="shared" si="187"/>
        <v>4.2638942764965995</v>
      </c>
      <c r="Z159" s="138">
        <f t="shared" si="187"/>
        <v>4.2903497732198002</v>
      </c>
      <c r="AA159" s="138">
        <f t="shared" si="187"/>
        <v>4.3207722199334144</v>
      </c>
      <c r="AB159" s="138">
        <f t="shared" si="187"/>
        <v>4.3552401603734863</v>
      </c>
      <c r="AC159" s="138">
        <f t="shared" si="187"/>
        <v>4.3977649341358456</v>
      </c>
      <c r="AD159" s="138">
        <f t="shared" si="187"/>
        <v>4.4488646988604472</v>
      </c>
      <c r="AE159" s="138">
        <f t="shared" si="187"/>
        <v>4.5067887643050826</v>
      </c>
      <c r="AF159" s="138">
        <f t="shared" si="187"/>
        <v>4.5668633745118967</v>
      </c>
      <c r="AG159" s="138">
        <f t="shared" si="187"/>
        <v>4.6295606572373815</v>
      </c>
      <c r="AH159" s="138">
        <f t="shared" si="187"/>
        <v>4.7000704250786818</v>
      </c>
      <c r="AI159" s="138">
        <f t="shared" si="187"/>
        <v>4.7734012203306673</v>
      </c>
      <c r="AJ159" s="138">
        <f t="shared" si="187"/>
        <v>4.8496505261647167</v>
      </c>
      <c r="AK159" s="138">
        <f t="shared" si="187"/>
        <v>4.9291887694981442</v>
      </c>
      <c r="AL159" s="138">
        <f t="shared" si="187"/>
        <v>5.0107937402238312</v>
      </c>
      <c r="AM159" s="138">
        <f t="shared" si="187"/>
        <v>5.091994405510599</v>
      </c>
      <c r="AN159" s="138">
        <f t="shared" si="187"/>
        <v>5.17190018326228</v>
      </c>
      <c r="AO159" s="138">
        <f t="shared" si="187"/>
        <v>5.2573069595545752</v>
      </c>
      <c r="AP159" s="138">
        <f t="shared" si="187"/>
        <v>5.3410053790361331</v>
      </c>
      <c r="AQ159" s="138">
        <f t="shared" si="187"/>
        <v>5.4230876694559562</v>
      </c>
      <c r="AR159" s="138">
        <f t="shared" si="187"/>
        <v>5.5036381553876472</v>
      </c>
      <c r="AS159" s="138">
        <f t="shared" si="187"/>
        <v>5.582734169792257</v>
      </c>
      <c r="AT159" s="138">
        <f t="shared" si="187"/>
        <v>5.6763858138313559</v>
      </c>
      <c r="AU159" s="138">
        <f t="shared" si="187"/>
        <v>5.7681355878408338</v>
      </c>
      <c r="AV159" s="138">
        <f t="shared" si="187"/>
        <v>5.858087678743555</v>
      </c>
      <c r="AW159" s="138">
        <f t="shared" si="187"/>
        <v>5.946337218466339</v>
      </c>
      <c r="AX159" s="138">
        <f t="shared" si="187"/>
        <v>6.032971342725471</v>
      </c>
      <c r="AY159" s="138">
        <f t="shared" ref="AY159:BR159" si="191">AY100*AY$34/1000</f>
        <v>6.1133554356408792</v>
      </c>
      <c r="AZ159" s="138">
        <f t="shared" si="191"/>
        <v>6.1924331267246062</v>
      </c>
      <c r="BA159" s="138">
        <f t="shared" si="191"/>
        <v>6.2702620943892935</v>
      </c>
      <c r="BB159" s="138">
        <f t="shared" si="191"/>
        <v>6.3468959501170561</v>
      </c>
      <c r="BC159" s="138">
        <f t="shared" si="191"/>
        <v>6.4223846266701319</v>
      </c>
      <c r="BD159" s="138">
        <f t="shared" si="191"/>
        <v>6.4967747200670001</v>
      </c>
      <c r="BE159" s="138">
        <f t="shared" si="191"/>
        <v>6.5701097918676989</v>
      </c>
      <c r="BF159" s="138">
        <f t="shared" si="191"/>
        <v>6.6424306372463491</v>
      </c>
      <c r="BG159" s="138">
        <f t="shared" si="191"/>
        <v>6.7137755234584828</v>
      </c>
      <c r="BH159" s="138">
        <f t="shared" si="191"/>
        <v>6.7841804025957941</v>
      </c>
      <c r="BI159" s="138">
        <f t="shared" si="191"/>
        <v>6.8111193800843859</v>
      </c>
      <c r="BJ159" s="138">
        <f t="shared" si="191"/>
        <v>6.8379251517345381</v>
      </c>
      <c r="BK159" s="138">
        <f t="shared" si="191"/>
        <v>6.8645995429124698</v>
      </c>
      <c r="BL159" s="138">
        <f t="shared" si="191"/>
        <v>6.891144338262059</v>
      </c>
      <c r="BM159" s="138">
        <f t="shared" si="191"/>
        <v>6.9175612829577222</v>
      </c>
      <c r="BN159" s="138">
        <f t="shared" si="191"/>
        <v>6.9438520839083049</v>
      </c>
      <c r="BO159" s="138">
        <f t="shared" si="191"/>
        <v>6.9700184109143537</v>
      </c>
      <c r="BP159" s="138">
        <f t="shared" si="191"/>
        <v>6.9960618977809093</v>
      </c>
      <c r="BQ159" s="138">
        <f t="shared" si="191"/>
        <v>7.0219841433879102</v>
      </c>
      <c r="BR159" s="138">
        <f t="shared" si="191"/>
        <v>7.0477867127201517</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2">B70</f>
        <v>CEC</v>
      </c>
      <c r="C162" s="70" t="str">
        <f t="shared" ref="C162:C170" si="193">C138</f>
        <v>Commercial - Cooling</v>
      </c>
      <c r="E162" s="89"/>
      <c r="F162" s="89"/>
      <c r="I162" s="132"/>
      <c r="L162" s="138">
        <f t="shared" ref="L162:AX168" si="194">L$35*L70/1000</f>
        <v>111.73151548310749</v>
      </c>
      <c r="M162" s="138">
        <f t="shared" si="194"/>
        <v>109.96372228856943</v>
      </c>
      <c r="N162" s="138">
        <f t="shared" si="194"/>
        <v>108.46545175380945</v>
      </c>
      <c r="O162" s="138">
        <f t="shared" si="194"/>
        <v>106.74896327096975</v>
      </c>
      <c r="P162" s="138">
        <f t="shared" si="194"/>
        <v>104.92823767991015</v>
      </c>
      <c r="Q162" s="138">
        <f t="shared" si="194"/>
        <v>102.73017546833439</v>
      </c>
      <c r="R162" s="138">
        <f t="shared" si="194"/>
        <v>101.70287371365104</v>
      </c>
      <c r="S162" s="138">
        <f>S$35*S70/1000</f>
        <v>100.67557195896771</v>
      </c>
      <c r="T162" s="138">
        <f t="shared" si="194"/>
        <v>99.648270204284358</v>
      </c>
      <c r="U162" s="138">
        <f t="shared" si="194"/>
        <v>98.620968449601023</v>
      </c>
      <c r="V162" s="138">
        <f t="shared" si="194"/>
        <v>97.593666694917658</v>
      </c>
      <c r="W162" s="138">
        <f t="shared" si="194"/>
        <v>96.566364940234322</v>
      </c>
      <c r="X162" s="138">
        <f t="shared" si="194"/>
        <v>95.539063185550987</v>
      </c>
      <c r="Y162" s="138">
        <f t="shared" si="194"/>
        <v>94.511761430867622</v>
      </c>
      <c r="Z162" s="138">
        <f t="shared" si="194"/>
        <v>93.484459676184301</v>
      </c>
      <c r="AA162" s="138">
        <f t="shared" si="194"/>
        <v>92.457157921500936</v>
      </c>
      <c r="AB162" s="138">
        <f t="shared" si="194"/>
        <v>91.429856166817601</v>
      </c>
      <c r="AC162" s="138">
        <f t="shared" si="194"/>
        <v>90.402554412134251</v>
      </c>
      <c r="AD162" s="138">
        <f t="shared" si="194"/>
        <v>89.375252657450915</v>
      </c>
      <c r="AE162" s="138">
        <f t="shared" si="194"/>
        <v>88.347950902767579</v>
      </c>
      <c r="AF162" s="138">
        <f t="shared" si="194"/>
        <v>87.320649148084229</v>
      </c>
      <c r="AG162" s="138">
        <f t="shared" si="194"/>
        <v>86.293347393400879</v>
      </c>
      <c r="AH162" s="138">
        <f t="shared" si="194"/>
        <v>85.266045638717529</v>
      </c>
      <c r="AI162" s="138">
        <f t="shared" si="194"/>
        <v>84.238743884034193</v>
      </c>
      <c r="AJ162" s="138">
        <f t="shared" si="194"/>
        <v>83.211442129350843</v>
      </c>
      <c r="AK162" s="138">
        <f t="shared" si="194"/>
        <v>82.184140374667507</v>
      </c>
      <c r="AL162" s="138">
        <f t="shared" si="194"/>
        <v>81.156838619984143</v>
      </c>
      <c r="AM162" s="138">
        <f t="shared" si="194"/>
        <v>80.129536865300807</v>
      </c>
      <c r="AN162" s="138">
        <f t="shared" si="194"/>
        <v>79.102235110617457</v>
      </c>
      <c r="AO162" s="138">
        <f t="shared" si="194"/>
        <v>78.074933355934121</v>
      </c>
      <c r="AP162" s="138">
        <f t="shared" si="194"/>
        <v>77.047631601250771</v>
      </c>
      <c r="AQ162" s="138">
        <f t="shared" si="194"/>
        <v>76.020329846567435</v>
      </c>
      <c r="AR162" s="138">
        <f t="shared" si="194"/>
        <v>74.993028091884071</v>
      </c>
      <c r="AS162" s="138">
        <f t="shared" si="194"/>
        <v>73.965726337200735</v>
      </c>
      <c r="AT162" s="138">
        <f t="shared" si="194"/>
        <v>72.938424582517399</v>
      </c>
      <c r="AU162" s="138">
        <f t="shared" si="194"/>
        <v>71.911122827834049</v>
      </c>
      <c r="AV162" s="138">
        <f t="shared" si="194"/>
        <v>70.883821073150713</v>
      </c>
      <c r="AW162" s="138">
        <f t="shared" si="194"/>
        <v>69.856519318467349</v>
      </c>
      <c r="AX162" s="138">
        <f t="shared" si="194"/>
        <v>68.829217563784013</v>
      </c>
      <c r="AY162" s="138">
        <f t="shared" ref="AY162:BR167" si="195">AY$35*AY70/1000</f>
        <v>67.801915809100663</v>
      </c>
      <c r="AZ162" s="138">
        <f t="shared" si="195"/>
        <v>66.774614054417327</v>
      </c>
      <c r="BA162" s="138">
        <f t="shared" si="195"/>
        <v>65.747312299733977</v>
      </c>
      <c r="BB162" s="138">
        <f t="shared" si="195"/>
        <v>64.720010545050641</v>
      </c>
      <c r="BC162" s="138">
        <f t="shared" si="195"/>
        <v>63.692708790367284</v>
      </c>
      <c r="BD162" s="138">
        <f t="shared" si="195"/>
        <v>62.665407035683948</v>
      </c>
      <c r="BE162" s="138">
        <f t="shared" si="195"/>
        <v>61.638105281000605</v>
      </c>
      <c r="BF162" s="138">
        <f t="shared" si="195"/>
        <v>60.610803526317255</v>
      </c>
      <c r="BG162" s="138">
        <f t="shared" si="195"/>
        <v>59.583501771633912</v>
      </c>
      <c r="BH162" s="138">
        <f t="shared" si="195"/>
        <v>58.556200016950562</v>
      </c>
      <c r="BI162" s="138">
        <f t="shared" si="195"/>
        <v>57.528898262267219</v>
      </c>
      <c r="BJ162" s="138">
        <f t="shared" si="195"/>
        <v>56.501596507583884</v>
      </c>
      <c r="BK162" s="138">
        <f t="shared" si="195"/>
        <v>55.474294752900533</v>
      </c>
      <c r="BL162" s="138">
        <f t="shared" si="195"/>
        <v>54.446992998217191</v>
      </c>
      <c r="BM162" s="138">
        <f t="shared" si="195"/>
        <v>53.41969124353384</v>
      </c>
      <c r="BN162" s="138">
        <f t="shared" si="195"/>
        <v>52.392389488850498</v>
      </c>
      <c r="BO162" s="138">
        <f t="shared" si="195"/>
        <v>51.365087734167162</v>
      </c>
      <c r="BP162" s="138">
        <f t="shared" si="195"/>
        <v>50.337785979483805</v>
      </c>
      <c r="BQ162" s="138">
        <f t="shared" si="195"/>
        <v>49.310484224800462</v>
      </c>
      <c r="BR162" s="138">
        <f t="shared" si="195"/>
        <v>48.283182470117112</v>
      </c>
    </row>
    <row r="163" spans="1:70">
      <c r="A163" t="s">
        <v>16</v>
      </c>
      <c r="B163" s="70" t="str">
        <f t="shared" si="192"/>
        <v>CEH</v>
      </c>
      <c r="C163" s="70" t="str">
        <f t="shared" si="193"/>
        <v>Commercial - Space Heating</v>
      </c>
      <c r="E163" s="89"/>
      <c r="F163" s="89"/>
      <c r="I163" s="132"/>
      <c r="L163" s="138">
        <f t="shared" si="194"/>
        <v>6.2814039260015191</v>
      </c>
      <c r="M163" s="138">
        <f t="shared" si="194"/>
        <v>6.9171893669807805</v>
      </c>
      <c r="N163" s="138">
        <f t="shared" si="194"/>
        <v>7.5855832498491305</v>
      </c>
      <c r="O163" s="138">
        <f t="shared" si="194"/>
        <v>8.2559460453052562</v>
      </c>
      <c r="P163" s="138">
        <f t="shared" si="194"/>
        <v>8.934412578208482</v>
      </c>
      <c r="Q163" s="138">
        <f t="shared" si="194"/>
        <v>9.5943260623864006</v>
      </c>
      <c r="R163" s="138">
        <f t="shared" si="194"/>
        <v>9.4983828017625367</v>
      </c>
      <c r="S163" s="138">
        <f t="shared" si="194"/>
        <v>9.4024395411386728</v>
      </c>
      <c r="T163" s="138">
        <f t="shared" si="194"/>
        <v>9.3064962805148088</v>
      </c>
      <c r="U163" s="138">
        <f t="shared" si="194"/>
        <v>9.2105530198909431</v>
      </c>
      <c r="V163" s="138">
        <f t="shared" si="194"/>
        <v>9.1146097592670792</v>
      </c>
      <c r="W163" s="138">
        <f t="shared" si="194"/>
        <v>9.018666498643217</v>
      </c>
      <c r="X163" s="138">
        <f t="shared" si="194"/>
        <v>8.9227232380193531</v>
      </c>
      <c r="Y163" s="138">
        <f t="shared" si="194"/>
        <v>8.8267799773954874</v>
      </c>
      <c r="Z163" s="138">
        <f t="shared" si="194"/>
        <v>8.7308367167716234</v>
      </c>
      <c r="AA163" s="138">
        <f t="shared" si="194"/>
        <v>8.6348934561477577</v>
      </c>
      <c r="AB163" s="138">
        <f t="shared" si="194"/>
        <v>8.5389501955238956</v>
      </c>
      <c r="AC163" s="138">
        <f t="shared" si="194"/>
        <v>8.4430069349000316</v>
      </c>
      <c r="AD163" s="138">
        <f t="shared" si="194"/>
        <v>8.3470636742761677</v>
      </c>
      <c r="AE163" s="138">
        <f t="shared" si="194"/>
        <v>8.2511204136523055</v>
      </c>
      <c r="AF163" s="138">
        <f t="shared" si="194"/>
        <v>8.155177153028438</v>
      </c>
      <c r="AG163" s="138">
        <f t="shared" si="194"/>
        <v>8.0592338924045759</v>
      </c>
      <c r="AH163" s="138">
        <f t="shared" si="194"/>
        <v>7.9632906317807102</v>
      </c>
      <c r="AI163" s="138">
        <f t="shared" si="194"/>
        <v>7.867347371156848</v>
      </c>
      <c r="AJ163" s="138">
        <f t="shared" si="194"/>
        <v>7.7714041105329832</v>
      </c>
      <c r="AK163" s="138">
        <f t="shared" si="194"/>
        <v>7.6754608499091193</v>
      </c>
      <c r="AL163" s="138">
        <f t="shared" si="194"/>
        <v>7.5795175892852544</v>
      </c>
      <c r="AM163" s="138">
        <f t="shared" si="194"/>
        <v>7.4835743286613905</v>
      </c>
      <c r="AN163" s="138">
        <f t="shared" si="194"/>
        <v>7.3876310680375266</v>
      </c>
      <c r="AO163" s="138">
        <f t="shared" si="194"/>
        <v>7.2916878074136617</v>
      </c>
      <c r="AP163" s="138">
        <f t="shared" si="194"/>
        <v>7.1957445467897978</v>
      </c>
      <c r="AQ163" s="138">
        <f t="shared" si="194"/>
        <v>7.0998012861659339</v>
      </c>
      <c r="AR163" s="138">
        <f t="shared" si="194"/>
        <v>7.003858025542069</v>
      </c>
      <c r="AS163" s="138">
        <f t="shared" si="194"/>
        <v>6.9079147649182051</v>
      </c>
      <c r="AT163" s="138">
        <f t="shared" si="194"/>
        <v>6.8119715042943429</v>
      </c>
      <c r="AU163" s="138">
        <f t="shared" si="194"/>
        <v>6.7160282436704772</v>
      </c>
      <c r="AV163" s="138">
        <f t="shared" si="194"/>
        <v>6.6200849830466142</v>
      </c>
      <c r="AW163" s="138">
        <f t="shared" si="194"/>
        <v>6.5241417224227494</v>
      </c>
      <c r="AX163" s="138">
        <f t="shared" si="194"/>
        <v>6.4281984617988854</v>
      </c>
      <c r="AY163" s="138">
        <f t="shared" si="195"/>
        <v>6.3322552011750215</v>
      </c>
      <c r="AZ163" s="138">
        <f t="shared" si="195"/>
        <v>6.2363119405511567</v>
      </c>
      <c r="BA163" s="138">
        <f t="shared" si="195"/>
        <v>6.1403686799272927</v>
      </c>
      <c r="BB163" s="138">
        <f t="shared" si="195"/>
        <v>6.0444254193034306</v>
      </c>
      <c r="BC163" s="138">
        <f t="shared" si="195"/>
        <v>5.948482158679564</v>
      </c>
      <c r="BD163" s="138">
        <f t="shared" si="195"/>
        <v>5.8525388980557018</v>
      </c>
      <c r="BE163" s="138">
        <f t="shared" si="195"/>
        <v>5.7565956374318379</v>
      </c>
      <c r="BF163" s="138">
        <f t="shared" si="195"/>
        <v>5.6606523768079731</v>
      </c>
      <c r="BG163" s="138">
        <f t="shared" si="195"/>
        <v>5.5647091161841091</v>
      </c>
      <c r="BH163" s="138">
        <f t="shared" si="195"/>
        <v>5.4687658555602434</v>
      </c>
      <c r="BI163" s="138">
        <f t="shared" si="195"/>
        <v>5.3728225949363804</v>
      </c>
      <c r="BJ163" s="138">
        <f t="shared" si="195"/>
        <v>5.2768793343125173</v>
      </c>
      <c r="BK163" s="138">
        <f t="shared" si="195"/>
        <v>5.1809360736886516</v>
      </c>
      <c r="BL163" s="138">
        <f t="shared" si="195"/>
        <v>5.0849928130647886</v>
      </c>
      <c r="BM163" s="138">
        <f t="shared" si="195"/>
        <v>4.9890495524409237</v>
      </c>
      <c r="BN163" s="138">
        <f t="shared" si="195"/>
        <v>4.8931062918170598</v>
      </c>
      <c r="BO163" s="138">
        <f t="shared" si="195"/>
        <v>4.7971630311931968</v>
      </c>
      <c r="BP163" s="138">
        <f t="shared" si="195"/>
        <v>4.7012197705693319</v>
      </c>
      <c r="BQ163" s="138">
        <f t="shared" si="195"/>
        <v>4.605276509945468</v>
      </c>
      <c r="BR163" s="138">
        <f t="shared" si="195"/>
        <v>4.5093332493216032</v>
      </c>
    </row>
    <row r="164" spans="1:70">
      <c r="A164" t="s">
        <v>16</v>
      </c>
      <c r="B164" s="70" t="str">
        <f t="shared" si="192"/>
        <v>CEK</v>
      </c>
      <c r="C164" s="70" t="str">
        <f t="shared" si="193"/>
        <v>Commercial - Cooking</v>
      </c>
      <c r="E164" s="89"/>
      <c r="F164" s="89"/>
      <c r="I164" s="132"/>
      <c r="L164" s="138">
        <f t="shared" si="194"/>
        <v>7.9155998052238097</v>
      </c>
      <c r="M164" s="138">
        <f t="shared" si="194"/>
        <v>7.7696646064136061</v>
      </c>
      <c r="N164" s="138">
        <f t="shared" si="194"/>
        <v>7.6423322724547349</v>
      </c>
      <c r="O164" s="138">
        <f t="shared" si="194"/>
        <v>7.4991395352899008</v>
      </c>
      <c r="P164" s="138">
        <f t="shared" si="194"/>
        <v>7.3481690340511481</v>
      </c>
      <c r="Q164" s="138">
        <f t="shared" si="194"/>
        <v>7.1703912926420719</v>
      </c>
      <c r="R164" s="138">
        <f t="shared" si="194"/>
        <v>7.09868737971565</v>
      </c>
      <c r="S164" s="138">
        <f t="shared" si="194"/>
        <v>7.026983466789229</v>
      </c>
      <c r="T164" s="138">
        <f t="shared" si="194"/>
        <v>6.9552795538628089</v>
      </c>
      <c r="U164" s="138">
        <f t="shared" si="194"/>
        <v>6.883575640936388</v>
      </c>
      <c r="V164" s="138">
        <f t="shared" si="194"/>
        <v>6.811871728009967</v>
      </c>
      <c r="W164" s="138">
        <f t="shared" si="194"/>
        <v>6.7401678150835469</v>
      </c>
      <c r="X164" s="138">
        <f t="shared" si="194"/>
        <v>6.6684639021571268</v>
      </c>
      <c r="Y164" s="138">
        <f t="shared" si="194"/>
        <v>6.5967599892307041</v>
      </c>
      <c r="Z164" s="138">
        <f t="shared" si="194"/>
        <v>6.525056076304284</v>
      </c>
      <c r="AA164" s="138">
        <f t="shared" si="194"/>
        <v>6.453352163377863</v>
      </c>
      <c r="AB164" s="138">
        <f t="shared" si="194"/>
        <v>6.381648250451442</v>
      </c>
      <c r="AC164" s="138">
        <f t="shared" si="194"/>
        <v>6.3099443375250219</v>
      </c>
      <c r="AD164" s="138">
        <f t="shared" si="194"/>
        <v>6.238240424598601</v>
      </c>
      <c r="AE164" s="138">
        <f t="shared" si="194"/>
        <v>6.1665365116721818</v>
      </c>
      <c r="AF164" s="138">
        <f t="shared" si="194"/>
        <v>6.094832598745759</v>
      </c>
      <c r="AG164" s="138">
        <f t="shared" si="194"/>
        <v>6.0231286858193389</v>
      </c>
      <c r="AH164" s="138">
        <f t="shared" si="194"/>
        <v>5.9514247728929179</v>
      </c>
      <c r="AI164" s="138">
        <f t="shared" si="194"/>
        <v>5.879720859966497</v>
      </c>
      <c r="AJ164" s="138">
        <f t="shared" si="194"/>
        <v>5.8080169470400769</v>
      </c>
      <c r="AK164" s="138">
        <f t="shared" si="194"/>
        <v>5.7363130341136559</v>
      </c>
      <c r="AL164" s="138">
        <f t="shared" si="194"/>
        <v>5.6646091211872349</v>
      </c>
      <c r="AM164" s="138">
        <f t="shared" si="194"/>
        <v>5.5929052082608139</v>
      </c>
      <c r="AN164" s="138">
        <f t="shared" si="194"/>
        <v>5.5212012953343939</v>
      </c>
      <c r="AO164" s="138">
        <f t="shared" si="194"/>
        <v>5.4494973824079729</v>
      </c>
      <c r="AP164" s="138">
        <f t="shared" si="194"/>
        <v>5.377793469481551</v>
      </c>
      <c r="AQ164" s="138">
        <f t="shared" si="194"/>
        <v>5.3060895565551309</v>
      </c>
      <c r="AR164" s="138">
        <f t="shared" si="194"/>
        <v>5.2343856436287099</v>
      </c>
      <c r="AS164" s="138">
        <f t="shared" si="194"/>
        <v>5.162681730702289</v>
      </c>
      <c r="AT164" s="138">
        <f t="shared" si="194"/>
        <v>5.0909778177758689</v>
      </c>
      <c r="AU164" s="138">
        <f t="shared" si="194"/>
        <v>5.0192739048494479</v>
      </c>
      <c r="AV164" s="138">
        <f t="shared" si="194"/>
        <v>4.9475699919230269</v>
      </c>
      <c r="AW164" s="138">
        <f t="shared" si="194"/>
        <v>4.875866078996606</v>
      </c>
      <c r="AX164" s="138">
        <f t="shared" si="194"/>
        <v>4.8041621660701859</v>
      </c>
      <c r="AY164" s="138">
        <f t="shared" si="195"/>
        <v>4.7324582531437649</v>
      </c>
      <c r="AZ164" s="138">
        <f t="shared" si="195"/>
        <v>4.6607543402173439</v>
      </c>
      <c r="BA164" s="138">
        <f t="shared" si="195"/>
        <v>4.5890504272909229</v>
      </c>
      <c r="BB164" s="138">
        <f t="shared" si="195"/>
        <v>4.5173465143645037</v>
      </c>
      <c r="BC164" s="138">
        <f t="shared" si="195"/>
        <v>4.445642601438081</v>
      </c>
      <c r="BD164" s="138">
        <f t="shared" si="195"/>
        <v>4.3739386885116609</v>
      </c>
      <c r="BE164" s="138">
        <f t="shared" si="195"/>
        <v>4.3022347755852408</v>
      </c>
      <c r="BF164" s="138">
        <f t="shared" si="195"/>
        <v>4.2305308626588189</v>
      </c>
      <c r="BG164" s="138">
        <f t="shared" si="195"/>
        <v>4.1588269497323989</v>
      </c>
      <c r="BH164" s="138">
        <f t="shared" si="195"/>
        <v>4.087123036805977</v>
      </c>
      <c r="BI164" s="138">
        <f t="shared" si="195"/>
        <v>4.0154191238795569</v>
      </c>
      <c r="BJ164" s="138">
        <f t="shared" si="195"/>
        <v>3.9437152109531368</v>
      </c>
      <c r="BK164" s="138">
        <f t="shared" si="195"/>
        <v>3.8720112980267154</v>
      </c>
      <c r="BL164" s="138">
        <f t="shared" si="195"/>
        <v>3.8003073851002949</v>
      </c>
      <c r="BM164" s="138">
        <f t="shared" si="195"/>
        <v>3.7286034721738739</v>
      </c>
      <c r="BN164" s="138">
        <f t="shared" si="195"/>
        <v>3.6568995592474529</v>
      </c>
      <c r="BO164" s="138">
        <f t="shared" si="195"/>
        <v>3.5851956463210333</v>
      </c>
      <c r="BP164" s="138">
        <f t="shared" si="195"/>
        <v>3.5134917333946114</v>
      </c>
      <c r="BQ164" s="138">
        <f t="shared" si="195"/>
        <v>3.4417878204681909</v>
      </c>
      <c r="BR164" s="138">
        <f t="shared" si="195"/>
        <v>3.3700839075417699</v>
      </c>
    </row>
    <row r="165" spans="1:70">
      <c r="A165" t="s">
        <v>16</v>
      </c>
      <c r="B165" s="70" t="str">
        <f t="shared" si="192"/>
        <v>CEL</v>
      </c>
      <c r="C165" s="70" t="str">
        <f t="shared" si="193"/>
        <v>Commercial - Lighting</v>
      </c>
      <c r="E165" s="89"/>
      <c r="F165" s="89"/>
      <c r="I165" s="132"/>
      <c r="L165" s="138">
        <f t="shared" si="194"/>
        <v>97.232217524551132</v>
      </c>
      <c r="M165" s="138">
        <f t="shared" si="194"/>
        <v>95.693829257941246</v>
      </c>
      <c r="N165" s="138">
        <f t="shared" si="194"/>
        <v>94.389987938717056</v>
      </c>
      <c r="O165" s="138">
        <f t="shared" si="194"/>
        <v>92.89624661765626</v>
      </c>
      <c r="P165" s="138">
        <f t="shared" si="194"/>
        <v>91.311794943865138</v>
      </c>
      <c r="Q165" s="138">
        <f t="shared" si="194"/>
        <v>89.398973282363997</v>
      </c>
      <c r="R165" s="138">
        <f t="shared" si="194"/>
        <v>88.504983549540356</v>
      </c>
      <c r="S165" s="138">
        <f t="shared" si="194"/>
        <v>87.610993816716714</v>
      </c>
      <c r="T165" s="138">
        <f t="shared" si="194"/>
        <v>86.717004083893073</v>
      </c>
      <c r="U165" s="138">
        <f t="shared" si="194"/>
        <v>85.823014351069432</v>
      </c>
      <c r="V165" s="138">
        <f t="shared" si="194"/>
        <v>84.929024618245791</v>
      </c>
      <c r="W165" s="138">
        <f t="shared" si="194"/>
        <v>84.035034885422149</v>
      </c>
      <c r="X165" s="138">
        <f t="shared" si="194"/>
        <v>83.141045152598508</v>
      </c>
      <c r="Y165" s="138">
        <f t="shared" si="194"/>
        <v>82.247055419774853</v>
      </c>
      <c r="Z165" s="138">
        <f t="shared" si="194"/>
        <v>81.353065686951226</v>
      </c>
      <c r="AA165" s="138">
        <f t="shared" si="194"/>
        <v>80.45907595412757</v>
      </c>
      <c r="AB165" s="138">
        <f t="shared" si="194"/>
        <v>79.565086221303957</v>
      </c>
      <c r="AC165" s="138">
        <f t="shared" si="194"/>
        <v>78.671096488480316</v>
      </c>
      <c r="AD165" s="138">
        <f t="shared" si="194"/>
        <v>77.777106755656675</v>
      </c>
      <c r="AE165" s="138">
        <f t="shared" si="194"/>
        <v>76.883117022833034</v>
      </c>
      <c r="AF165" s="138">
        <f t="shared" si="194"/>
        <v>75.989127290009378</v>
      </c>
      <c r="AG165" s="138">
        <f t="shared" si="194"/>
        <v>75.095137557185751</v>
      </c>
      <c r="AH165" s="138">
        <f t="shared" si="194"/>
        <v>74.201147824362096</v>
      </c>
      <c r="AI165" s="138">
        <f t="shared" si="194"/>
        <v>73.307158091538469</v>
      </c>
      <c r="AJ165" s="138">
        <f t="shared" si="194"/>
        <v>72.413168358714827</v>
      </c>
      <c r="AK165" s="138">
        <f t="shared" si="194"/>
        <v>71.519178625891186</v>
      </c>
      <c r="AL165" s="138">
        <f t="shared" si="194"/>
        <v>70.625188893067545</v>
      </c>
      <c r="AM165" s="138">
        <f t="shared" si="194"/>
        <v>69.731199160243889</v>
      </c>
      <c r="AN165" s="138">
        <f t="shared" si="194"/>
        <v>68.837209427420248</v>
      </c>
      <c r="AO165" s="138">
        <f t="shared" si="194"/>
        <v>67.943219694596607</v>
      </c>
      <c r="AP165" s="138">
        <f t="shared" si="194"/>
        <v>67.04922996177298</v>
      </c>
      <c r="AQ165" s="138">
        <f t="shared" si="194"/>
        <v>66.155240228949339</v>
      </c>
      <c r="AR165" s="138">
        <f t="shared" si="194"/>
        <v>65.261250496125697</v>
      </c>
      <c r="AS165" s="138">
        <f t="shared" si="194"/>
        <v>64.367260763302056</v>
      </c>
      <c r="AT165" s="138">
        <f t="shared" si="194"/>
        <v>63.473271030478422</v>
      </c>
      <c r="AU165" s="138">
        <f t="shared" si="194"/>
        <v>62.579281297654767</v>
      </c>
      <c r="AV165" s="138">
        <f t="shared" si="194"/>
        <v>61.68529156483114</v>
      </c>
      <c r="AW165" s="138">
        <f t="shared" si="194"/>
        <v>60.791301832007491</v>
      </c>
      <c r="AX165" s="138">
        <f t="shared" si="194"/>
        <v>59.89731209918385</v>
      </c>
      <c r="AY165" s="138">
        <f t="shared" si="195"/>
        <v>59.003322366360209</v>
      </c>
      <c r="AZ165" s="138">
        <f t="shared" si="195"/>
        <v>58.109332633536567</v>
      </c>
      <c r="BA165" s="138">
        <f t="shared" si="195"/>
        <v>57.215342900712926</v>
      </c>
      <c r="BB165" s="138">
        <f t="shared" si="195"/>
        <v>56.321353167889299</v>
      </c>
      <c r="BC165" s="138">
        <f t="shared" si="195"/>
        <v>55.427363435065644</v>
      </c>
      <c r="BD165" s="138">
        <f t="shared" si="195"/>
        <v>54.53337370224201</v>
      </c>
      <c r="BE165" s="138">
        <f t="shared" si="195"/>
        <v>53.639383969418368</v>
      </c>
      <c r="BF165" s="138">
        <f t="shared" si="195"/>
        <v>52.745394236594727</v>
      </c>
      <c r="BG165" s="138">
        <f t="shared" si="195"/>
        <v>51.851404503771093</v>
      </c>
      <c r="BH165" s="138">
        <f t="shared" si="195"/>
        <v>50.957414770947445</v>
      </c>
      <c r="BI165" s="138">
        <f t="shared" si="195"/>
        <v>50.063425038123803</v>
      </c>
      <c r="BJ165" s="138">
        <f t="shared" si="195"/>
        <v>49.169435305300169</v>
      </c>
      <c r="BK165" s="138">
        <f t="shared" si="195"/>
        <v>48.275445572476521</v>
      </c>
      <c r="BL165" s="138">
        <f t="shared" si="195"/>
        <v>47.38145583965288</v>
      </c>
      <c r="BM165" s="138">
        <f t="shared" si="195"/>
        <v>46.487466106829231</v>
      </c>
      <c r="BN165" s="138">
        <f t="shared" si="195"/>
        <v>45.59347637400559</v>
      </c>
      <c r="BO165" s="138">
        <f t="shared" si="195"/>
        <v>44.69948664118197</v>
      </c>
      <c r="BP165" s="138">
        <f t="shared" si="195"/>
        <v>43.805496908358322</v>
      </c>
      <c r="BQ165" s="138">
        <f t="shared" si="195"/>
        <v>42.91150717553468</v>
      </c>
      <c r="BR165" s="138">
        <f t="shared" si="195"/>
        <v>42.017517442711032</v>
      </c>
    </row>
    <row r="166" spans="1:70">
      <c r="A166" t="s">
        <v>16</v>
      </c>
      <c r="B166" s="70" t="str">
        <f t="shared" si="192"/>
        <v>CER</v>
      </c>
      <c r="C166" s="70" t="str">
        <f t="shared" si="193"/>
        <v>Commercial - Refrigeration</v>
      </c>
      <c r="E166" s="89"/>
      <c r="F166" s="89"/>
      <c r="I166" s="132"/>
      <c r="L166" s="138">
        <f t="shared" si="194"/>
        <v>23.653112298997645</v>
      </c>
      <c r="M166" s="138">
        <f t="shared" si="194"/>
        <v>23.278877592066326</v>
      </c>
      <c r="N166" s="138">
        <f t="shared" si="194"/>
        <v>22.961699747841035</v>
      </c>
      <c r="O166" s="138">
        <f t="shared" si="194"/>
        <v>22.598326041962306</v>
      </c>
      <c r="P166" s="138">
        <f t="shared" si="194"/>
        <v>22.21288575965</v>
      </c>
      <c r="Q166" s="138">
        <f t="shared" si="194"/>
        <v>21.747564832910722</v>
      </c>
      <c r="R166" s="138">
        <f t="shared" si="194"/>
        <v>21.530089184581612</v>
      </c>
      <c r="S166" s="138">
        <f t="shared" si="194"/>
        <v>21.312613536252506</v>
      </c>
      <c r="T166" s="138">
        <f t="shared" si="194"/>
        <v>21.095137887923396</v>
      </c>
      <c r="U166" s="138">
        <f t="shared" si="194"/>
        <v>20.87766223959429</v>
      </c>
      <c r="V166" s="138">
        <f t="shared" si="194"/>
        <v>20.66018659126518</v>
      </c>
      <c r="W166" s="138">
        <f t="shared" si="194"/>
        <v>20.442710942936074</v>
      </c>
      <c r="X166" s="138">
        <f t="shared" si="194"/>
        <v>20.225235294606968</v>
      </c>
      <c r="Y166" s="138">
        <f t="shared" si="194"/>
        <v>20.007759646277862</v>
      </c>
      <c r="Z166" s="138">
        <f t="shared" si="194"/>
        <v>19.790283997948755</v>
      </c>
      <c r="AA166" s="138">
        <f t="shared" si="194"/>
        <v>19.572808349619645</v>
      </c>
      <c r="AB166" s="138">
        <f t="shared" si="194"/>
        <v>19.355332701290539</v>
      </c>
      <c r="AC166" s="138">
        <f t="shared" si="194"/>
        <v>19.137857052961429</v>
      </c>
      <c r="AD166" s="138">
        <f t="shared" si="194"/>
        <v>18.920381404632323</v>
      </c>
      <c r="AE166" s="138">
        <f t="shared" si="194"/>
        <v>18.702905756303217</v>
      </c>
      <c r="AF166" s="138">
        <f t="shared" si="194"/>
        <v>18.485430107974111</v>
      </c>
      <c r="AG166" s="138">
        <f t="shared" si="194"/>
        <v>18.267954459645004</v>
      </c>
      <c r="AH166" s="138">
        <f t="shared" si="194"/>
        <v>18.050478811315894</v>
      </c>
      <c r="AI166" s="138">
        <f t="shared" si="194"/>
        <v>17.833003162986788</v>
      </c>
      <c r="AJ166" s="138">
        <f t="shared" si="194"/>
        <v>17.615527514657678</v>
      </c>
      <c r="AK166" s="138">
        <f t="shared" si="194"/>
        <v>17.398051866328572</v>
      </c>
      <c r="AL166" s="138">
        <f t="shared" si="194"/>
        <v>17.180576217999462</v>
      </c>
      <c r="AM166" s="138">
        <f t="shared" si="194"/>
        <v>16.963100569670356</v>
      </c>
      <c r="AN166" s="138">
        <f t="shared" si="194"/>
        <v>16.74562492134125</v>
      </c>
      <c r="AO166" s="138">
        <f t="shared" si="194"/>
        <v>16.528149273012144</v>
      </c>
      <c r="AP166" s="138">
        <f t="shared" si="194"/>
        <v>16.310673624683034</v>
      </c>
      <c r="AQ166" s="138">
        <f t="shared" si="194"/>
        <v>16.093197976353927</v>
      </c>
      <c r="AR166" s="138">
        <f t="shared" si="194"/>
        <v>15.875722328024818</v>
      </c>
      <c r="AS166" s="138">
        <f t="shared" si="194"/>
        <v>15.658246679695711</v>
      </c>
      <c r="AT166" s="138">
        <f t="shared" si="194"/>
        <v>15.440771031366607</v>
      </c>
      <c r="AU166" s="138">
        <f t="shared" si="194"/>
        <v>15.223295383037495</v>
      </c>
      <c r="AV166" s="138">
        <f t="shared" si="194"/>
        <v>15.005819734708391</v>
      </c>
      <c r="AW166" s="138">
        <f t="shared" si="194"/>
        <v>14.788344086379285</v>
      </c>
      <c r="AX166" s="138">
        <f t="shared" si="194"/>
        <v>14.570868438050177</v>
      </c>
      <c r="AY166" s="138">
        <f t="shared" si="195"/>
        <v>14.353392789721068</v>
      </c>
      <c r="AZ166" s="138">
        <f t="shared" si="195"/>
        <v>14.13591714139196</v>
      </c>
      <c r="BA166" s="138">
        <f t="shared" si="195"/>
        <v>13.918441493062854</v>
      </c>
      <c r="BB166" s="138">
        <f t="shared" si="195"/>
        <v>13.700965844733748</v>
      </c>
      <c r="BC166" s="138">
        <f t="shared" si="195"/>
        <v>13.483490196404638</v>
      </c>
      <c r="BD166" s="138">
        <f t="shared" si="195"/>
        <v>13.266014548075534</v>
      </c>
      <c r="BE166" s="138">
        <f t="shared" si="195"/>
        <v>13.048538899746426</v>
      </c>
      <c r="BF166" s="138">
        <f t="shared" si="195"/>
        <v>12.831063251417318</v>
      </c>
      <c r="BG166" s="138">
        <f t="shared" si="195"/>
        <v>12.613587603088209</v>
      </c>
      <c r="BH166" s="138">
        <f t="shared" si="195"/>
        <v>12.396111954759101</v>
      </c>
      <c r="BI166" s="138">
        <f t="shared" si="195"/>
        <v>12.178636306429995</v>
      </c>
      <c r="BJ166" s="138">
        <f t="shared" si="195"/>
        <v>11.961160658100889</v>
      </c>
      <c r="BK166" s="138">
        <f t="shared" si="195"/>
        <v>11.743685009771779</v>
      </c>
      <c r="BL166" s="138">
        <f t="shared" si="195"/>
        <v>11.526209361442675</v>
      </c>
      <c r="BM166" s="138">
        <f t="shared" si="195"/>
        <v>11.308733713113565</v>
      </c>
      <c r="BN166" s="138">
        <f t="shared" si="195"/>
        <v>11.091258064784457</v>
      </c>
      <c r="BO166" s="138">
        <f t="shared" si="195"/>
        <v>10.87378241645535</v>
      </c>
      <c r="BP166" s="138">
        <f t="shared" si="195"/>
        <v>10.656306768126242</v>
      </c>
      <c r="BQ166" s="138">
        <f t="shared" si="195"/>
        <v>10.438831119797136</v>
      </c>
      <c r="BR166" s="138">
        <f t="shared" si="195"/>
        <v>10.221355471468026</v>
      </c>
    </row>
    <row r="167" spans="1:70">
      <c r="A167" t="s">
        <v>16</v>
      </c>
      <c r="B167" s="70" t="str">
        <f t="shared" si="192"/>
        <v>CEW</v>
      </c>
      <c r="C167" s="70" t="str">
        <f t="shared" si="193"/>
        <v>Commercial - Water Heating</v>
      </c>
      <c r="E167" s="89"/>
      <c r="F167" s="89"/>
      <c r="I167" s="132"/>
      <c r="L167" s="138">
        <f t="shared" si="194"/>
        <v>7.7464872184600253</v>
      </c>
      <c r="M167" s="138">
        <f t="shared" si="194"/>
        <v>8.4692681971353831</v>
      </c>
      <c r="N167" s="138">
        <f t="shared" si="194"/>
        <v>9.2308078133375027</v>
      </c>
      <c r="O167" s="138">
        <f t="shared" si="194"/>
        <v>9.9935885524186716</v>
      </c>
      <c r="P167" s="138">
        <f t="shared" si="194"/>
        <v>10.765198898839662</v>
      </c>
      <c r="Q167" s="138">
        <f t="shared" si="194"/>
        <v>11.51370704778744</v>
      </c>
      <c r="R167" s="138">
        <f t="shared" si="194"/>
        <v>11.398569977309565</v>
      </c>
      <c r="S167" s="138">
        <f t="shared" si="194"/>
        <v>11.283432906831692</v>
      </c>
      <c r="T167" s="138">
        <f t="shared" si="194"/>
        <v>11.168295836353817</v>
      </c>
      <c r="U167" s="138">
        <f t="shared" si="194"/>
        <v>11.053158765875942</v>
      </c>
      <c r="V167" s="138">
        <f t="shared" si="194"/>
        <v>10.938021695398067</v>
      </c>
      <c r="W167" s="138">
        <f t="shared" si="194"/>
        <v>10.822884624920194</v>
      </c>
      <c r="X167" s="138">
        <f t="shared" si="194"/>
        <v>10.707747554442319</v>
      </c>
      <c r="Y167" s="138">
        <f t="shared" si="194"/>
        <v>10.592610483964442</v>
      </c>
      <c r="Z167" s="138">
        <f t="shared" si="194"/>
        <v>10.477473413486571</v>
      </c>
      <c r="AA167" s="138">
        <f t="shared" si="194"/>
        <v>10.362336343008694</v>
      </c>
      <c r="AB167" s="138">
        <f t="shared" si="194"/>
        <v>10.247199272530821</v>
      </c>
      <c r="AC167" s="138">
        <f t="shared" si="194"/>
        <v>10.132062202052946</v>
      </c>
      <c r="AD167" s="138">
        <f t="shared" si="194"/>
        <v>10.016925131575071</v>
      </c>
      <c r="AE167" s="138">
        <f t="shared" si="194"/>
        <v>9.9017880610971982</v>
      </c>
      <c r="AF167" s="138">
        <f t="shared" si="194"/>
        <v>9.7866509906193215</v>
      </c>
      <c r="AG167" s="138">
        <f t="shared" si="194"/>
        <v>9.6715139201414502</v>
      </c>
      <c r="AH167" s="138">
        <f t="shared" si="194"/>
        <v>9.5563768496635735</v>
      </c>
      <c r="AI167" s="138">
        <f t="shared" si="194"/>
        <v>9.4412397791857003</v>
      </c>
      <c r="AJ167" s="138">
        <f t="shared" si="194"/>
        <v>9.3261027087078254</v>
      </c>
      <c r="AK167" s="138">
        <f t="shared" si="194"/>
        <v>9.2109656382299505</v>
      </c>
      <c r="AL167" s="138">
        <f t="shared" si="194"/>
        <v>9.0958285677520756</v>
      </c>
      <c r="AM167" s="138">
        <f t="shared" si="194"/>
        <v>8.9806914972742007</v>
      </c>
      <c r="AN167" s="138">
        <f t="shared" si="194"/>
        <v>8.8655544267963275</v>
      </c>
      <c r="AO167" s="138">
        <f t="shared" si="194"/>
        <v>8.7504173563184526</v>
      </c>
      <c r="AP167" s="138">
        <f t="shared" si="194"/>
        <v>8.6352802858405777</v>
      </c>
      <c r="AQ167" s="138">
        <f t="shared" si="194"/>
        <v>8.5201432153627028</v>
      </c>
      <c r="AR167" s="138">
        <f t="shared" si="194"/>
        <v>8.4050061448848279</v>
      </c>
      <c r="AS167" s="138">
        <f t="shared" si="194"/>
        <v>8.289869074406953</v>
      </c>
      <c r="AT167" s="138">
        <f t="shared" si="194"/>
        <v>8.1747320039290798</v>
      </c>
      <c r="AU167" s="138">
        <f t="shared" si="194"/>
        <v>8.0595949334512049</v>
      </c>
      <c r="AV167" s="138">
        <f t="shared" si="194"/>
        <v>7.9444578629733309</v>
      </c>
      <c r="AW167" s="138">
        <f t="shared" si="194"/>
        <v>7.829320792495456</v>
      </c>
      <c r="AX167" s="138">
        <f t="shared" si="194"/>
        <v>7.7141837220175811</v>
      </c>
      <c r="AY167" s="138">
        <f t="shared" si="195"/>
        <v>7.5990466515397062</v>
      </c>
      <c r="AZ167" s="138">
        <f t="shared" si="195"/>
        <v>7.4839095810618321</v>
      </c>
      <c r="BA167" s="138">
        <f t="shared" si="195"/>
        <v>7.3687725105839572</v>
      </c>
      <c r="BB167" s="138">
        <f t="shared" si="195"/>
        <v>7.2536354401060841</v>
      </c>
      <c r="BC167" s="138">
        <f t="shared" si="195"/>
        <v>7.1384983696282092</v>
      </c>
      <c r="BD167" s="138">
        <f t="shared" si="195"/>
        <v>7.0233612991503351</v>
      </c>
      <c r="BE167" s="138">
        <f t="shared" si="195"/>
        <v>6.9082242286724602</v>
      </c>
      <c r="BF167" s="138">
        <f t="shared" si="195"/>
        <v>6.7930871581945862</v>
      </c>
      <c r="BG167" s="138">
        <f t="shared" si="195"/>
        <v>6.6779500877167113</v>
      </c>
      <c r="BH167" s="138">
        <f t="shared" si="195"/>
        <v>6.5628130172388355</v>
      </c>
      <c r="BI167" s="138">
        <f t="shared" si="195"/>
        <v>6.4476759467609615</v>
      </c>
      <c r="BJ167" s="138">
        <f t="shared" si="195"/>
        <v>6.3325388762830883</v>
      </c>
      <c r="BK167" s="138">
        <f t="shared" si="195"/>
        <v>6.2174018058052125</v>
      </c>
      <c r="BL167" s="138">
        <f t="shared" si="195"/>
        <v>6.1022647353273385</v>
      </c>
      <c r="BM167" s="138">
        <f t="shared" si="195"/>
        <v>5.9871276648494636</v>
      </c>
      <c r="BN167" s="138">
        <f t="shared" si="195"/>
        <v>5.8719905943715887</v>
      </c>
      <c r="BO167" s="138">
        <f t="shared" si="195"/>
        <v>5.7568535238937155</v>
      </c>
      <c r="BP167" s="138">
        <f t="shared" si="195"/>
        <v>5.6417164534158397</v>
      </c>
      <c r="BQ167" s="138">
        <f t="shared" si="195"/>
        <v>5.5265793829379666</v>
      </c>
      <c r="BR167" s="138">
        <f t="shared" si="195"/>
        <v>5.4114423124600908</v>
      </c>
    </row>
    <row r="168" spans="1:70">
      <c r="A168" t="s">
        <v>16</v>
      </c>
      <c r="B168" s="70" t="str">
        <f t="shared" si="192"/>
        <v>CEG</v>
      </c>
      <c r="C168" s="70" t="str">
        <f t="shared" si="193"/>
        <v>Commercial - Public lights</v>
      </c>
      <c r="E168" s="89"/>
      <c r="F168" s="89"/>
      <c r="I168" s="132"/>
      <c r="L168" s="138">
        <f t="shared" si="194"/>
        <v>0</v>
      </c>
      <c r="M168" s="138">
        <f t="shared" si="194"/>
        <v>0</v>
      </c>
      <c r="N168" s="138">
        <f t="shared" si="194"/>
        <v>0</v>
      </c>
      <c r="O168" s="138">
        <f t="shared" si="194"/>
        <v>0</v>
      </c>
      <c r="P168" s="138">
        <f t="shared" si="194"/>
        <v>0</v>
      </c>
      <c r="Q168" s="138">
        <f t="shared" si="194"/>
        <v>0</v>
      </c>
      <c r="R168" s="138">
        <f t="shared" si="194"/>
        <v>0</v>
      </c>
      <c r="S168" s="138">
        <f t="shared" si="194"/>
        <v>0</v>
      </c>
      <c r="T168" s="138">
        <f t="shared" si="194"/>
        <v>0</v>
      </c>
      <c r="U168" s="138">
        <f t="shared" si="194"/>
        <v>0</v>
      </c>
      <c r="V168" s="138">
        <f t="shared" si="194"/>
        <v>0</v>
      </c>
      <c r="W168" s="138">
        <f t="shared" si="194"/>
        <v>0</v>
      </c>
      <c r="X168" s="138">
        <f t="shared" si="194"/>
        <v>0</v>
      </c>
      <c r="Y168" s="138">
        <f t="shared" si="194"/>
        <v>0</v>
      </c>
      <c r="Z168" s="138">
        <f t="shared" si="194"/>
        <v>0</v>
      </c>
      <c r="AA168" s="138">
        <f t="shared" si="194"/>
        <v>0</v>
      </c>
      <c r="AB168" s="138">
        <f t="shared" si="194"/>
        <v>0</v>
      </c>
      <c r="AC168" s="138">
        <f t="shared" si="194"/>
        <v>0</v>
      </c>
      <c r="AD168" s="138">
        <f t="shared" si="194"/>
        <v>0</v>
      </c>
      <c r="AE168" s="138">
        <f t="shared" si="194"/>
        <v>0</v>
      </c>
      <c r="AF168" s="138">
        <f t="shared" si="194"/>
        <v>0</v>
      </c>
      <c r="AG168" s="138">
        <f t="shared" si="194"/>
        <v>0</v>
      </c>
      <c r="AH168" s="138">
        <f t="shared" ref="AH168:AX168" si="196">AH$35*AH76/1000</f>
        <v>0</v>
      </c>
      <c r="AI168" s="138">
        <f t="shared" si="196"/>
        <v>0</v>
      </c>
      <c r="AJ168" s="138">
        <f t="shared" si="196"/>
        <v>0</v>
      </c>
      <c r="AK168" s="138">
        <f t="shared" si="196"/>
        <v>0</v>
      </c>
      <c r="AL168" s="138">
        <f t="shared" si="196"/>
        <v>0</v>
      </c>
      <c r="AM168" s="138">
        <f t="shared" si="196"/>
        <v>0</v>
      </c>
      <c r="AN168" s="138">
        <f t="shared" si="196"/>
        <v>0</v>
      </c>
      <c r="AO168" s="138">
        <f t="shared" si="196"/>
        <v>0</v>
      </c>
      <c r="AP168" s="138">
        <f t="shared" si="196"/>
        <v>0</v>
      </c>
      <c r="AQ168" s="138">
        <f t="shared" si="196"/>
        <v>0</v>
      </c>
      <c r="AR168" s="138">
        <f t="shared" si="196"/>
        <v>0</v>
      </c>
      <c r="AS168" s="138">
        <f t="shared" si="196"/>
        <v>0</v>
      </c>
      <c r="AT168" s="138">
        <f t="shared" si="196"/>
        <v>0</v>
      </c>
      <c r="AU168" s="138">
        <f t="shared" si="196"/>
        <v>0</v>
      </c>
      <c r="AV168" s="138">
        <f t="shared" si="196"/>
        <v>0</v>
      </c>
      <c r="AW168" s="138">
        <f t="shared" si="196"/>
        <v>0</v>
      </c>
      <c r="AX168" s="138">
        <f t="shared" si="196"/>
        <v>0</v>
      </c>
      <c r="AY168" s="138">
        <f t="shared" ref="AY168:BR168" si="197">AY$35*AY76/1000</f>
        <v>0</v>
      </c>
      <c r="AZ168" s="138">
        <f t="shared" si="197"/>
        <v>0</v>
      </c>
      <c r="BA168" s="138">
        <f t="shared" si="197"/>
        <v>0</v>
      </c>
      <c r="BB168" s="138">
        <f t="shared" si="197"/>
        <v>0</v>
      </c>
      <c r="BC168" s="138">
        <f t="shared" si="197"/>
        <v>0</v>
      </c>
      <c r="BD168" s="138">
        <f t="shared" si="197"/>
        <v>0</v>
      </c>
      <c r="BE168" s="138">
        <f t="shared" si="197"/>
        <v>0</v>
      </c>
      <c r="BF168" s="138">
        <f t="shared" si="197"/>
        <v>0</v>
      </c>
      <c r="BG168" s="138">
        <f t="shared" si="197"/>
        <v>0</v>
      </c>
      <c r="BH168" s="138">
        <f t="shared" si="197"/>
        <v>0</v>
      </c>
      <c r="BI168" s="138">
        <f t="shared" si="197"/>
        <v>0</v>
      </c>
      <c r="BJ168" s="138">
        <f t="shared" si="197"/>
        <v>0</v>
      </c>
      <c r="BK168" s="138">
        <f t="shared" si="197"/>
        <v>0</v>
      </c>
      <c r="BL168" s="138">
        <f t="shared" si="197"/>
        <v>0</v>
      </c>
      <c r="BM168" s="138">
        <f t="shared" si="197"/>
        <v>0</v>
      </c>
      <c r="BN168" s="138">
        <f t="shared" si="197"/>
        <v>0</v>
      </c>
      <c r="BO168" s="138">
        <f t="shared" si="197"/>
        <v>0</v>
      </c>
      <c r="BP168" s="138">
        <f t="shared" si="197"/>
        <v>0</v>
      </c>
      <c r="BQ168" s="138">
        <f t="shared" si="197"/>
        <v>0</v>
      </c>
      <c r="BR168" s="138">
        <f t="shared" si="197"/>
        <v>0</v>
      </c>
    </row>
    <row r="169" spans="1:70">
      <c r="A169" t="s">
        <v>16</v>
      </c>
      <c r="B169" s="70" t="str">
        <f t="shared" si="192"/>
        <v>CET</v>
      </c>
      <c r="C169" s="70" t="str">
        <f t="shared" si="193"/>
        <v>Commercial - Public Water</v>
      </c>
      <c r="E169" s="89"/>
      <c r="F169" s="89"/>
      <c r="I169" s="132"/>
      <c r="L169" s="138">
        <f t="shared" ref="L169:AX170" si="198">L$35*L77/1000</f>
        <v>0</v>
      </c>
      <c r="M169" s="138">
        <f t="shared" si="198"/>
        <v>0</v>
      </c>
      <c r="N169" s="138">
        <f t="shared" si="198"/>
        <v>0</v>
      </c>
      <c r="O169" s="138">
        <f t="shared" si="198"/>
        <v>0</v>
      </c>
      <c r="P169" s="138">
        <f t="shared" si="198"/>
        <v>0</v>
      </c>
      <c r="Q169" s="138">
        <f t="shared" si="198"/>
        <v>0</v>
      </c>
      <c r="R169" s="138">
        <f t="shared" si="198"/>
        <v>0</v>
      </c>
      <c r="S169" s="138">
        <f t="shared" si="198"/>
        <v>0</v>
      </c>
      <c r="T169" s="138">
        <f t="shared" si="198"/>
        <v>0</v>
      </c>
      <c r="U169" s="138">
        <f t="shared" si="198"/>
        <v>0</v>
      </c>
      <c r="V169" s="138">
        <f t="shared" si="198"/>
        <v>0</v>
      </c>
      <c r="W169" s="138">
        <f t="shared" si="198"/>
        <v>0</v>
      </c>
      <c r="X169" s="138">
        <f t="shared" si="198"/>
        <v>0</v>
      </c>
      <c r="Y169" s="138">
        <f t="shared" si="198"/>
        <v>0</v>
      </c>
      <c r="Z169" s="138">
        <f t="shared" si="198"/>
        <v>0</v>
      </c>
      <c r="AA169" s="138">
        <f t="shared" si="198"/>
        <v>0</v>
      </c>
      <c r="AB169" s="138">
        <f t="shared" si="198"/>
        <v>0</v>
      </c>
      <c r="AC169" s="138">
        <f t="shared" si="198"/>
        <v>0</v>
      </c>
      <c r="AD169" s="138">
        <f t="shared" si="198"/>
        <v>0</v>
      </c>
      <c r="AE169" s="138">
        <f t="shared" si="198"/>
        <v>0</v>
      </c>
      <c r="AF169" s="138">
        <f t="shared" si="198"/>
        <v>0</v>
      </c>
      <c r="AG169" s="138">
        <f t="shared" si="198"/>
        <v>0</v>
      </c>
      <c r="AH169" s="138">
        <f t="shared" si="198"/>
        <v>0</v>
      </c>
      <c r="AI169" s="138">
        <f t="shared" si="198"/>
        <v>0</v>
      </c>
      <c r="AJ169" s="138">
        <f t="shared" si="198"/>
        <v>0</v>
      </c>
      <c r="AK169" s="138">
        <f t="shared" si="198"/>
        <v>0</v>
      </c>
      <c r="AL169" s="138">
        <f t="shared" si="198"/>
        <v>0</v>
      </c>
      <c r="AM169" s="138">
        <f t="shared" si="198"/>
        <v>0</v>
      </c>
      <c r="AN169" s="138">
        <f t="shared" si="198"/>
        <v>0</v>
      </c>
      <c r="AO169" s="138">
        <f t="shared" si="198"/>
        <v>0</v>
      </c>
      <c r="AP169" s="138">
        <f t="shared" si="198"/>
        <v>0</v>
      </c>
      <c r="AQ169" s="138">
        <f t="shared" si="198"/>
        <v>0</v>
      </c>
      <c r="AR169" s="138">
        <f t="shared" si="198"/>
        <v>0</v>
      </c>
      <c r="AS169" s="138">
        <f t="shared" si="198"/>
        <v>0</v>
      </c>
      <c r="AT169" s="138">
        <f t="shared" si="198"/>
        <v>0</v>
      </c>
      <c r="AU169" s="138">
        <f t="shared" si="198"/>
        <v>0</v>
      </c>
      <c r="AV169" s="138">
        <f t="shared" si="198"/>
        <v>0</v>
      </c>
      <c r="AW169" s="138">
        <f t="shared" si="198"/>
        <v>0</v>
      </c>
      <c r="AX169" s="138">
        <f t="shared" si="198"/>
        <v>0</v>
      </c>
      <c r="AY169" s="138">
        <f t="shared" ref="AY169:BR169" si="199">AY$35*AY77/1000</f>
        <v>0</v>
      </c>
      <c r="AZ169" s="138">
        <f t="shared" si="199"/>
        <v>0</v>
      </c>
      <c r="BA169" s="138">
        <f t="shared" si="199"/>
        <v>0</v>
      </c>
      <c r="BB169" s="138">
        <f t="shared" si="199"/>
        <v>0</v>
      </c>
      <c r="BC169" s="138">
        <f t="shared" si="199"/>
        <v>0</v>
      </c>
      <c r="BD169" s="138">
        <f t="shared" si="199"/>
        <v>0</v>
      </c>
      <c r="BE169" s="138">
        <f t="shared" si="199"/>
        <v>0</v>
      </c>
      <c r="BF169" s="138">
        <f t="shared" si="199"/>
        <v>0</v>
      </c>
      <c r="BG169" s="138">
        <f t="shared" si="199"/>
        <v>0</v>
      </c>
      <c r="BH169" s="138">
        <f t="shared" si="199"/>
        <v>0</v>
      </c>
      <c r="BI169" s="138">
        <f t="shared" si="199"/>
        <v>0</v>
      </c>
      <c r="BJ169" s="138">
        <f t="shared" si="199"/>
        <v>0</v>
      </c>
      <c r="BK169" s="138">
        <f t="shared" si="199"/>
        <v>0</v>
      </c>
      <c r="BL169" s="138">
        <f t="shared" si="199"/>
        <v>0</v>
      </c>
      <c r="BM169" s="138">
        <f t="shared" si="199"/>
        <v>0</v>
      </c>
      <c r="BN169" s="138">
        <f t="shared" si="199"/>
        <v>0</v>
      </c>
      <c r="BO169" s="138">
        <f t="shared" si="199"/>
        <v>0</v>
      </c>
      <c r="BP169" s="138">
        <f t="shared" si="199"/>
        <v>0</v>
      </c>
      <c r="BQ169" s="138">
        <f t="shared" si="199"/>
        <v>0</v>
      </c>
      <c r="BR169" s="138">
        <f t="shared" si="199"/>
        <v>0</v>
      </c>
    </row>
    <row r="170" spans="1:70">
      <c r="A170" t="s">
        <v>16</v>
      </c>
      <c r="B170" s="70" t="str">
        <f t="shared" si="192"/>
        <v>CEO</v>
      </c>
      <c r="C170" s="70" t="str">
        <f t="shared" si="193"/>
        <v>Commercial - Other</v>
      </c>
      <c r="E170" s="89"/>
      <c r="F170" s="89"/>
      <c r="I170" s="132"/>
      <c r="L170" s="138">
        <f t="shared" si="198"/>
        <v>15.008147485663144</v>
      </c>
      <c r="M170" s="138">
        <f t="shared" si="198"/>
        <v>15.225023835481934</v>
      </c>
      <c r="N170" s="138">
        <f t="shared" si="198"/>
        <v>15.488891259804479</v>
      </c>
      <c r="O170" s="138">
        <f t="shared" si="198"/>
        <v>15.732245260507138</v>
      </c>
      <c r="P170" s="138">
        <f t="shared" si="198"/>
        <v>15.970227387974866</v>
      </c>
      <c r="Q170" s="138">
        <f t="shared" si="198"/>
        <v>16.159168491058402</v>
      </c>
      <c r="R170" s="138">
        <f t="shared" si="198"/>
        <v>15.997576806147817</v>
      </c>
      <c r="S170" s="138">
        <f t="shared" si="198"/>
        <v>15.835985121237234</v>
      </c>
      <c r="T170" s="138">
        <f t="shared" si="198"/>
        <v>15.67439343632665</v>
      </c>
      <c r="U170" s="138">
        <f t="shared" si="198"/>
        <v>15.512801751416065</v>
      </c>
      <c r="V170" s="138">
        <f t="shared" si="198"/>
        <v>15.35121006650548</v>
      </c>
      <c r="W170" s="138">
        <f t="shared" si="198"/>
        <v>15.189618381594899</v>
      </c>
      <c r="X170" s="138">
        <f t="shared" si="198"/>
        <v>15.028026696684314</v>
      </c>
      <c r="Y170" s="138">
        <f t="shared" si="198"/>
        <v>14.866435011773726</v>
      </c>
      <c r="Z170" s="138">
        <f t="shared" si="198"/>
        <v>14.704843326863145</v>
      </c>
      <c r="AA170" s="138">
        <f t="shared" si="198"/>
        <v>14.543251641952558</v>
      </c>
      <c r="AB170" s="138">
        <f t="shared" si="198"/>
        <v>14.381659957041977</v>
      </c>
      <c r="AC170" s="138">
        <f t="shared" si="198"/>
        <v>14.220068272131391</v>
      </c>
      <c r="AD170" s="138">
        <f t="shared" si="198"/>
        <v>14.058476587220808</v>
      </c>
      <c r="AE170" s="138">
        <f t="shared" si="198"/>
        <v>13.896884902310225</v>
      </c>
      <c r="AF170" s="138">
        <f t="shared" si="198"/>
        <v>13.73529321739964</v>
      </c>
      <c r="AG170" s="138">
        <f t="shared" si="198"/>
        <v>13.573701532489057</v>
      </c>
      <c r="AH170" s="138">
        <f t="shared" si="198"/>
        <v>13.412109847578471</v>
      </c>
      <c r="AI170" s="138">
        <f t="shared" si="198"/>
        <v>13.250518162667888</v>
      </c>
      <c r="AJ170" s="138">
        <f t="shared" si="198"/>
        <v>13.088926477757305</v>
      </c>
      <c r="AK170" s="138">
        <f t="shared" si="198"/>
        <v>12.92733479284672</v>
      </c>
      <c r="AL170" s="138">
        <f t="shared" si="198"/>
        <v>12.765743107936135</v>
      </c>
      <c r="AM170" s="138">
        <f t="shared" si="198"/>
        <v>12.60415142302555</v>
      </c>
      <c r="AN170" s="138">
        <f t="shared" si="198"/>
        <v>12.442559738114966</v>
      </c>
      <c r="AO170" s="138">
        <f t="shared" si="198"/>
        <v>12.280968053204383</v>
      </c>
      <c r="AP170" s="138">
        <f t="shared" si="198"/>
        <v>12.119376368293796</v>
      </c>
      <c r="AQ170" s="138">
        <f t="shared" si="198"/>
        <v>11.957784683383213</v>
      </c>
      <c r="AR170" s="138">
        <f t="shared" si="198"/>
        <v>11.796192998472629</v>
      </c>
      <c r="AS170" s="138">
        <f t="shared" si="198"/>
        <v>11.634601313562046</v>
      </c>
      <c r="AT170" s="138">
        <f t="shared" si="198"/>
        <v>11.473009628651461</v>
      </c>
      <c r="AU170" s="138">
        <f t="shared" si="198"/>
        <v>11.311417943740876</v>
      </c>
      <c r="AV170" s="138">
        <f t="shared" si="198"/>
        <v>11.149826258830293</v>
      </c>
      <c r="AW170" s="138">
        <f t="shared" si="198"/>
        <v>10.98823457391971</v>
      </c>
      <c r="AX170" s="138">
        <f t="shared" si="198"/>
        <v>10.826642889009126</v>
      </c>
      <c r="AY170" s="138">
        <f t="shared" ref="AY170:BR170" si="200">AY$35*AY78/1000</f>
        <v>10.665051204098541</v>
      </c>
      <c r="AZ170" s="138">
        <f t="shared" si="200"/>
        <v>10.503459519187956</v>
      </c>
      <c r="BA170" s="138">
        <f t="shared" si="200"/>
        <v>10.341867834277371</v>
      </c>
      <c r="BB170" s="138">
        <f t="shared" si="200"/>
        <v>10.18027614936679</v>
      </c>
      <c r="BC170" s="138">
        <f t="shared" si="200"/>
        <v>10.018684464456202</v>
      </c>
      <c r="BD170" s="138">
        <f t="shared" si="200"/>
        <v>9.8570927795456207</v>
      </c>
      <c r="BE170" s="138">
        <f t="shared" si="200"/>
        <v>9.695501094635036</v>
      </c>
      <c r="BF170" s="138">
        <f t="shared" si="200"/>
        <v>9.533909409724453</v>
      </c>
      <c r="BG170" s="138">
        <f t="shared" si="200"/>
        <v>9.3723177248138665</v>
      </c>
      <c r="BH170" s="138">
        <f t="shared" si="200"/>
        <v>9.2107260399032818</v>
      </c>
      <c r="BI170" s="138">
        <f t="shared" si="200"/>
        <v>9.0491343549926988</v>
      </c>
      <c r="BJ170" s="138">
        <f t="shared" si="200"/>
        <v>8.8875426700821158</v>
      </c>
      <c r="BK170" s="138">
        <f t="shared" si="200"/>
        <v>8.7259509851715293</v>
      </c>
      <c r="BL170" s="138">
        <f t="shared" si="200"/>
        <v>8.5643593002609464</v>
      </c>
      <c r="BM170" s="138">
        <f t="shared" si="200"/>
        <v>8.4027676153503617</v>
      </c>
      <c r="BN170" s="138">
        <f t="shared" si="200"/>
        <v>8.2411759304397769</v>
      </c>
      <c r="BO170" s="138">
        <f t="shared" si="200"/>
        <v>8.0795842455291957</v>
      </c>
      <c r="BP170" s="138">
        <f t="shared" si="200"/>
        <v>7.9179925606186101</v>
      </c>
      <c r="BQ170" s="138">
        <f t="shared" si="200"/>
        <v>7.7564008757080263</v>
      </c>
      <c r="BR170" s="138">
        <f t="shared" si="200"/>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1">B105</f>
        <v>CNC</v>
      </c>
      <c r="C174" s="70" t="str">
        <f t="shared" ref="C174:C182" si="202">C162</f>
        <v>Commercial - Cooling</v>
      </c>
      <c r="E174" s="89"/>
      <c r="F174" s="89"/>
      <c r="I174" s="136"/>
      <c r="J174" s="90"/>
      <c r="K174" s="90"/>
      <c r="L174" s="138">
        <f t="shared" ref="L174:AA182" si="203">INDEX(L$49:L$52,MATCH($I$173,$B$49:$B$52,0),1)*INDEX(L$81:L$89,MATCH($B174,$B$81:$B$89,0))*INDEX(L$105:L$113,MATCH($B174,$B$105:$B$113,0))/1000</f>
        <v>0</v>
      </c>
      <c r="M174" s="138">
        <f t="shared" si="203"/>
        <v>0</v>
      </c>
      <c r="N174" s="138">
        <f t="shared" si="203"/>
        <v>0</v>
      </c>
      <c r="O174" s="138">
        <f t="shared" si="203"/>
        <v>0</v>
      </c>
      <c r="P174" s="138">
        <f t="shared" si="203"/>
        <v>0</v>
      </c>
      <c r="Q174" s="138">
        <f t="shared" si="203"/>
        <v>0</v>
      </c>
      <c r="R174" s="138">
        <f t="shared" si="203"/>
        <v>0</v>
      </c>
      <c r="S174" s="138">
        <f t="shared" si="203"/>
        <v>0</v>
      </c>
      <c r="T174" s="138">
        <f t="shared" si="203"/>
        <v>0</v>
      </c>
      <c r="U174" s="138">
        <f t="shared" si="203"/>
        <v>0</v>
      </c>
      <c r="V174" s="138">
        <f t="shared" si="203"/>
        <v>0</v>
      </c>
      <c r="W174" s="138">
        <f t="shared" si="203"/>
        <v>0</v>
      </c>
      <c r="X174" s="138">
        <f t="shared" si="203"/>
        <v>0</v>
      </c>
      <c r="Y174" s="138">
        <f t="shared" si="203"/>
        <v>0</v>
      </c>
      <c r="Z174" s="138">
        <f t="shared" si="203"/>
        <v>0</v>
      </c>
      <c r="AA174" s="138">
        <f t="shared" si="203"/>
        <v>0</v>
      </c>
      <c r="AB174" s="138">
        <f t="shared" ref="AB174:AQ182" si="204">INDEX(AB$49:AB$52,MATCH($I$173,$B$49:$B$52,0),1)*INDEX(AB$81:AB$89,MATCH($B174,$B$81:$B$89,0))*INDEX(AB$105:AB$113,MATCH($B174,$B$105:$B$113,0))/1000</f>
        <v>0</v>
      </c>
      <c r="AC174" s="138">
        <f t="shared" si="204"/>
        <v>0</v>
      </c>
      <c r="AD174" s="138">
        <f t="shared" si="204"/>
        <v>0</v>
      </c>
      <c r="AE174" s="138">
        <f t="shared" si="204"/>
        <v>0</v>
      </c>
      <c r="AF174" s="138">
        <f t="shared" si="204"/>
        <v>0</v>
      </c>
      <c r="AG174" s="138">
        <f t="shared" si="204"/>
        <v>0</v>
      </c>
      <c r="AH174" s="138">
        <f t="shared" si="204"/>
        <v>0</v>
      </c>
      <c r="AI174" s="138">
        <f t="shared" si="204"/>
        <v>0</v>
      </c>
      <c r="AJ174" s="138">
        <f t="shared" si="204"/>
        <v>0</v>
      </c>
      <c r="AK174" s="138">
        <f t="shared" si="204"/>
        <v>0</v>
      </c>
      <c r="AL174" s="138">
        <f t="shared" si="204"/>
        <v>0</v>
      </c>
      <c r="AM174" s="138">
        <f t="shared" si="204"/>
        <v>0</v>
      </c>
      <c r="AN174" s="138">
        <f t="shared" si="204"/>
        <v>0</v>
      </c>
      <c r="AO174" s="138">
        <f t="shared" si="204"/>
        <v>0</v>
      </c>
      <c r="AP174" s="138">
        <f t="shared" si="204"/>
        <v>0</v>
      </c>
      <c r="AQ174" s="138">
        <f t="shared" si="204"/>
        <v>0</v>
      </c>
      <c r="AR174" s="138">
        <f t="shared" ref="AP174:BE182" si="205">INDEX(AR$49:AR$52,MATCH($I$173,$B$49:$B$52,0),1)*INDEX(AR$81:AR$89,MATCH($B174,$B$81:$B$89,0))*INDEX(AR$105:AR$113,MATCH($B174,$B$105:$B$113,0))/1000</f>
        <v>0</v>
      </c>
      <c r="AS174" s="138">
        <f t="shared" si="205"/>
        <v>0</v>
      </c>
      <c r="AT174" s="138">
        <f t="shared" si="205"/>
        <v>0</v>
      </c>
      <c r="AU174" s="138">
        <f t="shared" si="205"/>
        <v>0</v>
      </c>
      <c r="AV174" s="138">
        <f t="shared" si="205"/>
        <v>0</v>
      </c>
      <c r="AW174" s="138">
        <f t="shared" si="205"/>
        <v>0</v>
      </c>
      <c r="AX174" s="138">
        <f t="shared" si="205"/>
        <v>0</v>
      </c>
      <c r="AY174" s="138">
        <f t="shared" si="205"/>
        <v>0</v>
      </c>
      <c r="AZ174" s="138">
        <f t="shared" si="205"/>
        <v>0</v>
      </c>
      <c r="BA174" s="138">
        <f t="shared" si="205"/>
        <v>0</v>
      </c>
      <c r="BB174" s="138">
        <f t="shared" si="205"/>
        <v>0</v>
      </c>
      <c r="BC174" s="138">
        <f t="shared" si="205"/>
        <v>0</v>
      </c>
      <c r="BD174" s="138">
        <f t="shared" si="205"/>
        <v>0</v>
      </c>
      <c r="BE174" s="138">
        <f t="shared" si="205"/>
        <v>0</v>
      </c>
      <c r="BF174" s="138">
        <f t="shared" ref="AY174:BR180" si="206">INDEX(BF$49:BF$52,MATCH($I$173,$B$49:$B$52,0),1)*INDEX(BF$81:BF$89,MATCH($B174,$B$81:$B$89,0))*INDEX(BF$105:BF$113,MATCH($B174,$B$105:$B$113,0))/1000</f>
        <v>0</v>
      </c>
      <c r="BG174" s="138">
        <f t="shared" si="206"/>
        <v>0</v>
      </c>
      <c r="BH174" s="138">
        <f t="shared" si="206"/>
        <v>0</v>
      </c>
      <c r="BI174" s="138">
        <f t="shared" si="206"/>
        <v>0</v>
      </c>
      <c r="BJ174" s="138">
        <f t="shared" si="206"/>
        <v>0</v>
      </c>
      <c r="BK174" s="138">
        <f t="shared" si="206"/>
        <v>0</v>
      </c>
      <c r="BL174" s="138">
        <f t="shared" si="206"/>
        <v>0</v>
      </c>
      <c r="BM174" s="138">
        <f t="shared" si="206"/>
        <v>0</v>
      </c>
      <c r="BN174" s="138">
        <f t="shared" si="206"/>
        <v>0</v>
      </c>
      <c r="BO174" s="138">
        <f t="shared" si="206"/>
        <v>0</v>
      </c>
      <c r="BP174" s="138">
        <f t="shared" si="206"/>
        <v>0</v>
      </c>
      <c r="BQ174" s="138">
        <f t="shared" si="206"/>
        <v>0</v>
      </c>
      <c r="BR174" s="138">
        <f t="shared" si="206"/>
        <v>0</v>
      </c>
    </row>
    <row r="175" spans="1:70">
      <c r="A175" t="s">
        <v>16</v>
      </c>
      <c r="B175" s="70" t="str">
        <f t="shared" si="201"/>
        <v>CNH</v>
      </c>
      <c r="C175" s="70" t="str">
        <f t="shared" si="202"/>
        <v>Commercial - Space Heating</v>
      </c>
      <c r="E175" s="89"/>
      <c r="F175" s="89"/>
      <c r="I175" s="136"/>
      <c r="J175" s="90"/>
      <c r="K175" s="90"/>
      <c r="L175" s="138">
        <f t="shared" si="203"/>
        <v>0</v>
      </c>
      <c r="M175" s="138">
        <f t="shared" si="203"/>
        <v>0</v>
      </c>
      <c r="N175" s="138">
        <f t="shared" si="203"/>
        <v>0</v>
      </c>
      <c r="O175" s="138">
        <f t="shared" si="203"/>
        <v>0</v>
      </c>
      <c r="P175" s="138">
        <f t="shared" si="203"/>
        <v>0</v>
      </c>
      <c r="Q175" s="138">
        <f t="shared" si="203"/>
        <v>0</v>
      </c>
      <c r="R175" s="138">
        <f t="shared" si="203"/>
        <v>0</v>
      </c>
      <c r="S175" s="138">
        <f t="shared" si="203"/>
        <v>0</v>
      </c>
      <c r="T175" s="138">
        <f t="shared" si="203"/>
        <v>0</v>
      </c>
      <c r="U175" s="138">
        <f t="shared" si="203"/>
        <v>0</v>
      </c>
      <c r="V175" s="138">
        <f t="shared" si="203"/>
        <v>0</v>
      </c>
      <c r="W175" s="138">
        <f t="shared" si="203"/>
        <v>0</v>
      </c>
      <c r="X175" s="138">
        <f t="shared" si="203"/>
        <v>0</v>
      </c>
      <c r="Y175" s="138">
        <f t="shared" si="203"/>
        <v>0</v>
      </c>
      <c r="Z175" s="138">
        <f t="shared" si="203"/>
        <v>0</v>
      </c>
      <c r="AA175" s="138">
        <f t="shared" si="203"/>
        <v>0</v>
      </c>
      <c r="AB175" s="138">
        <f t="shared" si="204"/>
        <v>0</v>
      </c>
      <c r="AC175" s="138">
        <f t="shared" si="204"/>
        <v>0</v>
      </c>
      <c r="AD175" s="138">
        <f t="shared" si="204"/>
        <v>0</v>
      </c>
      <c r="AE175" s="138">
        <f t="shared" si="204"/>
        <v>0</v>
      </c>
      <c r="AF175" s="138">
        <f t="shared" si="204"/>
        <v>0</v>
      </c>
      <c r="AG175" s="138">
        <f t="shared" si="204"/>
        <v>0</v>
      </c>
      <c r="AH175" s="138">
        <f t="shared" si="204"/>
        <v>0</v>
      </c>
      <c r="AI175" s="138">
        <f t="shared" si="204"/>
        <v>0</v>
      </c>
      <c r="AJ175" s="138">
        <f t="shared" si="204"/>
        <v>0</v>
      </c>
      <c r="AK175" s="138">
        <f t="shared" si="204"/>
        <v>0</v>
      </c>
      <c r="AL175" s="138">
        <f t="shared" si="204"/>
        <v>0</v>
      </c>
      <c r="AM175" s="138">
        <f t="shared" si="204"/>
        <v>0</v>
      </c>
      <c r="AN175" s="138">
        <f t="shared" si="204"/>
        <v>0</v>
      </c>
      <c r="AO175" s="138">
        <f t="shared" si="204"/>
        <v>0</v>
      </c>
      <c r="AP175" s="138">
        <f t="shared" si="205"/>
        <v>0</v>
      </c>
      <c r="AQ175" s="138">
        <f t="shared" si="205"/>
        <v>0</v>
      </c>
      <c r="AR175" s="138">
        <f t="shared" si="205"/>
        <v>0</v>
      </c>
      <c r="AS175" s="138">
        <f t="shared" si="205"/>
        <v>0</v>
      </c>
      <c r="AT175" s="138">
        <f t="shared" si="205"/>
        <v>0</v>
      </c>
      <c r="AU175" s="138">
        <f t="shared" si="205"/>
        <v>0</v>
      </c>
      <c r="AV175" s="138">
        <f t="shared" si="205"/>
        <v>0</v>
      </c>
      <c r="AW175" s="138">
        <f t="shared" si="205"/>
        <v>0</v>
      </c>
      <c r="AX175" s="138">
        <f t="shared" si="205"/>
        <v>0</v>
      </c>
      <c r="AY175" s="138">
        <f t="shared" si="206"/>
        <v>0</v>
      </c>
      <c r="AZ175" s="138">
        <f t="shared" si="206"/>
        <v>0</v>
      </c>
      <c r="BA175" s="138">
        <f t="shared" si="206"/>
        <v>0</v>
      </c>
      <c r="BB175" s="138">
        <f t="shared" si="206"/>
        <v>0</v>
      </c>
      <c r="BC175" s="138">
        <f t="shared" si="206"/>
        <v>0</v>
      </c>
      <c r="BD175" s="138">
        <f t="shared" si="206"/>
        <v>0</v>
      </c>
      <c r="BE175" s="138">
        <f t="shared" si="206"/>
        <v>0</v>
      </c>
      <c r="BF175" s="138">
        <f t="shared" si="206"/>
        <v>0</v>
      </c>
      <c r="BG175" s="138">
        <f t="shared" si="206"/>
        <v>0</v>
      </c>
      <c r="BH175" s="138">
        <f t="shared" si="206"/>
        <v>0</v>
      </c>
      <c r="BI175" s="138">
        <f t="shared" si="206"/>
        <v>0</v>
      </c>
      <c r="BJ175" s="138">
        <f t="shared" si="206"/>
        <v>0</v>
      </c>
      <c r="BK175" s="138">
        <f t="shared" si="206"/>
        <v>0</v>
      </c>
      <c r="BL175" s="138">
        <f t="shared" si="206"/>
        <v>0</v>
      </c>
      <c r="BM175" s="138">
        <f t="shared" si="206"/>
        <v>0</v>
      </c>
      <c r="BN175" s="138">
        <f t="shared" si="206"/>
        <v>0</v>
      </c>
      <c r="BO175" s="138">
        <f t="shared" si="206"/>
        <v>0</v>
      </c>
      <c r="BP175" s="138">
        <f t="shared" si="206"/>
        <v>0</v>
      </c>
      <c r="BQ175" s="138">
        <f t="shared" si="206"/>
        <v>0</v>
      </c>
      <c r="BR175" s="138">
        <f t="shared" si="206"/>
        <v>0</v>
      </c>
    </row>
    <row r="176" spans="1:70">
      <c r="A176" t="s">
        <v>16</v>
      </c>
      <c r="B176" s="70" t="str">
        <f t="shared" si="201"/>
        <v>CNK</v>
      </c>
      <c r="C176" s="70" t="str">
        <f t="shared" si="202"/>
        <v>Commercial - Cooking</v>
      </c>
      <c r="E176" s="89"/>
      <c r="F176" s="89"/>
      <c r="I176" s="136"/>
      <c r="J176" s="90"/>
      <c r="K176" s="90"/>
      <c r="L176" s="138">
        <f t="shared" si="203"/>
        <v>0</v>
      </c>
      <c r="M176" s="138">
        <f t="shared" si="203"/>
        <v>0</v>
      </c>
      <c r="N176" s="138">
        <f t="shared" si="203"/>
        <v>0</v>
      </c>
      <c r="O176" s="138">
        <f t="shared" si="203"/>
        <v>0</v>
      </c>
      <c r="P176" s="138">
        <f t="shared" si="203"/>
        <v>0</v>
      </c>
      <c r="Q176" s="138">
        <f t="shared" si="203"/>
        <v>0</v>
      </c>
      <c r="R176" s="138">
        <f t="shared" si="203"/>
        <v>0</v>
      </c>
      <c r="S176" s="138">
        <f t="shared" si="203"/>
        <v>0</v>
      </c>
      <c r="T176" s="138">
        <f t="shared" si="203"/>
        <v>0</v>
      </c>
      <c r="U176" s="138">
        <f t="shared" si="203"/>
        <v>0</v>
      </c>
      <c r="V176" s="138">
        <f t="shared" si="203"/>
        <v>0</v>
      </c>
      <c r="W176" s="138">
        <f t="shared" si="203"/>
        <v>0</v>
      </c>
      <c r="X176" s="138">
        <f t="shared" si="203"/>
        <v>0</v>
      </c>
      <c r="Y176" s="138">
        <f t="shared" si="203"/>
        <v>0</v>
      </c>
      <c r="Z176" s="138">
        <f t="shared" si="203"/>
        <v>0</v>
      </c>
      <c r="AA176" s="138">
        <f t="shared" si="203"/>
        <v>0</v>
      </c>
      <c r="AB176" s="138">
        <f t="shared" si="204"/>
        <v>0</v>
      </c>
      <c r="AC176" s="138">
        <f t="shared" si="204"/>
        <v>0</v>
      </c>
      <c r="AD176" s="138">
        <f t="shared" si="204"/>
        <v>0</v>
      </c>
      <c r="AE176" s="138">
        <f t="shared" si="204"/>
        <v>0</v>
      </c>
      <c r="AF176" s="138">
        <f t="shared" si="204"/>
        <v>0</v>
      </c>
      <c r="AG176" s="138">
        <f t="shared" si="204"/>
        <v>0</v>
      </c>
      <c r="AH176" s="138">
        <f t="shared" si="204"/>
        <v>0</v>
      </c>
      <c r="AI176" s="138">
        <f t="shared" si="204"/>
        <v>0</v>
      </c>
      <c r="AJ176" s="138">
        <f t="shared" si="204"/>
        <v>0</v>
      </c>
      <c r="AK176" s="138">
        <f t="shared" si="204"/>
        <v>0</v>
      </c>
      <c r="AL176" s="138">
        <f t="shared" si="204"/>
        <v>0</v>
      </c>
      <c r="AM176" s="138">
        <f t="shared" si="204"/>
        <v>0</v>
      </c>
      <c r="AN176" s="138">
        <f t="shared" si="204"/>
        <v>0</v>
      </c>
      <c r="AO176" s="138">
        <f t="shared" si="204"/>
        <v>0</v>
      </c>
      <c r="AP176" s="138">
        <f t="shared" si="205"/>
        <v>0</v>
      </c>
      <c r="AQ176" s="138">
        <f t="shared" si="205"/>
        <v>0</v>
      </c>
      <c r="AR176" s="138">
        <f t="shared" si="205"/>
        <v>0</v>
      </c>
      <c r="AS176" s="138">
        <f t="shared" si="205"/>
        <v>0</v>
      </c>
      <c r="AT176" s="138">
        <f t="shared" si="205"/>
        <v>0</v>
      </c>
      <c r="AU176" s="138">
        <f t="shared" si="205"/>
        <v>0</v>
      </c>
      <c r="AV176" s="138">
        <f t="shared" si="205"/>
        <v>0</v>
      </c>
      <c r="AW176" s="138">
        <f t="shared" si="205"/>
        <v>0</v>
      </c>
      <c r="AX176" s="138">
        <f t="shared" si="205"/>
        <v>0</v>
      </c>
      <c r="AY176" s="138">
        <f t="shared" si="206"/>
        <v>0</v>
      </c>
      <c r="AZ176" s="138">
        <f t="shared" si="206"/>
        <v>0</v>
      </c>
      <c r="BA176" s="138">
        <f t="shared" si="206"/>
        <v>0</v>
      </c>
      <c r="BB176" s="138">
        <f t="shared" si="206"/>
        <v>0</v>
      </c>
      <c r="BC176" s="138">
        <f t="shared" si="206"/>
        <v>0</v>
      </c>
      <c r="BD176" s="138">
        <f t="shared" si="206"/>
        <v>0</v>
      </c>
      <c r="BE176" s="138">
        <f t="shared" si="206"/>
        <v>0</v>
      </c>
      <c r="BF176" s="138">
        <f t="shared" si="206"/>
        <v>0</v>
      </c>
      <c r="BG176" s="138">
        <f t="shared" si="206"/>
        <v>0</v>
      </c>
      <c r="BH176" s="138">
        <f t="shared" si="206"/>
        <v>0</v>
      </c>
      <c r="BI176" s="138">
        <f t="shared" si="206"/>
        <v>0</v>
      </c>
      <c r="BJ176" s="138">
        <f t="shared" si="206"/>
        <v>0</v>
      </c>
      <c r="BK176" s="138">
        <f t="shared" si="206"/>
        <v>0</v>
      </c>
      <c r="BL176" s="138">
        <f t="shared" si="206"/>
        <v>0</v>
      </c>
      <c r="BM176" s="138">
        <f t="shared" si="206"/>
        <v>0</v>
      </c>
      <c r="BN176" s="138">
        <f t="shared" si="206"/>
        <v>0</v>
      </c>
      <c r="BO176" s="138">
        <f t="shared" si="206"/>
        <v>0</v>
      </c>
      <c r="BP176" s="138">
        <f t="shared" si="206"/>
        <v>0</v>
      </c>
      <c r="BQ176" s="138">
        <f t="shared" si="206"/>
        <v>0</v>
      </c>
      <c r="BR176" s="138">
        <f t="shared" si="206"/>
        <v>0</v>
      </c>
    </row>
    <row r="177" spans="1:70">
      <c r="A177" t="s">
        <v>16</v>
      </c>
      <c r="B177" s="70" t="str">
        <f t="shared" si="201"/>
        <v>CNL</v>
      </c>
      <c r="C177" s="70" t="str">
        <f t="shared" si="202"/>
        <v>Commercial - Lighting</v>
      </c>
      <c r="E177" s="89"/>
      <c r="F177" s="89"/>
      <c r="I177" s="136"/>
      <c r="J177" s="90"/>
      <c r="K177" s="90"/>
      <c r="L177" s="138">
        <f t="shared" si="203"/>
        <v>0</v>
      </c>
      <c r="M177" s="138">
        <f t="shared" si="203"/>
        <v>0</v>
      </c>
      <c r="N177" s="138">
        <f t="shared" si="203"/>
        <v>0</v>
      </c>
      <c r="O177" s="138">
        <f t="shared" si="203"/>
        <v>0</v>
      </c>
      <c r="P177" s="138">
        <f t="shared" si="203"/>
        <v>0</v>
      </c>
      <c r="Q177" s="138">
        <f t="shared" si="203"/>
        <v>0</v>
      </c>
      <c r="R177" s="138">
        <f t="shared" si="203"/>
        <v>0</v>
      </c>
      <c r="S177" s="138">
        <f t="shared" si="203"/>
        <v>0</v>
      </c>
      <c r="T177" s="138">
        <f t="shared" si="203"/>
        <v>0</v>
      </c>
      <c r="U177" s="138">
        <f t="shared" si="203"/>
        <v>0</v>
      </c>
      <c r="V177" s="138">
        <f t="shared" si="203"/>
        <v>0</v>
      </c>
      <c r="W177" s="138">
        <f t="shared" si="203"/>
        <v>0</v>
      </c>
      <c r="X177" s="138">
        <f t="shared" si="203"/>
        <v>0</v>
      </c>
      <c r="Y177" s="138">
        <f t="shared" si="203"/>
        <v>0</v>
      </c>
      <c r="Z177" s="138">
        <f t="shared" si="203"/>
        <v>0</v>
      </c>
      <c r="AA177" s="138">
        <f t="shared" si="203"/>
        <v>0</v>
      </c>
      <c r="AB177" s="138">
        <f t="shared" si="204"/>
        <v>0</v>
      </c>
      <c r="AC177" s="138">
        <f t="shared" si="204"/>
        <v>0</v>
      </c>
      <c r="AD177" s="138">
        <f t="shared" si="204"/>
        <v>0</v>
      </c>
      <c r="AE177" s="138">
        <f t="shared" si="204"/>
        <v>0</v>
      </c>
      <c r="AF177" s="138">
        <f t="shared" si="204"/>
        <v>0</v>
      </c>
      <c r="AG177" s="138">
        <f t="shared" si="204"/>
        <v>0</v>
      </c>
      <c r="AH177" s="138">
        <f t="shared" si="204"/>
        <v>0</v>
      </c>
      <c r="AI177" s="138">
        <f t="shared" si="204"/>
        <v>0</v>
      </c>
      <c r="AJ177" s="138">
        <f t="shared" si="204"/>
        <v>0</v>
      </c>
      <c r="AK177" s="138">
        <f t="shared" si="204"/>
        <v>0</v>
      </c>
      <c r="AL177" s="138">
        <f t="shared" si="204"/>
        <v>0</v>
      </c>
      <c r="AM177" s="138">
        <f t="shared" si="204"/>
        <v>0</v>
      </c>
      <c r="AN177" s="138">
        <f t="shared" si="204"/>
        <v>0</v>
      </c>
      <c r="AO177" s="138">
        <f t="shared" si="204"/>
        <v>0</v>
      </c>
      <c r="AP177" s="138">
        <f t="shared" si="205"/>
        <v>0</v>
      </c>
      <c r="AQ177" s="138">
        <f t="shared" si="205"/>
        <v>0</v>
      </c>
      <c r="AR177" s="138">
        <f t="shared" si="205"/>
        <v>0</v>
      </c>
      <c r="AS177" s="138">
        <f t="shared" si="205"/>
        <v>0</v>
      </c>
      <c r="AT177" s="138">
        <f t="shared" si="205"/>
        <v>0</v>
      </c>
      <c r="AU177" s="138">
        <f t="shared" si="205"/>
        <v>0</v>
      </c>
      <c r="AV177" s="138">
        <f t="shared" si="205"/>
        <v>0</v>
      </c>
      <c r="AW177" s="138">
        <f t="shared" si="205"/>
        <v>0</v>
      </c>
      <c r="AX177" s="138">
        <f t="shared" si="205"/>
        <v>0</v>
      </c>
      <c r="AY177" s="138">
        <f t="shared" si="206"/>
        <v>0</v>
      </c>
      <c r="AZ177" s="138">
        <f t="shared" si="206"/>
        <v>0</v>
      </c>
      <c r="BA177" s="138">
        <f t="shared" si="206"/>
        <v>0</v>
      </c>
      <c r="BB177" s="138">
        <f t="shared" si="206"/>
        <v>0</v>
      </c>
      <c r="BC177" s="138">
        <f t="shared" si="206"/>
        <v>0</v>
      </c>
      <c r="BD177" s="138">
        <f t="shared" si="206"/>
        <v>0</v>
      </c>
      <c r="BE177" s="138">
        <f t="shared" si="206"/>
        <v>0</v>
      </c>
      <c r="BF177" s="138">
        <f t="shared" si="206"/>
        <v>0</v>
      </c>
      <c r="BG177" s="138">
        <f t="shared" si="206"/>
        <v>0</v>
      </c>
      <c r="BH177" s="138">
        <f t="shared" si="206"/>
        <v>0</v>
      </c>
      <c r="BI177" s="138">
        <f t="shared" si="206"/>
        <v>0</v>
      </c>
      <c r="BJ177" s="138">
        <f t="shared" si="206"/>
        <v>0</v>
      </c>
      <c r="BK177" s="138">
        <f t="shared" si="206"/>
        <v>0</v>
      </c>
      <c r="BL177" s="138">
        <f t="shared" si="206"/>
        <v>0</v>
      </c>
      <c r="BM177" s="138">
        <f t="shared" si="206"/>
        <v>0</v>
      </c>
      <c r="BN177" s="138">
        <f t="shared" si="206"/>
        <v>0</v>
      </c>
      <c r="BO177" s="138">
        <f t="shared" si="206"/>
        <v>0</v>
      </c>
      <c r="BP177" s="138">
        <f t="shared" si="206"/>
        <v>0</v>
      </c>
      <c r="BQ177" s="138">
        <f t="shared" si="206"/>
        <v>0</v>
      </c>
      <c r="BR177" s="138">
        <f t="shared" si="206"/>
        <v>0</v>
      </c>
    </row>
    <row r="178" spans="1:70">
      <c r="A178" t="s">
        <v>16</v>
      </c>
      <c r="B178" s="70" t="str">
        <f t="shared" si="201"/>
        <v>CNR</v>
      </c>
      <c r="C178" s="70" t="str">
        <f t="shared" si="202"/>
        <v>Commercial - Refrigeration</v>
      </c>
      <c r="E178" s="89"/>
      <c r="F178" s="89"/>
      <c r="I178" s="136"/>
      <c r="J178" s="90"/>
      <c r="K178" s="90"/>
      <c r="L178" s="138">
        <f t="shared" si="203"/>
        <v>0</v>
      </c>
      <c r="M178" s="138">
        <f t="shared" si="203"/>
        <v>0</v>
      </c>
      <c r="N178" s="138">
        <f t="shared" si="203"/>
        <v>0</v>
      </c>
      <c r="O178" s="138">
        <f t="shared" si="203"/>
        <v>0</v>
      </c>
      <c r="P178" s="138">
        <f t="shared" si="203"/>
        <v>0</v>
      </c>
      <c r="Q178" s="138">
        <f t="shared" si="203"/>
        <v>0</v>
      </c>
      <c r="R178" s="138">
        <f t="shared" si="203"/>
        <v>0</v>
      </c>
      <c r="S178" s="138">
        <f t="shared" si="203"/>
        <v>0</v>
      </c>
      <c r="T178" s="138">
        <f t="shared" si="203"/>
        <v>0</v>
      </c>
      <c r="U178" s="138">
        <f t="shared" si="203"/>
        <v>0</v>
      </c>
      <c r="V178" s="138">
        <f t="shared" si="203"/>
        <v>0</v>
      </c>
      <c r="W178" s="138">
        <f t="shared" si="203"/>
        <v>0</v>
      </c>
      <c r="X178" s="138">
        <f t="shared" si="203"/>
        <v>0</v>
      </c>
      <c r="Y178" s="138">
        <f t="shared" si="203"/>
        <v>0</v>
      </c>
      <c r="Z178" s="138">
        <f t="shared" si="203"/>
        <v>0</v>
      </c>
      <c r="AA178" s="138">
        <f t="shared" si="203"/>
        <v>0</v>
      </c>
      <c r="AB178" s="138">
        <f t="shared" si="204"/>
        <v>0</v>
      </c>
      <c r="AC178" s="138">
        <f t="shared" si="204"/>
        <v>0</v>
      </c>
      <c r="AD178" s="138">
        <f t="shared" si="204"/>
        <v>0</v>
      </c>
      <c r="AE178" s="138">
        <f t="shared" si="204"/>
        <v>0</v>
      </c>
      <c r="AF178" s="138">
        <f t="shared" si="204"/>
        <v>0</v>
      </c>
      <c r="AG178" s="138">
        <f t="shared" si="204"/>
        <v>0</v>
      </c>
      <c r="AH178" s="138">
        <f t="shared" si="204"/>
        <v>0</v>
      </c>
      <c r="AI178" s="138">
        <f t="shared" si="204"/>
        <v>0</v>
      </c>
      <c r="AJ178" s="138">
        <f t="shared" si="204"/>
        <v>0</v>
      </c>
      <c r="AK178" s="138">
        <f t="shared" si="204"/>
        <v>0</v>
      </c>
      <c r="AL178" s="138">
        <f t="shared" si="204"/>
        <v>0</v>
      </c>
      <c r="AM178" s="138">
        <f t="shared" si="204"/>
        <v>0</v>
      </c>
      <c r="AN178" s="138">
        <f t="shared" si="204"/>
        <v>0</v>
      </c>
      <c r="AO178" s="138">
        <f t="shared" si="204"/>
        <v>0</v>
      </c>
      <c r="AP178" s="138">
        <f t="shared" si="205"/>
        <v>0</v>
      </c>
      <c r="AQ178" s="138">
        <f t="shared" si="205"/>
        <v>0</v>
      </c>
      <c r="AR178" s="138">
        <f t="shared" si="205"/>
        <v>0</v>
      </c>
      <c r="AS178" s="138">
        <f t="shared" si="205"/>
        <v>0</v>
      </c>
      <c r="AT178" s="138">
        <f t="shared" si="205"/>
        <v>0</v>
      </c>
      <c r="AU178" s="138">
        <f t="shared" si="205"/>
        <v>0</v>
      </c>
      <c r="AV178" s="138">
        <f t="shared" si="205"/>
        <v>0</v>
      </c>
      <c r="AW178" s="138">
        <f t="shared" si="205"/>
        <v>0</v>
      </c>
      <c r="AX178" s="138">
        <f t="shared" si="205"/>
        <v>0</v>
      </c>
      <c r="AY178" s="138">
        <f t="shared" si="206"/>
        <v>0</v>
      </c>
      <c r="AZ178" s="138">
        <f t="shared" si="206"/>
        <v>0</v>
      </c>
      <c r="BA178" s="138">
        <f t="shared" si="206"/>
        <v>0</v>
      </c>
      <c r="BB178" s="138">
        <f t="shared" si="206"/>
        <v>0</v>
      </c>
      <c r="BC178" s="138">
        <f t="shared" si="206"/>
        <v>0</v>
      </c>
      <c r="BD178" s="138">
        <f t="shared" si="206"/>
        <v>0</v>
      </c>
      <c r="BE178" s="138">
        <f t="shared" si="206"/>
        <v>0</v>
      </c>
      <c r="BF178" s="138">
        <f t="shared" si="206"/>
        <v>0</v>
      </c>
      <c r="BG178" s="138">
        <f t="shared" si="206"/>
        <v>0</v>
      </c>
      <c r="BH178" s="138">
        <f t="shared" si="206"/>
        <v>0</v>
      </c>
      <c r="BI178" s="138">
        <f t="shared" si="206"/>
        <v>0</v>
      </c>
      <c r="BJ178" s="138">
        <f t="shared" si="206"/>
        <v>0</v>
      </c>
      <c r="BK178" s="138">
        <f t="shared" si="206"/>
        <v>0</v>
      </c>
      <c r="BL178" s="138">
        <f t="shared" si="206"/>
        <v>0</v>
      </c>
      <c r="BM178" s="138">
        <f t="shared" si="206"/>
        <v>0</v>
      </c>
      <c r="BN178" s="138">
        <f t="shared" si="206"/>
        <v>0</v>
      </c>
      <c r="BO178" s="138">
        <f t="shared" si="206"/>
        <v>0</v>
      </c>
      <c r="BP178" s="138">
        <f t="shared" si="206"/>
        <v>0</v>
      </c>
      <c r="BQ178" s="138">
        <f t="shared" si="206"/>
        <v>0</v>
      </c>
      <c r="BR178" s="138">
        <f t="shared" si="206"/>
        <v>0</v>
      </c>
    </row>
    <row r="179" spans="1:70">
      <c r="A179" t="s">
        <v>16</v>
      </c>
      <c r="B179" s="70" t="str">
        <f t="shared" si="201"/>
        <v>CNW</v>
      </c>
      <c r="C179" s="70" t="str">
        <f t="shared" si="202"/>
        <v>Commercial - Water Heating</v>
      </c>
      <c r="E179" s="89"/>
      <c r="F179" s="89"/>
      <c r="I179" s="136"/>
      <c r="J179" s="90"/>
      <c r="K179" s="90"/>
      <c r="L179" s="138">
        <f t="shared" si="203"/>
        <v>0</v>
      </c>
      <c r="M179" s="138">
        <f t="shared" si="203"/>
        <v>0</v>
      </c>
      <c r="N179" s="138">
        <f t="shared" si="203"/>
        <v>0</v>
      </c>
      <c r="O179" s="138">
        <f t="shared" si="203"/>
        <v>0</v>
      </c>
      <c r="P179" s="138">
        <f t="shared" si="203"/>
        <v>0</v>
      </c>
      <c r="Q179" s="138">
        <f t="shared" si="203"/>
        <v>0</v>
      </c>
      <c r="R179" s="138">
        <f t="shared" si="203"/>
        <v>0</v>
      </c>
      <c r="S179" s="138">
        <f t="shared" si="203"/>
        <v>0</v>
      </c>
      <c r="T179" s="138">
        <f t="shared" si="203"/>
        <v>0</v>
      </c>
      <c r="U179" s="138">
        <f t="shared" si="203"/>
        <v>0</v>
      </c>
      <c r="V179" s="138">
        <f t="shared" si="203"/>
        <v>0</v>
      </c>
      <c r="W179" s="138">
        <f t="shared" si="203"/>
        <v>0</v>
      </c>
      <c r="X179" s="138">
        <f t="shared" si="203"/>
        <v>0</v>
      </c>
      <c r="Y179" s="138">
        <f t="shared" si="203"/>
        <v>0</v>
      </c>
      <c r="Z179" s="138">
        <f t="shared" si="203"/>
        <v>0</v>
      </c>
      <c r="AA179" s="138">
        <f t="shared" si="203"/>
        <v>0</v>
      </c>
      <c r="AB179" s="138">
        <f t="shared" si="204"/>
        <v>0</v>
      </c>
      <c r="AC179" s="138">
        <f t="shared" si="204"/>
        <v>0</v>
      </c>
      <c r="AD179" s="138">
        <f t="shared" si="204"/>
        <v>0</v>
      </c>
      <c r="AE179" s="138">
        <f t="shared" si="204"/>
        <v>0</v>
      </c>
      <c r="AF179" s="138">
        <f t="shared" si="204"/>
        <v>0</v>
      </c>
      <c r="AG179" s="138">
        <f t="shared" si="204"/>
        <v>0</v>
      </c>
      <c r="AH179" s="138">
        <f t="shared" si="204"/>
        <v>0</v>
      </c>
      <c r="AI179" s="138">
        <f t="shared" si="204"/>
        <v>0</v>
      </c>
      <c r="AJ179" s="138">
        <f t="shared" si="204"/>
        <v>0</v>
      </c>
      <c r="AK179" s="138">
        <f t="shared" si="204"/>
        <v>0</v>
      </c>
      <c r="AL179" s="138">
        <f t="shared" si="204"/>
        <v>0</v>
      </c>
      <c r="AM179" s="138">
        <f t="shared" si="204"/>
        <v>0</v>
      </c>
      <c r="AN179" s="138">
        <f t="shared" si="204"/>
        <v>0</v>
      </c>
      <c r="AO179" s="138">
        <f t="shared" si="204"/>
        <v>0</v>
      </c>
      <c r="AP179" s="138">
        <f t="shared" si="205"/>
        <v>0</v>
      </c>
      <c r="AQ179" s="138">
        <f t="shared" si="205"/>
        <v>0</v>
      </c>
      <c r="AR179" s="138">
        <f t="shared" si="205"/>
        <v>0</v>
      </c>
      <c r="AS179" s="138">
        <f t="shared" si="205"/>
        <v>0</v>
      </c>
      <c r="AT179" s="138">
        <f t="shared" si="205"/>
        <v>0</v>
      </c>
      <c r="AU179" s="138">
        <f t="shared" si="205"/>
        <v>0</v>
      </c>
      <c r="AV179" s="138">
        <f t="shared" si="205"/>
        <v>0</v>
      </c>
      <c r="AW179" s="138">
        <f t="shared" si="205"/>
        <v>0</v>
      </c>
      <c r="AX179" s="138">
        <f t="shared" si="205"/>
        <v>0</v>
      </c>
      <c r="AY179" s="138">
        <f t="shared" si="206"/>
        <v>0</v>
      </c>
      <c r="AZ179" s="138">
        <f t="shared" si="206"/>
        <v>0</v>
      </c>
      <c r="BA179" s="138">
        <f t="shared" si="206"/>
        <v>0</v>
      </c>
      <c r="BB179" s="138">
        <f t="shared" si="206"/>
        <v>0</v>
      </c>
      <c r="BC179" s="138">
        <f t="shared" si="206"/>
        <v>0</v>
      </c>
      <c r="BD179" s="138">
        <f t="shared" si="206"/>
        <v>0</v>
      </c>
      <c r="BE179" s="138">
        <f t="shared" si="206"/>
        <v>0</v>
      </c>
      <c r="BF179" s="138">
        <f t="shared" si="206"/>
        <v>0</v>
      </c>
      <c r="BG179" s="138">
        <f t="shared" si="206"/>
        <v>0</v>
      </c>
      <c r="BH179" s="138">
        <f t="shared" si="206"/>
        <v>0</v>
      </c>
      <c r="BI179" s="138">
        <f t="shared" si="206"/>
        <v>0</v>
      </c>
      <c r="BJ179" s="138">
        <f t="shared" si="206"/>
        <v>0</v>
      </c>
      <c r="BK179" s="138">
        <f t="shared" si="206"/>
        <v>0</v>
      </c>
      <c r="BL179" s="138">
        <f t="shared" si="206"/>
        <v>0</v>
      </c>
      <c r="BM179" s="138">
        <f t="shared" si="206"/>
        <v>0</v>
      </c>
      <c r="BN179" s="138">
        <f t="shared" si="206"/>
        <v>0</v>
      </c>
      <c r="BO179" s="138">
        <f t="shared" si="206"/>
        <v>0</v>
      </c>
      <c r="BP179" s="138">
        <f t="shared" si="206"/>
        <v>0</v>
      </c>
      <c r="BQ179" s="138">
        <f t="shared" si="206"/>
        <v>0</v>
      </c>
      <c r="BR179" s="138">
        <f t="shared" si="206"/>
        <v>0</v>
      </c>
    </row>
    <row r="180" spans="1:70">
      <c r="A180" t="s">
        <v>16</v>
      </c>
      <c r="B180" s="70" t="str">
        <f t="shared" si="201"/>
        <v>CNG</v>
      </c>
      <c r="C180" s="70" t="str">
        <f t="shared" si="202"/>
        <v>Commercial - Public lights</v>
      </c>
      <c r="E180" s="89"/>
      <c r="F180" s="89"/>
      <c r="I180" s="136"/>
      <c r="J180" s="90"/>
      <c r="K180" s="90"/>
      <c r="L180" s="138">
        <f t="shared" si="203"/>
        <v>0</v>
      </c>
      <c r="M180" s="138">
        <f t="shared" si="203"/>
        <v>0</v>
      </c>
      <c r="N180" s="138">
        <f t="shared" si="203"/>
        <v>0</v>
      </c>
      <c r="O180" s="138">
        <f t="shared" si="203"/>
        <v>0</v>
      </c>
      <c r="P180" s="138">
        <f t="shared" si="203"/>
        <v>0</v>
      </c>
      <c r="Q180" s="138">
        <f t="shared" si="203"/>
        <v>0</v>
      </c>
      <c r="R180" s="138">
        <f t="shared" si="203"/>
        <v>0</v>
      </c>
      <c r="S180" s="138">
        <f t="shared" si="203"/>
        <v>0</v>
      </c>
      <c r="T180" s="138">
        <f t="shared" si="203"/>
        <v>0</v>
      </c>
      <c r="U180" s="138">
        <f t="shared" si="203"/>
        <v>0</v>
      </c>
      <c r="V180" s="138">
        <f t="shared" si="203"/>
        <v>0</v>
      </c>
      <c r="W180" s="138">
        <f t="shared" si="203"/>
        <v>0</v>
      </c>
      <c r="X180" s="138">
        <f t="shared" si="203"/>
        <v>0</v>
      </c>
      <c r="Y180" s="138">
        <f t="shared" si="203"/>
        <v>0</v>
      </c>
      <c r="Z180" s="138">
        <f t="shared" si="203"/>
        <v>0</v>
      </c>
      <c r="AA180" s="138">
        <f t="shared" si="203"/>
        <v>0</v>
      </c>
      <c r="AB180" s="138">
        <f t="shared" si="204"/>
        <v>0</v>
      </c>
      <c r="AC180" s="138">
        <f t="shared" si="204"/>
        <v>0</v>
      </c>
      <c r="AD180" s="138">
        <f t="shared" si="204"/>
        <v>0</v>
      </c>
      <c r="AE180" s="138">
        <f t="shared" si="204"/>
        <v>0</v>
      </c>
      <c r="AF180" s="138">
        <f t="shared" si="204"/>
        <v>0</v>
      </c>
      <c r="AG180" s="138">
        <f t="shared" si="204"/>
        <v>0</v>
      </c>
      <c r="AH180" s="138">
        <f t="shared" si="204"/>
        <v>0</v>
      </c>
      <c r="AI180" s="138">
        <f t="shared" si="204"/>
        <v>0</v>
      </c>
      <c r="AJ180" s="138">
        <f t="shared" si="204"/>
        <v>0</v>
      </c>
      <c r="AK180" s="138">
        <f t="shared" si="204"/>
        <v>0</v>
      </c>
      <c r="AL180" s="138">
        <f t="shared" si="204"/>
        <v>0</v>
      </c>
      <c r="AM180" s="138">
        <f t="shared" si="204"/>
        <v>0</v>
      </c>
      <c r="AN180" s="138">
        <f t="shared" si="204"/>
        <v>0</v>
      </c>
      <c r="AO180" s="138">
        <f t="shared" si="204"/>
        <v>0</v>
      </c>
      <c r="AP180" s="138">
        <f t="shared" si="205"/>
        <v>0</v>
      </c>
      <c r="AQ180" s="138">
        <f t="shared" si="205"/>
        <v>0</v>
      </c>
      <c r="AR180" s="138">
        <f t="shared" si="205"/>
        <v>0</v>
      </c>
      <c r="AS180" s="138">
        <f t="shared" si="205"/>
        <v>0</v>
      </c>
      <c r="AT180" s="138">
        <f t="shared" si="205"/>
        <v>0</v>
      </c>
      <c r="AU180" s="138">
        <f t="shared" si="205"/>
        <v>0</v>
      </c>
      <c r="AV180" s="138">
        <f t="shared" si="205"/>
        <v>0</v>
      </c>
      <c r="AW180" s="138">
        <f t="shared" si="205"/>
        <v>0</v>
      </c>
      <c r="AX180" s="138">
        <f t="shared" si="205"/>
        <v>0</v>
      </c>
      <c r="AY180" s="138">
        <f t="shared" si="206"/>
        <v>0</v>
      </c>
      <c r="AZ180" s="138">
        <f t="shared" si="206"/>
        <v>0</v>
      </c>
      <c r="BA180" s="138">
        <f t="shared" si="206"/>
        <v>0</v>
      </c>
      <c r="BB180" s="138">
        <f t="shared" si="206"/>
        <v>0</v>
      </c>
      <c r="BC180" s="138">
        <f t="shared" si="206"/>
        <v>0</v>
      </c>
      <c r="BD180" s="138">
        <f t="shared" si="206"/>
        <v>0</v>
      </c>
      <c r="BE180" s="138">
        <f t="shared" si="206"/>
        <v>0</v>
      </c>
      <c r="BF180" s="138">
        <f t="shared" si="206"/>
        <v>0</v>
      </c>
      <c r="BG180" s="138">
        <f t="shared" si="206"/>
        <v>0</v>
      </c>
      <c r="BH180" s="138">
        <f t="shared" si="206"/>
        <v>0</v>
      </c>
      <c r="BI180" s="138">
        <f t="shared" si="206"/>
        <v>0</v>
      </c>
      <c r="BJ180" s="138">
        <f t="shared" si="206"/>
        <v>0</v>
      </c>
      <c r="BK180" s="138">
        <f t="shared" si="206"/>
        <v>0</v>
      </c>
      <c r="BL180" s="138">
        <f t="shared" si="206"/>
        <v>0</v>
      </c>
      <c r="BM180" s="138">
        <f t="shared" si="206"/>
        <v>0</v>
      </c>
      <c r="BN180" s="138">
        <f t="shared" si="206"/>
        <v>0</v>
      </c>
      <c r="BO180" s="138">
        <f t="shared" si="206"/>
        <v>0</v>
      </c>
      <c r="BP180" s="138">
        <f t="shared" si="206"/>
        <v>0</v>
      </c>
      <c r="BQ180" s="138">
        <f t="shared" si="206"/>
        <v>0</v>
      </c>
      <c r="BR180" s="138">
        <f t="shared" si="206"/>
        <v>0</v>
      </c>
    </row>
    <row r="181" spans="1:70">
      <c r="A181" t="s">
        <v>16</v>
      </c>
      <c r="B181" s="70" t="str">
        <f t="shared" si="201"/>
        <v>CNT</v>
      </c>
      <c r="C181" s="70" t="str">
        <f t="shared" si="202"/>
        <v>Commercial - Public Water</v>
      </c>
      <c r="E181" s="89"/>
      <c r="F181" s="89"/>
      <c r="I181" s="136"/>
      <c r="J181" s="90"/>
      <c r="K181" s="90"/>
      <c r="L181" s="138">
        <f t="shared" si="203"/>
        <v>0</v>
      </c>
      <c r="M181" s="138">
        <f t="shared" si="203"/>
        <v>0</v>
      </c>
      <c r="N181" s="138">
        <f t="shared" si="203"/>
        <v>0</v>
      </c>
      <c r="O181" s="138">
        <f t="shared" si="203"/>
        <v>0</v>
      </c>
      <c r="P181" s="138">
        <f t="shared" si="203"/>
        <v>0</v>
      </c>
      <c r="Q181" s="138">
        <f t="shared" si="203"/>
        <v>0</v>
      </c>
      <c r="R181" s="138">
        <f t="shared" si="203"/>
        <v>0</v>
      </c>
      <c r="S181" s="138">
        <f t="shared" si="203"/>
        <v>0</v>
      </c>
      <c r="T181" s="138">
        <f t="shared" si="203"/>
        <v>0</v>
      </c>
      <c r="U181" s="138">
        <f t="shared" si="203"/>
        <v>0</v>
      </c>
      <c r="V181" s="138">
        <f t="shared" si="203"/>
        <v>0</v>
      </c>
      <c r="W181" s="138">
        <f t="shared" si="203"/>
        <v>0</v>
      </c>
      <c r="X181" s="138">
        <f t="shared" si="203"/>
        <v>0</v>
      </c>
      <c r="Y181" s="138">
        <f t="shared" si="203"/>
        <v>0</v>
      </c>
      <c r="Z181" s="138">
        <f t="shared" si="203"/>
        <v>0</v>
      </c>
      <c r="AA181" s="138">
        <f t="shared" si="203"/>
        <v>0</v>
      </c>
      <c r="AB181" s="138">
        <f t="shared" si="204"/>
        <v>0</v>
      </c>
      <c r="AC181" s="138">
        <f t="shared" si="204"/>
        <v>0</v>
      </c>
      <c r="AD181" s="138">
        <f t="shared" si="204"/>
        <v>0</v>
      </c>
      <c r="AE181" s="138">
        <f t="shared" si="204"/>
        <v>0</v>
      </c>
      <c r="AF181" s="138">
        <f t="shared" si="204"/>
        <v>0</v>
      </c>
      <c r="AG181" s="138">
        <f t="shared" si="204"/>
        <v>0</v>
      </c>
      <c r="AH181" s="138">
        <f t="shared" si="204"/>
        <v>0</v>
      </c>
      <c r="AI181" s="138">
        <f t="shared" si="204"/>
        <v>0</v>
      </c>
      <c r="AJ181" s="138">
        <f t="shared" si="204"/>
        <v>0</v>
      </c>
      <c r="AK181" s="138">
        <f t="shared" si="204"/>
        <v>0</v>
      </c>
      <c r="AL181" s="138">
        <f t="shared" si="204"/>
        <v>0</v>
      </c>
      <c r="AM181" s="138">
        <f t="shared" si="204"/>
        <v>0</v>
      </c>
      <c r="AN181" s="138">
        <f t="shared" si="204"/>
        <v>0</v>
      </c>
      <c r="AO181" s="138">
        <f t="shared" si="204"/>
        <v>0</v>
      </c>
      <c r="AP181" s="138">
        <f t="shared" si="205"/>
        <v>0</v>
      </c>
      <c r="AQ181" s="138">
        <f t="shared" si="205"/>
        <v>0</v>
      </c>
      <c r="AR181" s="138">
        <f t="shared" si="205"/>
        <v>0</v>
      </c>
      <c r="AS181" s="138">
        <f t="shared" si="205"/>
        <v>0</v>
      </c>
      <c r="AT181" s="138">
        <f t="shared" si="205"/>
        <v>0</v>
      </c>
      <c r="AU181" s="138">
        <f t="shared" si="205"/>
        <v>0</v>
      </c>
      <c r="AV181" s="138">
        <f t="shared" si="205"/>
        <v>0</v>
      </c>
      <c r="AW181" s="138">
        <f t="shared" si="205"/>
        <v>0</v>
      </c>
      <c r="AX181" s="138">
        <f t="shared" si="205"/>
        <v>0</v>
      </c>
      <c r="AY181" s="138">
        <f t="shared" ref="AY181:BR182" si="207">INDEX(AY$49:AY$52,MATCH($I$173,$B$49:$B$52,0),1)*INDEX(AY$81:AY$89,MATCH($B181,$B$81:$B$89,0))*INDEX(AY$105:AY$113,MATCH($B181,$B$105:$B$113,0))/1000</f>
        <v>0</v>
      </c>
      <c r="AZ181" s="138">
        <f t="shared" si="207"/>
        <v>0</v>
      </c>
      <c r="BA181" s="138">
        <f t="shared" si="207"/>
        <v>0</v>
      </c>
      <c r="BB181" s="138">
        <f t="shared" si="207"/>
        <v>0</v>
      </c>
      <c r="BC181" s="138">
        <f t="shared" si="207"/>
        <v>0</v>
      </c>
      <c r="BD181" s="138">
        <f t="shared" si="207"/>
        <v>0</v>
      </c>
      <c r="BE181" s="138">
        <f t="shared" si="207"/>
        <v>0</v>
      </c>
      <c r="BF181" s="138">
        <f t="shared" si="207"/>
        <v>0</v>
      </c>
      <c r="BG181" s="138">
        <f t="shared" si="207"/>
        <v>0</v>
      </c>
      <c r="BH181" s="138">
        <f t="shared" si="207"/>
        <v>0</v>
      </c>
      <c r="BI181" s="138">
        <f t="shared" si="207"/>
        <v>0</v>
      </c>
      <c r="BJ181" s="138">
        <f t="shared" si="207"/>
        <v>0</v>
      </c>
      <c r="BK181" s="138">
        <f t="shared" si="207"/>
        <v>0</v>
      </c>
      <c r="BL181" s="138">
        <f t="shared" si="207"/>
        <v>0</v>
      </c>
      <c r="BM181" s="138">
        <f t="shared" si="207"/>
        <v>0</v>
      </c>
      <c r="BN181" s="138">
        <f t="shared" si="207"/>
        <v>0</v>
      </c>
      <c r="BO181" s="138">
        <f t="shared" si="207"/>
        <v>0</v>
      </c>
      <c r="BP181" s="138">
        <f t="shared" si="207"/>
        <v>0</v>
      </c>
      <c r="BQ181" s="138">
        <f t="shared" si="207"/>
        <v>0</v>
      </c>
      <c r="BR181" s="138">
        <f t="shared" si="207"/>
        <v>0</v>
      </c>
    </row>
    <row r="182" spans="1:70">
      <c r="A182" t="s">
        <v>16</v>
      </c>
      <c r="B182" s="70" t="str">
        <f t="shared" si="201"/>
        <v>CNO</v>
      </c>
      <c r="C182" s="70" t="str">
        <f t="shared" si="202"/>
        <v>Commercial - Other</v>
      </c>
      <c r="E182" s="89"/>
      <c r="F182" s="89"/>
      <c r="I182" s="136"/>
      <c r="J182" s="90"/>
      <c r="K182" s="90"/>
      <c r="L182" s="138">
        <f t="shared" si="203"/>
        <v>0</v>
      </c>
      <c r="M182" s="138">
        <f t="shared" si="203"/>
        <v>0</v>
      </c>
      <c r="N182" s="138">
        <f t="shared" si="203"/>
        <v>0</v>
      </c>
      <c r="O182" s="138">
        <f t="shared" si="203"/>
        <v>0</v>
      </c>
      <c r="P182" s="138">
        <f t="shared" si="203"/>
        <v>0</v>
      </c>
      <c r="Q182" s="138">
        <f t="shared" si="203"/>
        <v>0</v>
      </c>
      <c r="R182" s="138">
        <f t="shared" si="203"/>
        <v>0</v>
      </c>
      <c r="S182" s="138">
        <f t="shared" si="203"/>
        <v>0</v>
      </c>
      <c r="T182" s="138">
        <f t="shared" si="203"/>
        <v>0</v>
      </c>
      <c r="U182" s="138">
        <f t="shared" si="203"/>
        <v>0</v>
      </c>
      <c r="V182" s="138">
        <f t="shared" si="203"/>
        <v>0</v>
      </c>
      <c r="W182" s="138">
        <f t="shared" si="203"/>
        <v>0</v>
      </c>
      <c r="X182" s="138">
        <f t="shared" si="203"/>
        <v>0</v>
      </c>
      <c r="Y182" s="138">
        <f t="shared" si="203"/>
        <v>0</v>
      </c>
      <c r="Z182" s="138">
        <f t="shared" si="203"/>
        <v>0</v>
      </c>
      <c r="AA182" s="138">
        <f t="shared" si="203"/>
        <v>0</v>
      </c>
      <c r="AB182" s="138">
        <f t="shared" si="204"/>
        <v>0</v>
      </c>
      <c r="AC182" s="138">
        <f t="shared" si="204"/>
        <v>0</v>
      </c>
      <c r="AD182" s="138">
        <f t="shared" si="204"/>
        <v>0</v>
      </c>
      <c r="AE182" s="138">
        <f t="shared" si="204"/>
        <v>0</v>
      </c>
      <c r="AF182" s="138">
        <f t="shared" si="204"/>
        <v>0</v>
      </c>
      <c r="AG182" s="138">
        <f t="shared" si="204"/>
        <v>0</v>
      </c>
      <c r="AH182" s="138">
        <f t="shared" si="204"/>
        <v>0</v>
      </c>
      <c r="AI182" s="138">
        <f t="shared" si="204"/>
        <v>0</v>
      </c>
      <c r="AJ182" s="138">
        <f t="shared" si="204"/>
        <v>0</v>
      </c>
      <c r="AK182" s="138">
        <f t="shared" si="204"/>
        <v>0</v>
      </c>
      <c r="AL182" s="138">
        <f t="shared" si="204"/>
        <v>0</v>
      </c>
      <c r="AM182" s="138">
        <f t="shared" si="204"/>
        <v>0</v>
      </c>
      <c r="AN182" s="138">
        <f t="shared" si="204"/>
        <v>0</v>
      </c>
      <c r="AO182" s="138">
        <f t="shared" si="204"/>
        <v>0</v>
      </c>
      <c r="AP182" s="138">
        <f t="shared" si="205"/>
        <v>0</v>
      </c>
      <c r="AQ182" s="138">
        <f t="shared" si="205"/>
        <v>0</v>
      </c>
      <c r="AR182" s="138">
        <f t="shared" si="205"/>
        <v>0</v>
      </c>
      <c r="AS182" s="138">
        <f t="shared" si="205"/>
        <v>0</v>
      </c>
      <c r="AT182" s="138">
        <f t="shared" si="205"/>
        <v>0</v>
      </c>
      <c r="AU182" s="138">
        <f t="shared" si="205"/>
        <v>0</v>
      </c>
      <c r="AV182" s="138">
        <f t="shared" si="205"/>
        <v>0</v>
      </c>
      <c r="AW182" s="138">
        <f t="shared" si="205"/>
        <v>0</v>
      </c>
      <c r="AX182" s="138">
        <f t="shared" si="205"/>
        <v>0</v>
      </c>
      <c r="AY182" s="138">
        <f t="shared" si="207"/>
        <v>0</v>
      </c>
      <c r="AZ182" s="138">
        <f t="shared" si="207"/>
        <v>0</v>
      </c>
      <c r="BA182" s="138">
        <f t="shared" si="207"/>
        <v>0</v>
      </c>
      <c r="BB182" s="138">
        <f t="shared" si="207"/>
        <v>0</v>
      </c>
      <c r="BC182" s="138">
        <f t="shared" si="207"/>
        <v>0</v>
      </c>
      <c r="BD182" s="138">
        <f t="shared" si="207"/>
        <v>0</v>
      </c>
      <c r="BE182" s="138">
        <f t="shared" si="207"/>
        <v>0</v>
      </c>
      <c r="BF182" s="138">
        <f t="shared" si="207"/>
        <v>0</v>
      </c>
      <c r="BG182" s="138">
        <f t="shared" si="207"/>
        <v>0</v>
      </c>
      <c r="BH182" s="138">
        <f t="shared" si="207"/>
        <v>0</v>
      </c>
      <c r="BI182" s="138">
        <f t="shared" si="207"/>
        <v>0</v>
      </c>
      <c r="BJ182" s="138">
        <f t="shared" si="207"/>
        <v>0</v>
      </c>
      <c r="BK182" s="138">
        <f t="shared" si="207"/>
        <v>0</v>
      </c>
      <c r="BL182" s="138">
        <f t="shared" si="207"/>
        <v>0</v>
      </c>
      <c r="BM182" s="138">
        <f t="shared" si="207"/>
        <v>0</v>
      </c>
      <c r="BN182" s="138">
        <f t="shared" si="207"/>
        <v>0</v>
      </c>
      <c r="BO182" s="138">
        <f t="shared" si="207"/>
        <v>0</v>
      </c>
      <c r="BP182" s="138">
        <f t="shared" si="207"/>
        <v>0</v>
      </c>
      <c r="BQ182" s="138">
        <f t="shared" si="207"/>
        <v>0</v>
      </c>
      <c r="BR182" s="138">
        <f t="shared" si="207"/>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8">B174</f>
        <v>CNC</v>
      </c>
      <c r="C186" s="70" t="str">
        <f t="shared" si="208"/>
        <v>Commercial - Cooling</v>
      </c>
      <c r="E186" s="89"/>
      <c r="F186" s="89"/>
      <c r="I186" s="136"/>
      <c r="J186" s="90"/>
      <c r="K186" s="90"/>
      <c r="L186" s="138">
        <f t="shared" ref="L186:AA194" si="209">INDEX(L$49:L$52,MATCH($I$185,$B$49:$B$52,0),1)*INDEX(L$81:L$89,MATCH($B186,$B$81:$B$89,0))*INDEX(L$116:L$124,MATCH($B186,$B$116:$B$124,0))/1000</f>
        <v>0</v>
      </c>
      <c r="M186" s="138">
        <f t="shared" si="209"/>
        <v>0</v>
      </c>
      <c r="N186" s="138">
        <f t="shared" si="209"/>
        <v>0</v>
      </c>
      <c r="O186" s="138">
        <f t="shared" si="209"/>
        <v>0</v>
      </c>
      <c r="P186" s="138">
        <f t="shared" si="209"/>
        <v>0</v>
      </c>
      <c r="Q186" s="138">
        <f t="shared" si="209"/>
        <v>0</v>
      </c>
      <c r="R186" s="138">
        <f>INDEX(R$49:R$52,MATCH($I$185,$B$49:$B$52,0),1)*INDEX(R$81:R$89,MATCH($B186,$B$81:$B$89,0))*INDEX(R$116:R$124,MATCH($B186,$B$116:$B$124,0))/1000</f>
        <v>1.7663141176431716</v>
      </c>
      <c r="S186" s="138">
        <f t="shared" si="209"/>
        <v>3.4029475996970713</v>
      </c>
      <c r="T186" s="138">
        <f t="shared" si="209"/>
        <v>4.4302493543804173</v>
      </c>
      <c r="U186" s="138">
        <f t="shared" si="209"/>
        <v>7.8096695115239028</v>
      </c>
      <c r="V186" s="138">
        <f t="shared" si="209"/>
        <v>9.7380730180887642</v>
      </c>
      <c r="W186" s="138">
        <f t="shared" si="209"/>
        <v>10.860509619133577</v>
      </c>
      <c r="X186" s="138">
        <f>INDEX(X$49:X$52,MATCH($I$185,$B$49:$B$52,0),1)*INDEX(X$81:X$89,MATCH($B186,$B$81:$B$89,0))*INDEX(X$116:X$124,MATCH($B186,$B$116:$B$124,0))/1000</f>
        <v>12.36390722550196</v>
      </c>
      <c r="Y186" s="138">
        <f t="shared" si="209"/>
        <v>13.917235381760324</v>
      </c>
      <c r="Z186" s="138">
        <f t="shared" si="209"/>
        <v>15.617289035028104</v>
      </c>
      <c r="AA186" s="138">
        <f t="shared" si="209"/>
        <v>17.418220519680553</v>
      </c>
      <c r="AB186" s="138">
        <f t="shared" ref="AB186:AQ194" si="210">INDEX(AB$49:AB$52,MATCH($I$185,$B$49:$B$52,0),1)*INDEX(AB$81:AB$89,MATCH($B186,$B$81:$B$89,0))*INDEX(AB$116:AB$124,MATCH($B186,$B$116:$B$124,0))/1000</f>
        <v>19.32202716912996</v>
      </c>
      <c r="AC186" s="138">
        <f t="shared" si="210"/>
        <v>21.430715623327153</v>
      </c>
      <c r="AD186" s="138">
        <f t="shared" si="210"/>
        <v>23.757462408106875</v>
      </c>
      <c r="AE186" s="138">
        <f t="shared" si="210"/>
        <v>23.757462408106875</v>
      </c>
      <c r="AF186" s="138">
        <f t="shared" si="210"/>
        <v>23.757462408106875</v>
      </c>
      <c r="AG186" s="138">
        <f t="shared" si="210"/>
        <v>23.757462408106875</v>
      </c>
      <c r="AH186" s="138">
        <f t="shared" si="210"/>
        <v>23.757462408106875</v>
      </c>
      <c r="AI186" s="138">
        <f t="shared" si="210"/>
        <v>23.757462408106875</v>
      </c>
      <c r="AJ186" s="138">
        <f t="shared" si="210"/>
        <v>23.757462408106875</v>
      </c>
      <c r="AK186" s="138">
        <f t="shared" si="210"/>
        <v>23.757462408106875</v>
      </c>
      <c r="AL186" s="138">
        <f t="shared" si="210"/>
        <v>23.757462408106875</v>
      </c>
      <c r="AM186" s="138">
        <f t="shared" si="210"/>
        <v>23.757462408106875</v>
      </c>
      <c r="AN186" s="138">
        <f t="shared" si="210"/>
        <v>23.757462408106875</v>
      </c>
      <c r="AO186" s="138">
        <f t="shared" si="210"/>
        <v>23.757462408106875</v>
      </c>
      <c r="AP186" s="138">
        <f t="shared" si="210"/>
        <v>23.757462408106875</v>
      </c>
      <c r="AQ186" s="138">
        <f t="shared" si="210"/>
        <v>23.757462408106875</v>
      </c>
      <c r="AR186" s="138">
        <f t="shared" ref="AP186:BE194" si="211">INDEX(AR$49:AR$52,MATCH($I$185,$B$49:$B$52,0),1)*INDEX(AR$81:AR$89,MATCH($B186,$B$81:$B$89,0))*INDEX(AR$116:AR$124,MATCH($B186,$B$116:$B$124,0))/1000</f>
        <v>23.757462408106875</v>
      </c>
      <c r="AS186" s="138">
        <f t="shared" si="211"/>
        <v>23.757462408106875</v>
      </c>
      <c r="AT186" s="138">
        <f t="shared" si="211"/>
        <v>23.757462408106875</v>
      </c>
      <c r="AU186" s="138">
        <f t="shared" si="211"/>
        <v>23.757462408106875</v>
      </c>
      <c r="AV186" s="138">
        <f t="shared" si="211"/>
        <v>23.757462408106875</v>
      </c>
      <c r="AW186" s="138">
        <f t="shared" si="211"/>
        <v>23.757462408106875</v>
      </c>
      <c r="AX186" s="138">
        <f t="shared" si="211"/>
        <v>23.757462408106875</v>
      </c>
      <c r="AY186" s="138">
        <f t="shared" si="211"/>
        <v>23.757462408106875</v>
      </c>
      <c r="AZ186" s="138">
        <f t="shared" si="211"/>
        <v>23.757462408106875</v>
      </c>
      <c r="BA186" s="138">
        <f t="shared" si="211"/>
        <v>23.757462408106875</v>
      </c>
      <c r="BB186" s="138">
        <f t="shared" si="211"/>
        <v>23.757462408106875</v>
      </c>
      <c r="BC186" s="138">
        <f t="shared" si="211"/>
        <v>23.757462408106875</v>
      </c>
      <c r="BD186" s="138">
        <f t="shared" si="211"/>
        <v>23.757462408106875</v>
      </c>
      <c r="BE186" s="138">
        <f t="shared" si="211"/>
        <v>23.757462408106875</v>
      </c>
      <c r="BF186" s="138">
        <f t="shared" ref="AY186:BR192" si="212">INDEX(BF$49:BF$52,MATCH($I$185,$B$49:$B$52,0),1)*INDEX(BF$81:BF$89,MATCH($B186,$B$81:$B$89,0))*INDEX(BF$116:BF$124,MATCH($B186,$B$116:$B$124,0))/1000</f>
        <v>23.757462408106875</v>
      </c>
      <c r="BG186" s="138">
        <f t="shared" si="212"/>
        <v>23.757462408106875</v>
      </c>
      <c r="BH186" s="138">
        <f t="shared" si="212"/>
        <v>23.757462408106875</v>
      </c>
      <c r="BI186" s="138">
        <f t="shared" si="212"/>
        <v>23.757462408106875</v>
      </c>
      <c r="BJ186" s="138">
        <f t="shared" si="212"/>
        <v>23.757462408106875</v>
      </c>
      <c r="BK186" s="138">
        <f t="shared" si="212"/>
        <v>23.757462408106875</v>
      </c>
      <c r="BL186" s="138">
        <f t="shared" si="212"/>
        <v>23.757462408106875</v>
      </c>
      <c r="BM186" s="138">
        <f t="shared" si="212"/>
        <v>23.757462408106875</v>
      </c>
      <c r="BN186" s="138">
        <f t="shared" si="212"/>
        <v>23.757462408106875</v>
      </c>
      <c r="BO186" s="138">
        <f t="shared" si="212"/>
        <v>23.757462408106875</v>
      </c>
      <c r="BP186" s="138">
        <f t="shared" si="212"/>
        <v>23.757462408106875</v>
      </c>
      <c r="BQ186" s="138">
        <f t="shared" si="212"/>
        <v>23.757462408106875</v>
      </c>
      <c r="BR186" s="138">
        <f t="shared" si="212"/>
        <v>23.757462408106875</v>
      </c>
    </row>
    <row r="187" spans="1:70">
      <c r="A187" t="s">
        <v>16</v>
      </c>
      <c r="B187" s="70" t="str">
        <f t="shared" si="208"/>
        <v>CNH</v>
      </c>
      <c r="C187" s="70" t="str">
        <f t="shared" si="208"/>
        <v>Commercial - Space Heating</v>
      </c>
      <c r="E187" s="89"/>
      <c r="F187" s="89"/>
      <c r="I187" s="136"/>
      <c r="J187" s="90"/>
      <c r="K187" s="90"/>
      <c r="L187" s="138">
        <f t="shared" si="209"/>
        <v>0</v>
      </c>
      <c r="M187" s="138">
        <f t="shared" si="209"/>
        <v>0</v>
      </c>
      <c r="N187" s="138">
        <f t="shared" si="209"/>
        <v>0</v>
      </c>
      <c r="O187" s="138">
        <f t="shared" si="209"/>
        <v>0</v>
      </c>
      <c r="P187" s="138">
        <f t="shared" si="209"/>
        <v>0</v>
      </c>
      <c r="Q187" s="138">
        <f t="shared" si="209"/>
        <v>0</v>
      </c>
      <c r="R187" s="138">
        <f t="shared" si="209"/>
        <v>0.16496217879515399</v>
      </c>
      <c r="S187" s="138">
        <f t="shared" si="209"/>
        <v>0.31781303493220059</v>
      </c>
      <c r="T187" s="138">
        <f t="shared" si="209"/>
        <v>0.4137562955560648</v>
      </c>
      <c r="U187" s="138">
        <f t="shared" si="209"/>
        <v>0.7293720213311059</v>
      </c>
      <c r="V187" s="138">
        <f t="shared" si="209"/>
        <v>0.90947228824377724</v>
      </c>
      <c r="W187" s="138">
        <f t="shared" si="209"/>
        <v>1.0143005208997224</v>
      </c>
      <c r="X187" s="138">
        <f t="shared" si="209"/>
        <v>1.1547080182212432</v>
      </c>
      <c r="Y187" s="138">
        <f t="shared" si="209"/>
        <v>1.2997787021277649</v>
      </c>
      <c r="Z187" s="138">
        <f t="shared" si="209"/>
        <v>1.4585525871974923</v>
      </c>
      <c r="AA187" s="138">
        <f t="shared" si="209"/>
        <v>1.626747801515015</v>
      </c>
      <c r="AB187" s="138">
        <f t="shared" si="210"/>
        <v>1.8045508829493231</v>
      </c>
      <c r="AC187" s="138">
        <f t="shared" si="210"/>
        <v>2.0014885840807062</v>
      </c>
      <c r="AD187" s="138">
        <f t="shared" si="210"/>
        <v>2.2187915061872387</v>
      </c>
      <c r="AE187" s="138">
        <f t="shared" si="210"/>
        <v>2.2187915061872387</v>
      </c>
      <c r="AF187" s="138">
        <f t="shared" si="210"/>
        <v>2.2187915061872387</v>
      </c>
      <c r="AG187" s="138">
        <f t="shared" si="210"/>
        <v>2.2187915061872387</v>
      </c>
      <c r="AH187" s="138">
        <f t="shared" si="210"/>
        <v>2.2187915061872387</v>
      </c>
      <c r="AI187" s="138">
        <f t="shared" si="210"/>
        <v>2.2187915061872387</v>
      </c>
      <c r="AJ187" s="138">
        <f t="shared" si="210"/>
        <v>2.2187915061872387</v>
      </c>
      <c r="AK187" s="138">
        <f t="shared" si="210"/>
        <v>2.2187915061872387</v>
      </c>
      <c r="AL187" s="138">
        <f t="shared" si="210"/>
        <v>2.2187915061872387</v>
      </c>
      <c r="AM187" s="138">
        <f t="shared" si="210"/>
        <v>2.2187915061872387</v>
      </c>
      <c r="AN187" s="138">
        <f t="shared" si="210"/>
        <v>2.2187915061872387</v>
      </c>
      <c r="AO187" s="138">
        <f t="shared" si="210"/>
        <v>2.2187915061872387</v>
      </c>
      <c r="AP187" s="138">
        <f t="shared" si="211"/>
        <v>2.2187915061872387</v>
      </c>
      <c r="AQ187" s="138">
        <f t="shared" si="211"/>
        <v>2.2187915061872387</v>
      </c>
      <c r="AR187" s="138">
        <f t="shared" si="211"/>
        <v>2.2187915061872387</v>
      </c>
      <c r="AS187" s="138">
        <f t="shared" si="211"/>
        <v>2.2187915061872387</v>
      </c>
      <c r="AT187" s="138">
        <f t="shared" si="211"/>
        <v>2.2187915061872387</v>
      </c>
      <c r="AU187" s="138">
        <f t="shared" si="211"/>
        <v>2.2187915061872387</v>
      </c>
      <c r="AV187" s="138">
        <f t="shared" si="211"/>
        <v>2.2187915061872387</v>
      </c>
      <c r="AW187" s="138">
        <f t="shared" si="211"/>
        <v>2.2187915061872387</v>
      </c>
      <c r="AX187" s="138">
        <f t="shared" si="211"/>
        <v>2.2187915061872387</v>
      </c>
      <c r="AY187" s="138">
        <f t="shared" si="212"/>
        <v>2.2187915061872387</v>
      </c>
      <c r="AZ187" s="138">
        <f t="shared" si="212"/>
        <v>2.2187915061872387</v>
      </c>
      <c r="BA187" s="138">
        <f t="shared" si="212"/>
        <v>2.2187915061872387</v>
      </c>
      <c r="BB187" s="138">
        <f t="shared" si="212"/>
        <v>2.2187915061872387</v>
      </c>
      <c r="BC187" s="138">
        <f t="shared" si="212"/>
        <v>2.2187915061872387</v>
      </c>
      <c r="BD187" s="138">
        <f t="shared" si="212"/>
        <v>2.2187915061872387</v>
      </c>
      <c r="BE187" s="138">
        <f t="shared" si="212"/>
        <v>2.2187915061872387</v>
      </c>
      <c r="BF187" s="138">
        <f t="shared" si="212"/>
        <v>2.2187915061872387</v>
      </c>
      <c r="BG187" s="138">
        <f t="shared" si="212"/>
        <v>2.2187915061872387</v>
      </c>
      <c r="BH187" s="138">
        <f t="shared" si="212"/>
        <v>2.2187915061872387</v>
      </c>
      <c r="BI187" s="138">
        <f t="shared" si="212"/>
        <v>2.2187915061872387</v>
      </c>
      <c r="BJ187" s="138">
        <f t="shared" si="212"/>
        <v>2.2187915061872387</v>
      </c>
      <c r="BK187" s="138">
        <f t="shared" si="212"/>
        <v>2.2187915061872387</v>
      </c>
      <c r="BL187" s="138">
        <f t="shared" si="212"/>
        <v>2.2187915061872387</v>
      </c>
      <c r="BM187" s="138">
        <f t="shared" si="212"/>
        <v>2.2187915061872387</v>
      </c>
      <c r="BN187" s="138">
        <f t="shared" si="212"/>
        <v>2.2187915061872387</v>
      </c>
      <c r="BO187" s="138">
        <f t="shared" si="212"/>
        <v>2.2187915061872387</v>
      </c>
      <c r="BP187" s="138">
        <f t="shared" si="212"/>
        <v>2.2187915061872387</v>
      </c>
      <c r="BQ187" s="138">
        <f t="shared" si="212"/>
        <v>2.2187915061872387</v>
      </c>
      <c r="BR187" s="138">
        <f t="shared" si="212"/>
        <v>2.2187915061872387</v>
      </c>
    </row>
    <row r="188" spans="1:70">
      <c r="A188" t="s">
        <v>16</v>
      </c>
      <c r="B188" s="70" t="str">
        <f t="shared" si="208"/>
        <v>CNK</v>
      </c>
      <c r="C188" s="70" t="str">
        <f t="shared" si="208"/>
        <v>Commercial - Cooking</v>
      </c>
      <c r="E188" s="89"/>
      <c r="F188" s="89"/>
      <c r="I188" s="136"/>
      <c r="J188" s="90"/>
      <c r="K188" s="90"/>
      <c r="L188" s="138">
        <f t="shared" si="209"/>
        <v>0</v>
      </c>
      <c r="M188" s="138">
        <f t="shared" si="209"/>
        <v>0</v>
      </c>
      <c r="N188" s="138">
        <f t="shared" si="209"/>
        <v>0</v>
      </c>
      <c r="O188" s="138">
        <f t="shared" si="209"/>
        <v>0</v>
      </c>
      <c r="P188" s="138">
        <f t="shared" si="209"/>
        <v>0</v>
      </c>
      <c r="Q188" s="138">
        <f t="shared" si="209"/>
        <v>0</v>
      </c>
      <c r="R188" s="138">
        <f t="shared" si="209"/>
        <v>0.12328571728297376</v>
      </c>
      <c r="S188" s="138">
        <f t="shared" si="209"/>
        <v>0.23751994705495594</v>
      </c>
      <c r="T188" s="138">
        <f t="shared" si="209"/>
        <v>0.3092238599813768</v>
      </c>
      <c r="U188" s="138">
        <f t="shared" si="209"/>
        <v>0.54510163161460012</v>
      </c>
      <c r="V188" s="138">
        <f t="shared" si="209"/>
        <v>0.67970091219730777</v>
      </c>
      <c r="W188" s="138">
        <f t="shared" si="209"/>
        <v>0.75804507537996768</v>
      </c>
      <c r="X188" s="138">
        <f t="shared" si="209"/>
        <v>0.86297966793700664</v>
      </c>
      <c r="Y188" s="138">
        <f t="shared" si="209"/>
        <v>0.97139932784193805</v>
      </c>
      <c r="Z188" s="138">
        <f t="shared" si="209"/>
        <v>1.0900601775566656</v>
      </c>
      <c r="AA188" s="138">
        <f t="shared" si="209"/>
        <v>1.2157621281016378</v>
      </c>
      <c r="AB188" s="138">
        <f t="shared" si="210"/>
        <v>1.3486445899474655</v>
      </c>
      <c r="AC188" s="138">
        <f t="shared" si="210"/>
        <v>1.495827452839888</v>
      </c>
      <c r="AD188" s="138">
        <f t="shared" si="210"/>
        <v>1.6582304158418353</v>
      </c>
      <c r="AE188" s="138">
        <f t="shared" si="210"/>
        <v>1.6582304158418353</v>
      </c>
      <c r="AF188" s="138">
        <f t="shared" si="210"/>
        <v>1.6582304158418353</v>
      </c>
      <c r="AG188" s="138">
        <f t="shared" si="210"/>
        <v>1.6582304158418353</v>
      </c>
      <c r="AH188" s="138">
        <f t="shared" si="210"/>
        <v>1.6582304158418353</v>
      </c>
      <c r="AI188" s="138">
        <f t="shared" si="210"/>
        <v>1.6582304158418353</v>
      </c>
      <c r="AJ188" s="138">
        <f t="shared" si="210"/>
        <v>1.6582304158418353</v>
      </c>
      <c r="AK188" s="138">
        <f t="shared" si="210"/>
        <v>1.6582304158418353</v>
      </c>
      <c r="AL188" s="138">
        <f t="shared" si="210"/>
        <v>1.6582304158418353</v>
      </c>
      <c r="AM188" s="138">
        <f t="shared" si="210"/>
        <v>1.6582304158418353</v>
      </c>
      <c r="AN188" s="138">
        <f t="shared" si="210"/>
        <v>1.6582304158418353</v>
      </c>
      <c r="AO188" s="138">
        <f t="shared" si="210"/>
        <v>1.6582304158418353</v>
      </c>
      <c r="AP188" s="138">
        <f t="shared" si="211"/>
        <v>1.6582304158418353</v>
      </c>
      <c r="AQ188" s="138">
        <f t="shared" si="211"/>
        <v>1.6582304158418353</v>
      </c>
      <c r="AR188" s="138">
        <f t="shared" si="211"/>
        <v>1.6582304158418353</v>
      </c>
      <c r="AS188" s="138">
        <f t="shared" si="211"/>
        <v>1.6582304158418353</v>
      </c>
      <c r="AT188" s="138">
        <f t="shared" si="211"/>
        <v>1.6582304158418353</v>
      </c>
      <c r="AU188" s="138">
        <f t="shared" si="211"/>
        <v>1.6582304158418353</v>
      </c>
      <c r="AV188" s="138">
        <f t="shared" si="211"/>
        <v>1.6582304158418353</v>
      </c>
      <c r="AW188" s="138">
        <f t="shared" si="211"/>
        <v>1.6582304158418353</v>
      </c>
      <c r="AX188" s="138">
        <f t="shared" si="211"/>
        <v>1.6582304158418353</v>
      </c>
      <c r="AY188" s="138">
        <f t="shared" si="212"/>
        <v>1.6582304158418353</v>
      </c>
      <c r="AZ188" s="138">
        <f t="shared" si="212"/>
        <v>1.6582304158418353</v>
      </c>
      <c r="BA188" s="138">
        <f t="shared" si="212"/>
        <v>1.6582304158418353</v>
      </c>
      <c r="BB188" s="138">
        <f t="shared" si="212"/>
        <v>1.6582304158418353</v>
      </c>
      <c r="BC188" s="138">
        <f t="shared" si="212"/>
        <v>1.6582304158418353</v>
      </c>
      <c r="BD188" s="138">
        <f t="shared" si="212"/>
        <v>1.6582304158418353</v>
      </c>
      <c r="BE188" s="138">
        <f t="shared" si="212"/>
        <v>1.6582304158418353</v>
      </c>
      <c r="BF188" s="138">
        <f t="shared" si="212"/>
        <v>1.6582304158418353</v>
      </c>
      <c r="BG188" s="138">
        <f t="shared" si="212"/>
        <v>1.6582304158418353</v>
      </c>
      <c r="BH188" s="138">
        <f t="shared" si="212"/>
        <v>1.6582304158418353</v>
      </c>
      <c r="BI188" s="138">
        <f t="shared" si="212"/>
        <v>1.6582304158418353</v>
      </c>
      <c r="BJ188" s="138">
        <f t="shared" si="212"/>
        <v>1.6582304158418353</v>
      </c>
      <c r="BK188" s="138">
        <f t="shared" si="212"/>
        <v>1.6582304158418353</v>
      </c>
      <c r="BL188" s="138">
        <f t="shared" si="212"/>
        <v>1.6582304158418353</v>
      </c>
      <c r="BM188" s="138">
        <f t="shared" si="212"/>
        <v>1.6582304158418353</v>
      </c>
      <c r="BN188" s="138">
        <f t="shared" si="212"/>
        <v>1.6582304158418353</v>
      </c>
      <c r="BO188" s="138">
        <f t="shared" si="212"/>
        <v>1.6582304158418353</v>
      </c>
      <c r="BP188" s="138">
        <f t="shared" si="212"/>
        <v>1.6582304158418353</v>
      </c>
      <c r="BQ188" s="138">
        <f t="shared" si="212"/>
        <v>1.6582304158418353</v>
      </c>
      <c r="BR188" s="138">
        <f t="shared" si="212"/>
        <v>1.6582304158418353</v>
      </c>
    </row>
    <row r="189" spans="1:70">
      <c r="A189" t="s">
        <v>16</v>
      </c>
      <c r="B189" s="70" t="str">
        <f t="shared" si="208"/>
        <v>CNL</v>
      </c>
      <c r="C189" s="70" t="str">
        <f t="shared" si="208"/>
        <v>Commercial - Lighting</v>
      </c>
      <c r="E189" s="89"/>
      <c r="F189" s="89"/>
      <c r="I189" s="136"/>
      <c r="J189" s="90"/>
      <c r="K189" s="90"/>
      <c r="L189" s="138">
        <f t="shared" si="209"/>
        <v>0</v>
      </c>
      <c r="M189" s="138">
        <f t="shared" si="209"/>
        <v>0</v>
      </c>
      <c r="N189" s="138">
        <f t="shared" si="209"/>
        <v>0</v>
      </c>
      <c r="O189" s="138">
        <f t="shared" si="209"/>
        <v>0</v>
      </c>
      <c r="P189" s="138">
        <f t="shared" si="209"/>
        <v>0</v>
      </c>
      <c r="Q189" s="138">
        <f t="shared" si="209"/>
        <v>0</v>
      </c>
      <c r="R189" s="138">
        <f t="shared" si="209"/>
        <v>1.5371011281891316</v>
      </c>
      <c r="S189" s="138">
        <f t="shared" si="209"/>
        <v>2.9613501598697858</v>
      </c>
      <c r="T189" s="138">
        <f t="shared" si="209"/>
        <v>3.8553398926934275</v>
      </c>
      <c r="U189" s="138">
        <f t="shared" si="209"/>
        <v>6.7962157450030283</v>
      </c>
      <c r="V189" s="138">
        <f t="shared" si="209"/>
        <v>8.4743720683527251</v>
      </c>
      <c r="W189" s="138">
        <f t="shared" si="209"/>
        <v>9.4511510843574502</v>
      </c>
      <c r="X189" s="138">
        <f t="shared" si="209"/>
        <v>10.759454139733087</v>
      </c>
      <c r="Y189" s="138">
        <f t="shared" si="209"/>
        <v>12.111208302587499</v>
      </c>
      <c r="Z189" s="138">
        <f t="shared" si="209"/>
        <v>13.590647527082144</v>
      </c>
      <c r="AA189" s="138">
        <f t="shared" si="209"/>
        <v>15.157873757796017</v>
      </c>
      <c r="AB189" s="138">
        <f t="shared" si="210"/>
        <v>16.814625135986514</v>
      </c>
      <c r="AC189" s="138">
        <f t="shared" si="210"/>
        <v>18.64967099196981</v>
      </c>
      <c r="AD189" s="138">
        <f t="shared" si="210"/>
        <v>20.674477945711125</v>
      </c>
      <c r="AE189" s="138">
        <f t="shared" si="210"/>
        <v>20.674477945711125</v>
      </c>
      <c r="AF189" s="138">
        <f t="shared" si="210"/>
        <v>20.674477945711125</v>
      </c>
      <c r="AG189" s="138">
        <f t="shared" si="210"/>
        <v>20.674477945711125</v>
      </c>
      <c r="AH189" s="138">
        <f t="shared" si="210"/>
        <v>20.674477945711125</v>
      </c>
      <c r="AI189" s="138">
        <f t="shared" si="210"/>
        <v>20.674477945711125</v>
      </c>
      <c r="AJ189" s="138">
        <f t="shared" si="210"/>
        <v>20.674477945711125</v>
      </c>
      <c r="AK189" s="138">
        <f t="shared" si="210"/>
        <v>20.674477945711125</v>
      </c>
      <c r="AL189" s="138">
        <f t="shared" si="210"/>
        <v>20.674477945711125</v>
      </c>
      <c r="AM189" s="138">
        <f t="shared" si="210"/>
        <v>20.674477945711125</v>
      </c>
      <c r="AN189" s="138">
        <f t="shared" si="210"/>
        <v>20.674477945711125</v>
      </c>
      <c r="AO189" s="138">
        <f t="shared" si="210"/>
        <v>20.674477945711125</v>
      </c>
      <c r="AP189" s="138">
        <f t="shared" si="211"/>
        <v>20.674477945711125</v>
      </c>
      <c r="AQ189" s="138">
        <f t="shared" si="211"/>
        <v>20.674477945711125</v>
      </c>
      <c r="AR189" s="138">
        <f t="shared" si="211"/>
        <v>20.674477945711125</v>
      </c>
      <c r="AS189" s="138">
        <f t="shared" si="211"/>
        <v>20.674477945711125</v>
      </c>
      <c r="AT189" s="138">
        <f t="shared" si="211"/>
        <v>20.674477945711125</v>
      </c>
      <c r="AU189" s="138">
        <f t="shared" si="211"/>
        <v>20.674477945711125</v>
      </c>
      <c r="AV189" s="138">
        <f t="shared" si="211"/>
        <v>20.674477945711125</v>
      </c>
      <c r="AW189" s="138">
        <f t="shared" si="211"/>
        <v>20.674477945711125</v>
      </c>
      <c r="AX189" s="138">
        <f t="shared" si="211"/>
        <v>20.674477945711125</v>
      </c>
      <c r="AY189" s="138">
        <f t="shared" si="212"/>
        <v>20.674477945711125</v>
      </c>
      <c r="AZ189" s="138">
        <f t="shared" si="212"/>
        <v>20.674477945711125</v>
      </c>
      <c r="BA189" s="138">
        <f t="shared" si="212"/>
        <v>20.674477945711125</v>
      </c>
      <c r="BB189" s="138">
        <f t="shared" si="212"/>
        <v>20.674477945711125</v>
      </c>
      <c r="BC189" s="138">
        <f t="shared" si="212"/>
        <v>20.674477945711125</v>
      </c>
      <c r="BD189" s="138">
        <f t="shared" si="212"/>
        <v>20.674477945711125</v>
      </c>
      <c r="BE189" s="138">
        <f t="shared" si="212"/>
        <v>20.674477945711125</v>
      </c>
      <c r="BF189" s="138">
        <f t="shared" si="212"/>
        <v>20.674477945711125</v>
      </c>
      <c r="BG189" s="138">
        <f t="shared" si="212"/>
        <v>20.674477945711125</v>
      </c>
      <c r="BH189" s="138">
        <f t="shared" si="212"/>
        <v>20.674477945711125</v>
      </c>
      <c r="BI189" s="138">
        <f t="shared" si="212"/>
        <v>20.674477945711125</v>
      </c>
      <c r="BJ189" s="138">
        <f t="shared" si="212"/>
        <v>20.674477945711125</v>
      </c>
      <c r="BK189" s="138">
        <f t="shared" si="212"/>
        <v>20.674477945711125</v>
      </c>
      <c r="BL189" s="138">
        <f t="shared" si="212"/>
        <v>20.674477945711125</v>
      </c>
      <c r="BM189" s="138">
        <f t="shared" si="212"/>
        <v>20.674477945711125</v>
      </c>
      <c r="BN189" s="138">
        <f t="shared" si="212"/>
        <v>20.674477945711125</v>
      </c>
      <c r="BO189" s="138">
        <f t="shared" si="212"/>
        <v>20.674477945711125</v>
      </c>
      <c r="BP189" s="138">
        <f t="shared" si="212"/>
        <v>20.674477945711125</v>
      </c>
      <c r="BQ189" s="138">
        <f t="shared" si="212"/>
        <v>20.674477945711125</v>
      </c>
      <c r="BR189" s="138">
        <f t="shared" si="212"/>
        <v>20.674477945711125</v>
      </c>
    </row>
    <row r="190" spans="1:70">
      <c r="A190" t="s">
        <v>16</v>
      </c>
      <c r="B190" s="70" t="str">
        <f t="shared" si="208"/>
        <v>CNR</v>
      </c>
      <c r="C190" s="70" t="str">
        <f t="shared" si="208"/>
        <v>Commercial - Refrigeration</v>
      </c>
      <c r="E190" s="89"/>
      <c r="F190" s="89"/>
      <c r="I190" s="136"/>
      <c r="J190" s="90"/>
      <c r="K190" s="90"/>
      <c r="L190" s="138">
        <f t="shared" si="209"/>
        <v>0</v>
      </c>
      <c r="M190" s="138">
        <f t="shared" si="209"/>
        <v>0</v>
      </c>
      <c r="N190" s="138">
        <f t="shared" si="209"/>
        <v>0</v>
      </c>
      <c r="O190" s="138">
        <f t="shared" si="209"/>
        <v>0</v>
      </c>
      <c r="P190" s="138">
        <f t="shared" si="209"/>
        <v>0</v>
      </c>
      <c r="Q190" s="138">
        <f t="shared" si="209"/>
        <v>0</v>
      </c>
      <c r="R190" s="138">
        <f t="shared" si="209"/>
        <v>0.37392159230343008</v>
      </c>
      <c r="S190" s="138">
        <f t="shared" si="209"/>
        <v>0.72039031579598123</v>
      </c>
      <c r="T190" s="138">
        <f t="shared" si="209"/>
        <v>0.93786596412508894</v>
      </c>
      <c r="U190" s="138">
        <f t="shared" si="209"/>
        <v>1.6532756149903027</v>
      </c>
      <c r="V190" s="138">
        <f t="shared" si="209"/>
        <v>2.0615108787951302</v>
      </c>
      <c r="W190" s="138">
        <f t="shared" si="209"/>
        <v>2.2991261913434693</v>
      </c>
      <c r="X190" s="138">
        <f t="shared" si="209"/>
        <v>2.617389416000544</v>
      </c>
      <c r="Y190" s="138">
        <f t="shared" si="209"/>
        <v>2.9462227371840277</v>
      </c>
      <c r="Z190" s="138">
        <f t="shared" si="209"/>
        <v>3.3061172557645402</v>
      </c>
      <c r="AA190" s="138">
        <f t="shared" si="209"/>
        <v>3.6873672053879765</v>
      </c>
      <c r="AB190" s="138">
        <f t="shared" si="210"/>
        <v>4.0903954135018585</v>
      </c>
      <c r="AC190" s="138">
        <f t="shared" si="210"/>
        <v>4.5367962753810369</v>
      </c>
      <c r="AD190" s="138">
        <f t="shared" si="210"/>
        <v>5.0293592085316856</v>
      </c>
      <c r="AE190" s="138">
        <f t="shared" si="210"/>
        <v>5.0293592085316856</v>
      </c>
      <c r="AF190" s="138">
        <f t="shared" si="210"/>
        <v>5.0293592085316856</v>
      </c>
      <c r="AG190" s="138">
        <f t="shared" si="210"/>
        <v>5.0293592085316856</v>
      </c>
      <c r="AH190" s="138">
        <f t="shared" si="210"/>
        <v>5.0293592085316856</v>
      </c>
      <c r="AI190" s="138">
        <f t="shared" si="210"/>
        <v>5.0293592085316856</v>
      </c>
      <c r="AJ190" s="138">
        <f t="shared" si="210"/>
        <v>5.0293592085316856</v>
      </c>
      <c r="AK190" s="138">
        <f t="shared" si="210"/>
        <v>5.0293592085316856</v>
      </c>
      <c r="AL190" s="138">
        <f t="shared" si="210"/>
        <v>5.0293592085316856</v>
      </c>
      <c r="AM190" s="138">
        <f t="shared" si="210"/>
        <v>5.0293592085316856</v>
      </c>
      <c r="AN190" s="138">
        <f t="shared" si="210"/>
        <v>5.0293592085316856</v>
      </c>
      <c r="AO190" s="138">
        <f t="shared" si="210"/>
        <v>5.0293592085316856</v>
      </c>
      <c r="AP190" s="138">
        <f t="shared" si="211"/>
        <v>5.0293592085316856</v>
      </c>
      <c r="AQ190" s="138">
        <f t="shared" si="211"/>
        <v>5.0293592085316856</v>
      </c>
      <c r="AR190" s="138">
        <f t="shared" si="211"/>
        <v>5.0293592085316856</v>
      </c>
      <c r="AS190" s="138">
        <f t="shared" si="211"/>
        <v>5.0293592085316856</v>
      </c>
      <c r="AT190" s="138">
        <f t="shared" si="211"/>
        <v>5.0293592085316856</v>
      </c>
      <c r="AU190" s="138">
        <f t="shared" si="211"/>
        <v>5.0293592085316856</v>
      </c>
      <c r="AV190" s="138">
        <f t="shared" si="211"/>
        <v>5.0293592085316856</v>
      </c>
      <c r="AW190" s="138">
        <f t="shared" si="211"/>
        <v>5.0293592085316856</v>
      </c>
      <c r="AX190" s="138">
        <f t="shared" si="211"/>
        <v>5.0293592085316856</v>
      </c>
      <c r="AY190" s="138">
        <f t="shared" si="212"/>
        <v>5.0293592085316856</v>
      </c>
      <c r="AZ190" s="138">
        <f t="shared" si="212"/>
        <v>5.0293592085316856</v>
      </c>
      <c r="BA190" s="138">
        <f t="shared" si="212"/>
        <v>5.0293592085316856</v>
      </c>
      <c r="BB190" s="138">
        <f t="shared" si="212"/>
        <v>5.0293592085316856</v>
      </c>
      <c r="BC190" s="138">
        <f t="shared" si="212"/>
        <v>5.0293592085316856</v>
      </c>
      <c r="BD190" s="138">
        <f t="shared" si="212"/>
        <v>5.0293592085316856</v>
      </c>
      <c r="BE190" s="138">
        <f t="shared" si="212"/>
        <v>5.0293592085316856</v>
      </c>
      <c r="BF190" s="138">
        <f t="shared" si="212"/>
        <v>5.0293592085316856</v>
      </c>
      <c r="BG190" s="138">
        <f t="shared" si="212"/>
        <v>5.0293592085316856</v>
      </c>
      <c r="BH190" s="138">
        <f t="shared" si="212"/>
        <v>5.0293592085316856</v>
      </c>
      <c r="BI190" s="138">
        <f t="shared" si="212"/>
        <v>5.0293592085316856</v>
      </c>
      <c r="BJ190" s="138">
        <f t="shared" si="212"/>
        <v>5.0293592085316856</v>
      </c>
      <c r="BK190" s="138">
        <f t="shared" si="212"/>
        <v>5.0293592085316856</v>
      </c>
      <c r="BL190" s="138">
        <f t="shared" si="212"/>
        <v>5.0293592085316856</v>
      </c>
      <c r="BM190" s="138">
        <f t="shared" si="212"/>
        <v>5.0293592085316856</v>
      </c>
      <c r="BN190" s="138">
        <f t="shared" si="212"/>
        <v>5.0293592085316856</v>
      </c>
      <c r="BO190" s="138">
        <f t="shared" si="212"/>
        <v>5.0293592085316856</v>
      </c>
      <c r="BP190" s="138">
        <f t="shared" si="212"/>
        <v>5.0293592085316856</v>
      </c>
      <c r="BQ190" s="138">
        <f t="shared" si="212"/>
        <v>5.0293592085316856</v>
      </c>
      <c r="BR190" s="138">
        <f t="shared" si="212"/>
        <v>5.0293592085316856</v>
      </c>
    </row>
    <row r="191" spans="1:70">
      <c r="A191" t="s">
        <v>16</v>
      </c>
      <c r="B191" s="70" t="str">
        <f t="shared" si="208"/>
        <v>CNW</v>
      </c>
      <c r="C191" s="70" t="str">
        <f t="shared" si="208"/>
        <v>Commercial - Water Heating</v>
      </c>
      <c r="E191" s="89"/>
      <c r="F191" s="89"/>
      <c r="I191" s="136"/>
      <c r="J191" s="90"/>
      <c r="K191" s="90"/>
      <c r="L191" s="138">
        <f t="shared" si="209"/>
        <v>0</v>
      </c>
      <c r="M191" s="138">
        <f t="shared" si="209"/>
        <v>0</v>
      </c>
      <c r="N191" s="138">
        <f t="shared" si="209"/>
        <v>0</v>
      </c>
      <c r="O191" s="138">
        <f t="shared" si="209"/>
        <v>0</v>
      </c>
      <c r="P191" s="138">
        <f t="shared" si="209"/>
        <v>0</v>
      </c>
      <c r="Q191" s="138">
        <f t="shared" si="209"/>
        <v>0</v>
      </c>
      <c r="R191" s="138">
        <f t="shared" si="209"/>
        <v>0.19796348261065</v>
      </c>
      <c r="S191" s="138">
        <f t="shared" si="209"/>
        <v>0.38139272694964443</v>
      </c>
      <c r="T191" s="138">
        <f t="shared" si="209"/>
        <v>0.49652979742751913</v>
      </c>
      <c r="U191" s="138">
        <f t="shared" si="209"/>
        <v>0.87528563526536463</v>
      </c>
      <c r="V191" s="138">
        <f t="shared" si="209"/>
        <v>1.0914156374121804</v>
      </c>
      <c r="W191" s="138">
        <f t="shared" si="209"/>
        <v>1.2172151519679375</v>
      </c>
      <c r="X191" s="138">
        <f t="shared" si="209"/>
        <v>1.3857116967967349</v>
      </c>
      <c r="Y191" s="138">
        <f t="shared" si="209"/>
        <v>1.5598043162116735</v>
      </c>
      <c r="Z191" s="138">
        <f t="shared" si="209"/>
        <v>1.7503415136807803</v>
      </c>
      <c r="AA191" s="138">
        <f t="shared" si="209"/>
        <v>1.9521848127201815</v>
      </c>
      <c r="AB191" s="138">
        <f t="shared" si="210"/>
        <v>2.1655580688005909</v>
      </c>
      <c r="AC191" s="138">
        <f t="shared" si="210"/>
        <v>2.4018938971586556</v>
      </c>
      <c r="AD191" s="138">
        <f t="shared" si="210"/>
        <v>2.6626690854828756</v>
      </c>
      <c r="AE191" s="138">
        <f t="shared" si="210"/>
        <v>2.6626690854828756</v>
      </c>
      <c r="AF191" s="138">
        <f t="shared" si="210"/>
        <v>2.6626690854828756</v>
      </c>
      <c r="AG191" s="138">
        <f t="shared" si="210"/>
        <v>2.6626690854828756</v>
      </c>
      <c r="AH191" s="138">
        <f t="shared" si="210"/>
        <v>2.6626690854828756</v>
      </c>
      <c r="AI191" s="138">
        <f t="shared" si="210"/>
        <v>2.6626690854828756</v>
      </c>
      <c r="AJ191" s="138">
        <f t="shared" si="210"/>
        <v>2.6626690854828756</v>
      </c>
      <c r="AK191" s="138">
        <f t="shared" si="210"/>
        <v>2.6626690854828756</v>
      </c>
      <c r="AL191" s="138">
        <f t="shared" si="210"/>
        <v>2.6626690854828756</v>
      </c>
      <c r="AM191" s="138">
        <f t="shared" si="210"/>
        <v>2.6626690854828756</v>
      </c>
      <c r="AN191" s="138">
        <f t="shared" si="210"/>
        <v>2.6626690854828756</v>
      </c>
      <c r="AO191" s="138">
        <f t="shared" si="210"/>
        <v>2.6626690854828756</v>
      </c>
      <c r="AP191" s="138">
        <f t="shared" si="211"/>
        <v>2.6626690854828756</v>
      </c>
      <c r="AQ191" s="138">
        <f t="shared" si="211"/>
        <v>2.6626690854828756</v>
      </c>
      <c r="AR191" s="138">
        <f t="shared" si="211"/>
        <v>2.6626690854828756</v>
      </c>
      <c r="AS191" s="138">
        <f t="shared" si="211"/>
        <v>2.6626690854828756</v>
      </c>
      <c r="AT191" s="138">
        <f t="shared" si="211"/>
        <v>2.6626690854828756</v>
      </c>
      <c r="AU191" s="138">
        <f t="shared" si="211"/>
        <v>2.6626690854828756</v>
      </c>
      <c r="AV191" s="138">
        <f t="shared" si="211"/>
        <v>2.6626690854828756</v>
      </c>
      <c r="AW191" s="138">
        <f t="shared" si="211"/>
        <v>2.6626690854828756</v>
      </c>
      <c r="AX191" s="138">
        <f t="shared" si="211"/>
        <v>2.6626690854828756</v>
      </c>
      <c r="AY191" s="138">
        <f t="shared" si="212"/>
        <v>2.6626690854828756</v>
      </c>
      <c r="AZ191" s="138">
        <f t="shared" si="212"/>
        <v>2.6626690854828756</v>
      </c>
      <c r="BA191" s="138">
        <f t="shared" si="212"/>
        <v>2.6626690854828756</v>
      </c>
      <c r="BB191" s="138">
        <f t="shared" si="212"/>
        <v>2.6626690854828756</v>
      </c>
      <c r="BC191" s="138">
        <f t="shared" si="212"/>
        <v>2.6626690854828756</v>
      </c>
      <c r="BD191" s="138">
        <f t="shared" si="212"/>
        <v>2.6626690854828756</v>
      </c>
      <c r="BE191" s="138">
        <f t="shared" si="212"/>
        <v>2.6626690854828756</v>
      </c>
      <c r="BF191" s="138">
        <f t="shared" si="212"/>
        <v>2.6626690854828756</v>
      </c>
      <c r="BG191" s="138">
        <f t="shared" si="212"/>
        <v>2.6626690854828756</v>
      </c>
      <c r="BH191" s="138">
        <f t="shared" si="212"/>
        <v>2.6626690854828756</v>
      </c>
      <c r="BI191" s="138">
        <f t="shared" si="212"/>
        <v>2.6626690854828756</v>
      </c>
      <c r="BJ191" s="138">
        <f t="shared" si="212"/>
        <v>2.6626690854828756</v>
      </c>
      <c r="BK191" s="138">
        <f t="shared" si="212"/>
        <v>2.6626690854828756</v>
      </c>
      <c r="BL191" s="138">
        <f t="shared" si="212"/>
        <v>2.6626690854828756</v>
      </c>
      <c r="BM191" s="138">
        <f t="shared" si="212"/>
        <v>2.6626690854828756</v>
      </c>
      <c r="BN191" s="138">
        <f t="shared" si="212"/>
        <v>2.6626690854828756</v>
      </c>
      <c r="BO191" s="138">
        <f t="shared" si="212"/>
        <v>2.6626690854828756</v>
      </c>
      <c r="BP191" s="138">
        <f t="shared" si="212"/>
        <v>2.6626690854828756</v>
      </c>
      <c r="BQ191" s="138">
        <f t="shared" si="212"/>
        <v>2.6626690854828756</v>
      </c>
      <c r="BR191" s="138">
        <f t="shared" si="212"/>
        <v>2.6626690854828756</v>
      </c>
    </row>
    <row r="192" spans="1:70">
      <c r="A192" t="s">
        <v>16</v>
      </c>
      <c r="B192" s="70" t="str">
        <f t="shared" si="208"/>
        <v>CNG</v>
      </c>
      <c r="C192" s="70" t="str">
        <f t="shared" si="208"/>
        <v>Commercial - Public lights</v>
      </c>
      <c r="E192" s="89"/>
      <c r="F192" s="89"/>
      <c r="I192" s="136"/>
      <c r="J192" s="90"/>
      <c r="K192" s="90"/>
      <c r="L192" s="138">
        <f t="shared" si="209"/>
        <v>0</v>
      </c>
      <c r="M192" s="138">
        <f t="shared" si="209"/>
        <v>0</v>
      </c>
      <c r="N192" s="138">
        <f t="shared" si="209"/>
        <v>0</v>
      </c>
      <c r="O192" s="138">
        <f t="shared" si="209"/>
        <v>0</v>
      </c>
      <c r="P192" s="138">
        <f t="shared" si="209"/>
        <v>0</v>
      </c>
      <c r="Q192" s="138">
        <f t="shared" si="209"/>
        <v>0</v>
      </c>
      <c r="R192" s="138">
        <f t="shared" si="209"/>
        <v>0</v>
      </c>
      <c r="S192" s="138">
        <f t="shared" si="209"/>
        <v>0</v>
      </c>
      <c r="T192" s="138">
        <f t="shared" si="209"/>
        <v>0</v>
      </c>
      <c r="U192" s="138">
        <f t="shared" si="209"/>
        <v>0</v>
      </c>
      <c r="V192" s="138">
        <f t="shared" si="209"/>
        <v>0</v>
      </c>
      <c r="W192" s="138">
        <f t="shared" si="209"/>
        <v>0</v>
      </c>
      <c r="X192" s="138">
        <f t="shared" si="209"/>
        <v>0</v>
      </c>
      <c r="Y192" s="138">
        <f t="shared" si="209"/>
        <v>0</v>
      </c>
      <c r="Z192" s="138">
        <f t="shared" si="209"/>
        <v>0</v>
      </c>
      <c r="AA192" s="138">
        <f t="shared" si="209"/>
        <v>0</v>
      </c>
      <c r="AB192" s="138">
        <f t="shared" si="210"/>
        <v>0</v>
      </c>
      <c r="AC192" s="138">
        <f t="shared" si="210"/>
        <v>0</v>
      </c>
      <c r="AD192" s="138">
        <f t="shared" si="210"/>
        <v>0</v>
      </c>
      <c r="AE192" s="138">
        <f t="shared" si="210"/>
        <v>0</v>
      </c>
      <c r="AF192" s="138">
        <f t="shared" si="210"/>
        <v>0</v>
      </c>
      <c r="AG192" s="138">
        <f t="shared" si="210"/>
        <v>0</v>
      </c>
      <c r="AH192" s="138">
        <f t="shared" si="210"/>
        <v>0</v>
      </c>
      <c r="AI192" s="138">
        <f t="shared" si="210"/>
        <v>0</v>
      </c>
      <c r="AJ192" s="138">
        <f t="shared" si="210"/>
        <v>0</v>
      </c>
      <c r="AK192" s="138">
        <f t="shared" si="210"/>
        <v>0</v>
      </c>
      <c r="AL192" s="138">
        <f t="shared" si="210"/>
        <v>0</v>
      </c>
      <c r="AM192" s="138">
        <f t="shared" si="210"/>
        <v>0</v>
      </c>
      <c r="AN192" s="138">
        <f t="shared" si="210"/>
        <v>0</v>
      </c>
      <c r="AO192" s="138">
        <f t="shared" si="210"/>
        <v>0</v>
      </c>
      <c r="AP192" s="138">
        <f t="shared" si="211"/>
        <v>0</v>
      </c>
      <c r="AQ192" s="138">
        <f t="shared" si="211"/>
        <v>0</v>
      </c>
      <c r="AR192" s="138">
        <f t="shared" si="211"/>
        <v>0</v>
      </c>
      <c r="AS192" s="138">
        <f t="shared" si="211"/>
        <v>0</v>
      </c>
      <c r="AT192" s="138">
        <f t="shared" si="211"/>
        <v>0</v>
      </c>
      <c r="AU192" s="138">
        <f t="shared" si="211"/>
        <v>0</v>
      </c>
      <c r="AV192" s="138">
        <f t="shared" si="211"/>
        <v>0</v>
      </c>
      <c r="AW192" s="138">
        <f t="shared" si="211"/>
        <v>0</v>
      </c>
      <c r="AX192" s="138">
        <f t="shared" si="211"/>
        <v>0</v>
      </c>
      <c r="AY192" s="138">
        <f t="shared" si="212"/>
        <v>0</v>
      </c>
      <c r="AZ192" s="138">
        <f t="shared" si="212"/>
        <v>0</v>
      </c>
      <c r="BA192" s="138">
        <f t="shared" si="212"/>
        <v>0</v>
      </c>
      <c r="BB192" s="138">
        <f t="shared" si="212"/>
        <v>0</v>
      </c>
      <c r="BC192" s="138">
        <f t="shared" si="212"/>
        <v>0</v>
      </c>
      <c r="BD192" s="138">
        <f t="shared" si="212"/>
        <v>0</v>
      </c>
      <c r="BE192" s="138">
        <f t="shared" si="212"/>
        <v>0</v>
      </c>
      <c r="BF192" s="138">
        <f t="shared" si="212"/>
        <v>0</v>
      </c>
      <c r="BG192" s="138">
        <f t="shared" si="212"/>
        <v>0</v>
      </c>
      <c r="BH192" s="138">
        <f t="shared" si="212"/>
        <v>0</v>
      </c>
      <c r="BI192" s="138">
        <f t="shared" si="212"/>
        <v>0</v>
      </c>
      <c r="BJ192" s="138">
        <f t="shared" si="212"/>
        <v>0</v>
      </c>
      <c r="BK192" s="138">
        <f t="shared" si="212"/>
        <v>0</v>
      </c>
      <c r="BL192" s="138">
        <f t="shared" si="212"/>
        <v>0</v>
      </c>
      <c r="BM192" s="138">
        <f t="shared" si="212"/>
        <v>0</v>
      </c>
      <c r="BN192" s="138">
        <f t="shared" si="212"/>
        <v>0</v>
      </c>
      <c r="BO192" s="138">
        <f t="shared" si="212"/>
        <v>0</v>
      </c>
      <c r="BP192" s="138">
        <f t="shared" si="212"/>
        <v>0</v>
      </c>
      <c r="BQ192" s="138">
        <f t="shared" si="212"/>
        <v>0</v>
      </c>
      <c r="BR192" s="138">
        <f t="shared" si="212"/>
        <v>0</v>
      </c>
    </row>
    <row r="193" spans="1:70">
      <c r="A193" t="s">
        <v>16</v>
      </c>
      <c r="B193" s="70" t="str">
        <f t="shared" si="208"/>
        <v>CNT</v>
      </c>
      <c r="C193" s="70" t="str">
        <f t="shared" si="208"/>
        <v>Commercial - Public Water</v>
      </c>
      <c r="E193" s="89"/>
      <c r="F193" s="89"/>
      <c r="I193" s="136"/>
      <c r="J193" s="90"/>
      <c r="K193" s="90"/>
      <c r="L193" s="138">
        <f t="shared" si="209"/>
        <v>0</v>
      </c>
      <c r="M193" s="138">
        <f t="shared" si="209"/>
        <v>0</v>
      </c>
      <c r="N193" s="138">
        <f t="shared" si="209"/>
        <v>0</v>
      </c>
      <c r="O193" s="138">
        <f t="shared" si="209"/>
        <v>0</v>
      </c>
      <c r="P193" s="138">
        <f t="shared" si="209"/>
        <v>0</v>
      </c>
      <c r="Q193" s="138">
        <f t="shared" si="209"/>
        <v>0</v>
      </c>
      <c r="R193" s="138">
        <f t="shared" si="209"/>
        <v>0</v>
      </c>
      <c r="S193" s="138">
        <f t="shared" si="209"/>
        <v>0</v>
      </c>
      <c r="T193" s="138">
        <f t="shared" si="209"/>
        <v>0</v>
      </c>
      <c r="U193" s="138">
        <f t="shared" si="209"/>
        <v>0</v>
      </c>
      <c r="V193" s="138">
        <f t="shared" si="209"/>
        <v>0</v>
      </c>
      <c r="W193" s="138">
        <f t="shared" si="209"/>
        <v>0</v>
      </c>
      <c r="X193" s="138">
        <f t="shared" si="209"/>
        <v>0</v>
      </c>
      <c r="Y193" s="138">
        <f t="shared" si="209"/>
        <v>0</v>
      </c>
      <c r="Z193" s="138">
        <f t="shared" si="209"/>
        <v>0</v>
      </c>
      <c r="AA193" s="138">
        <f t="shared" si="209"/>
        <v>0</v>
      </c>
      <c r="AB193" s="138">
        <f t="shared" si="210"/>
        <v>0</v>
      </c>
      <c r="AC193" s="138">
        <f t="shared" si="210"/>
        <v>0</v>
      </c>
      <c r="AD193" s="138">
        <f t="shared" si="210"/>
        <v>0</v>
      </c>
      <c r="AE193" s="138">
        <f t="shared" si="210"/>
        <v>0</v>
      </c>
      <c r="AF193" s="138">
        <f t="shared" si="210"/>
        <v>0</v>
      </c>
      <c r="AG193" s="138">
        <f t="shared" si="210"/>
        <v>0</v>
      </c>
      <c r="AH193" s="138">
        <f t="shared" si="210"/>
        <v>0</v>
      </c>
      <c r="AI193" s="138">
        <f t="shared" si="210"/>
        <v>0</v>
      </c>
      <c r="AJ193" s="138">
        <f t="shared" si="210"/>
        <v>0</v>
      </c>
      <c r="AK193" s="138">
        <f t="shared" si="210"/>
        <v>0</v>
      </c>
      <c r="AL193" s="138">
        <f t="shared" si="210"/>
        <v>0</v>
      </c>
      <c r="AM193" s="138">
        <f t="shared" si="210"/>
        <v>0</v>
      </c>
      <c r="AN193" s="138">
        <f t="shared" si="210"/>
        <v>0</v>
      </c>
      <c r="AO193" s="138">
        <f t="shared" si="210"/>
        <v>0</v>
      </c>
      <c r="AP193" s="138">
        <f t="shared" si="211"/>
        <v>0</v>
      </c>
      <c r="AQ193" s="138">
        <f t="shared" si="211"/>
        <v>0</v>
      </c>
      <c r="AR193" s="138">
        <f t="shared" si="211"/>
        <v>0</v>
      </c>
      <c r="AS193" s="138">
        <f t="shared" si="211"/>
        <v>0</v>
      </c>
      <c r="AT193" s="138">
        <f t="shared" si="211"/>
        <v>0</v>
      </c>
      <c r="AU193" s="138">
        <f t="shared" si="211"/>
        <v>0</v>
      </c>
      <c r="AV193" s="138">
        <f t="shared" si="211"/>
        <v>0</v>
      </c>
      <c r="AW193" s="138">
        <f t="shared" si="211"/>
        <v>0</v>
      </c>
      <c r="AX193" s="138">
        <f t="shared" si="211"/>
        <v>0</v>
      </c>
      <c r="AY193" s="138">
        <f t="shared" ref="AY193:BR194" si="213">INDEX(AY$49:AY$52,MATCH($I$185,$B$49:$B$52,0),1)*INDEX(AY$81:AY$89,MATCH($B193,$B$81:$B$89,0))*INDEX(AY$116:AY$124,MATCH($B193,$B$116:$B$124,0))/1000</f>
        <v>0</v>
      </c>
      <c r="AZ193" s="138">
        <f t="shared" si="213"/>
        <v>0</v>
      </c>
      <c r="BA193" s="138">
        <f t="shared" si="213"/>
        <v>0</v>
      </c>
      <c r="BB193" s="138">
        <f t="shared" si="213"/>
        <v>0</v>
      </c>
      <c r="BC193" s="138">
        <f t="shared" si="213"/>
        <v>0</v>
      </c>
      <c r="BD193" s="138">
        <f t="shared" si="213"/>
        <v>0</v>
      </c>
      <c r="BE193" s="138">
        <f t="shared" si="213"/>
        <v>0</v>
      </c>
      <c r="BF193" s="138">
        <f t="shared" si="213"/>
        <v>0</v>
      </c>
      <c r="BG193" s="138">
        <f t="shared" si="213"/>
        <v>0</v>
      </c>
      <c r="BH193" s="138">
        <f t="shared" si="213"/>
        <v>0</v>
      </c>
      <c r="BI193" s="138">
        <f t="shared" si="213"/>
        <v>0</v>
      </c>
      <c r="BJ193" s="138">
        <f t="shared" si="213"/>
        <v>0</v>
      </c>
      <c r="BK193" s="138">
        <f t="shared" si="213"/>
        <v>0</v>
      </c>
      <c r="BL193" s="138">
        <f t="shared" si="213"/>
        <v>0</v>
      </c>
      <c r="BM193" s="138">
        <f t="shared" si="213"/>
        <v>0</v>
      </c>
      <c r="BN193" s="138">
        <f t="shared" si="213"/>
        <v>0</v>
      </c>
      <c r="BO193" s="138">
        <f t="shared" si="213"/>
        <v>0</v>
      </c>
      <c r="BP193" s="138">
        <f t="shared" si="213"/>
        <v>0</v>
      </c>
      <c r="BQ193" s="138">
        <f t="shared" si="213"/>
        <v>0</v>
      </c>
      <c r="BR193" s="138">
        <f t="shared" si="213"/>
        <v>0</v>
      </c>
    </row>
    <row r="194" spans="1:70">
      <c r="A194" t="s">
        <v>16</v>
      </c>
      <c r="B194" s="70" t="str">
        <f t="shared" si="208"/>
        <v>CNO</v>
      </c>
      <c r="C194" s="70" t="str">
        <f t="shared" si="208"/>
        <v>Commercial - Other</v>
      </c>
      <c r="E194" s="89"/>
      <c r="F194" s="89"/>
      <c r="I194" s="136"/>
      <c r="J194" s="90"/>
      <c r="K194" s="90"/>
      <c r="L194" s="138">
        <f t="shared" si="209"/>
        <v>0</v>
      </c>
      <c r="M194" s="138">
        <f t="shared" si="209"/>
        <v>0</v>
      </c>
      <c r="N194" s="138">
        <f t="shared" si="209"/>
        <v>0</v>
      </c>
      <c r="O194" s="138">
        <f t="shared" si="209"/>
        <v>0</v>
      </c>
      <c r="P194" s="138">
        <f t="shared" si="209"/>
        <v>0</v>
      </c>
      <c r="Q194" s="138">
        <f t="shared" si="209"/>
        <v>0</v>
      </c>
      <c r="R194" s="138">
        <f t="shared" si="209"/>
        <v>0.27783625702001274</v>
      </c>
      <c r="S194" s="138">
        <f t="shared" si="209"/>
        <v>0.53527411375538358</v>
      </c>
      <c r="T194" s="138">
        <f t="shared" si="209"/>
        <v>0.69686579866596787</v>
      </c>
      <c r="U194" s="138">
        <f t="shared" si="209"/>
        <v>1.2284391116911484</v>
      </c>
      <c r="V194" s="138">
        <f t="shared" si="209"/>
        <v>1.5317715750035923</v>
      </c>
      <c r="W194" s="138">
        <f t="shared" si="209"/>
        <v>1.7083277044380716</v>
      </c>
      <c r="X194" s="138">
        <f t="shared" si="209"/>
        <v>1.9448079315924471</v>
      </c>
      <c r="Y194" s="138">
        <f t="shared" si="209"/>
        <v>2.1891420942126696</v>
      </c>
      <c r="Z194" s="138">
        <f t="shared" si="209"/>
        <v>2.4565557660160557</v>
      </c>
      <c r="AA194" s="138">
        <f t="shared" si="209"/>
        <v>2.7398372377810984</v>
      </c>
      <c r="AB194" s="138">
        <f t="shared" si="210"/>
        <v>3.0393006844519657</v>
      </c>
      <c r="AC194" s="138">
        <f t="shared" si="210"/>
        <v>3.3709914644119889</v>
      </c>
      <c r="AD194" s="138">
        <f t="shared" si="210"/>
        <v>3.7369822082209807</v>
      </c>
      <c r="AE194" s="138">
        <f t="shared" si="210"/>
        <v>3.7369822082209807</v>
      </c>
      <c r="AF194" s="138">
        <f t="shared" si="210"/>
        <v>3.7369822082209807</v>
      </c>
      <c r="AG194" s="138">
        <f t="shared" si="210"/>
        <v>3.7369822082209807</v>
      </c>
      <c r="AH194" s="138">
        <f t="shared" si="210"/>
        <v>3.7369822082209807</v>
      </c>
      <c r="AI194" s="138">
        <f t="shared" si="210"/>
        <v>3.7369822082209807</v>
      </c>
      <c r="AJ194" s="138">
        <f t="shared" si="210"/>
        <v>3.7369822082209807</v>
      </c>
      <c r="AK194" s="138">
        <f t="shared" si="210"/>
        <v>3.7369822082209807</v>
      </c>
      <c r="AL194" s="138">
        <f t="shared" si="210"/>
        <v>3.7369822082209807</v>
      </c>
      <c r="AM194" s="138">
        <f t="shared" si="210"/>
        <v>3.7369822082209807</v>
      </c>
      <c r="AN194" s="138">
        <f t="shared" si="210"/>
        <v>3.7369822082209807</v>
      </c>
      <c r="AO194" s="138">
        <f t="shared" si="210"/>
        <v>3.7369822082209807</v>
      </c>
      <c r="AP194" s="138">
        <f t="shared" si="211"/>
        <v>3.7369822082209807</v>
      </c>
      <c r="AQ194" s="138">
        <f t="shared" si="211"/>
        <v>3.7369822082209807</v>
      </c>
      <c r="AR194" s="138">
        <f t="shared" si="211"/>
        <v>3.7369822082209807</v>
      </c>
      <c r="AS194" s="138">
        <f t="shared" si="211"/>
        <v>3.7369822082209807</v>
      </c>
      <c r="AT194" s="138">
        <f t="shared" si="211"/>
        <v>3.7369822082209807</v>
      </c>
      <c r="AU194" s="138">
        <f t="shared" si="211"/>
        <v>3.7369822082209807</v>
      </c>
      <c r="AV194" s="138">
        <f t="shared" si="211"/>
        <v>3.7369822082209807</v>
      </c>
      <c r="AW194" s="138">
        <f t="shared" si="211"/>
        <v>3.7369822082209807</v>
      </c>
      <c r="AX194" s="138">
        <f t="shared" si="211"/>
        <v>3.7369822082209807</v>
      </c>
      <c r="AY194" s="138">
        <f t="shared" si="213"/>
        <v>3.7369822082209807</v>
      </c>
      <c r="AZ194" s="138">
        <f t="shared" si="213"/>
        <v>3.7369822082209807</v>
      </c>
      <c r="BA194" s="138">
        <f t="shared" si="213"/>
        <v>3.7369822082209807</v>
      </c>
      <c r="BB194" s="138">
        <f t="shared" si="213"/>
        <v>3.7369822082209807</v>
      </c>
      <c r="BC194" s="138">
        <f t="shared" si="213"/>
        <v>3.7369822082209807</v>
      </c>
      <c r="BD194" s="138">
        <f t="shared" si="213"/>
        <v>3.7369822082209807</v>
      </c>
      <c r="BE194" s="138">
        <f t="shared" si="213"/>
        <v>3.7369822082209807</v>
      </c>
      <c r="BF194" s="138">
        <f t="shared" si="213"/>
        <v>3.7369822082209807</v>
      </c>
      <c r="BG194" s="138">
        <f t="shared" si="213"/>
        <v>3.7369822082209807</v>
      </c>
      <c r="BH194" s="138">
        <f t="shared" si="213"/>
        <v>3.7369822082209807</v>
      </c>
      <c r="BI194" s="138">
        <f t="shared" si="213"/>
        <v>3.7369822082209807</v>
      </c>
      <c r="BJ194" s="138">
        <f t="shared" si="213"/>
        <v>3.7369822082209807</v>
      </c>
      <c r="BK194" s="138">
        <f t="shared" si="213"/>
        <v>3.7369822082209807</v>
      </c>
      <c r="BL194" s="138">
        <f t="shared" si="213"/>
        <v>3.7369822082209807</v>
      </c>
      <c r="BM194" s="138">
        <f t="shared" si="213"/>
        <v>3.7369822082209807</v>
      </c>
      <c r="BN194" s="138">
        <f t="shared" si="213"/>
        <v>3.7369822082209807</v>
      </c>
      <c r="BO194" s="138">
        <f t="shared" si="213"/>
        <v>3.7369822082209807</v>
      </c>
      <c r="BP194" s="138">
        <f t="shared" si="213"/>
        <v>3.7369822082209807</v>
      </c>
      <c r="BQ194" s="138">
        <f t="shared" si="213"/>
        <v>3.7369822082209807</v>
      </c>
      <c r="BR194" s="138">
        <f t="shared" si="213"/>
        <v>3.7369822082209807</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4">B186</f>
        <v>CNC</v>
      </c>
      <c r="C197" s="70" t="str">
        <f t="shared" si="214"/>
        <v>Commercial - Cooling</v>
      </c>
      <c r="E197" s="89"/>
      <c r="F197" s="89"/>
      <c r="I197" s="136"/>
      <c r="J197" s="90"/>
      <c r="K197" s="90"/>
      <c r="L197" s="138">
        <f t="shared" ref="L197:AA205" si="215">INDEX(L$49:L$52,MATCH($I$196,$B$49:$B$52,0),1)*INDEX(L$81:L$89,MATCH($B197,$B$81:$B$89,0))*INDEX(L$127:L$135,MATCH($B197,$B$127:$B$135,0))/1000</f>
        <v>0</v>
      </c>
      <c r="M197" s="138">
        <f t="shared" si="215"/>
        <v>0</v>
      </c>
      <c r="N197" s="138">
        <f t="shared" si="215"/>
        <v>0</v>
      </c>
      <c r="O197" s="138">
        <f t="shared" si="215"/>
        <v>0</v>
      </c>
      <c r="P197" s="138">
        <f t="shared" si="215"/>
        <v>0</v>
      </c>
      <c r="Q197" s="138">
        <f t="shared" si="215"/>
        <v>0</v>
      </c>
      <c r="R197" s="138">
        <f t="shared" si="215"/>
        <v>0</v>
      </c>
      <c r="S197" s="138">
        <f t="shared" si="215"/>
        <v>0</v>
      </c>
      <c r="T197" s="138">
        <f t="shared" si="215"/>
        <v>0</v>
      </c>
      <c r="U197" s="138">
        <f t="shared" si="215"/>
        <v>0</v>
      </c>
      <c r="V197" s="138">
        <f t="shared" si="215"/>
        <v>0</v>
      </c>
      <c r="W197" s="138">
        <f t="shared" si="215"/>
        <v>0</v>
      </c>
      <c r="X197" s="138">
        <f t="shared" si="215"/>
        <v>0</v>
      </c>
      <c r="Y197" s="138">
        <f t="shared" si="215"/>
        <v>0</v>
      </c>
      <c r="Z197" s="138">
        <f t="shared" si="215"/>
        <v>0</v>
      </c>
      <c r="AA197" s="138">
        <f t="shared" si="215"/>
        <v>0</v>
      </c>
      <c r="AB197" s="138">
        <f t="shared" ref="AB197:AQ205" si="216">INDEX(AB$49:AB$52,MATCH($I$196,$B$49:$B$52,0),1)*INDEX(AB$81:AB$89,MATCH($B197,$B$81:$B$89,0))*INDEX(AB$127:AB$135,MATCH($B197,$B$127:$B$135,0))/1000</f>
        <v>0</v>
      </c>
      <c r="AC197" s="138">
        <f t="shared" si="216"/>
        <v>0</v>
      </c>
      <c r="AD197" s="138">
        <f t="shared" si="216"/>
        <v>0</v>
      </c>
      <c r="AE197" s="138">
        <f t="shared" si="216"/>
        <v>2.4752829576198803</v>
      </c>
      <c r="AF197" s="138">
        <f t="shared" si="216"/>
        <v>5.004706468940797</v>
      </c>
      <c r="AG197" s="138">
        <f t="shared" si="216"/>
        <v>7.6001564796093986</v>
      </c>
      <c r="AH197" s="138">
        <f t="shared" si="216"/>
        <v>10.392287943921669</v>
      </c>
      <c r="AI197" s="138">
        <f t="shared" si="216"/>
        <v>13.255439546343249</v>
      </c>
      <c r="AJ197" s="138">
        <f t="shared" si="216"/>
        <v>16.192065452426931</v>
      </c>
      <c r="AK197" s="138">
        <f t="shared" si="216"/>
        <v>19.211491261324014</v>
      </c>
      <c r="AL197" s="138">
        <f t="shared" si="216"/>
        <v>22.282947498665891</v>
      </c>
      <c r="AM197" s="138">
        <f t="shared" si="216"/>
        <v>25.34422523579131</v>
      </c>
      <c r="AN197" s="138">
        <f t="shared" si="216"/>
        <v>28.372903824383268</v>
      </c>
      <c r="AO197" s="138">
        <f t="shared" si="216"/>
        <v>28.372903824383268</v>
      </c>
      <c r="AP197" s="138">
        <f t="shared" si="216"/>
        <v>28.372903824383268</v>
      </c>
      <c r="AQ197" s="138">
        <f t="shared" si="216"/>
        <v>28.372903824383268</v>
      </c>
      <c r="AR197" s="138">
        <f t="shared" ref="AP197:BE205" si="217">INDEX(AR$49:AR$52,MATCH($I$196,$B$49:$B$52,0),1)*INDEX(AR$81:AR$89,MATCH($B197,$B$81:$B$89,0))*INDEX(AR$127:AR$135,MATCH($B197,$B$127:$B$135,0))/1000</f>
        <v>28.372903824383268</v>
      </c>
      <c r="AS197" s="138">
        <f t="shared" si="217"/>
        <v>28.372903824383268</v>
      </c>
      <c r="AT197" s="138">
        <f t="shared" si="217"/>
        <v>28.372903824383268</v>
      </c>
      <c r="AU197" s="138">
        <f t="shared" si="217"/>
        <v>28.372903824383268</v>
      </c>
      <c r="AV197" s="138">
        <f t="shared" si="217"/>
        <v>28.372903824383268</v>
      </c>
      <c r="AW197" s="138">
        <f t="shared" si="217"/>
        <v>28.372903824383268</v>
      </c>
      <c r="AX197" s="138">
        <f t="shared" si="217"/>
        <v>28.372903824383268</v>
      </c>
      <c r="AY197" s="138">
        <f t="shared" si="217"/>
        <v>28.372903824383268</v>
      </c>
      <c r="AZ197" s="138">
        <f t="shared" si="217"/>
        <v>28.372903824383268</v>
      </c>
      <c r="BA197" s="138">
        <f t="shared" si="217"/>
        <v>28.372903824383268</v>
      </c>
      <c r="BB197" s="138">
        <f t="shared" si="217"/>
        <v>28.372903824383268</v>
      </c>
      <c r="BC197" s="138">
        <f t="shared" si="217"/>
        <v>28.372903824383268</v>
      </c>
      <c r="BD197" s="138">
        <f t="shared" si="217"/>
        <v>28.372903824383268</v>
      </c>
      <c r="BE197" s="138">
        <f t="shared" si="217"/>
        <v>28.372903824383268</v>
      </c>
      <c r="BF197" s="138">
        <f t="shared" ref="AY197:BR203" si="218">INDEX(BF$49:BF$52,MATCH($I$196,$B$49:$B$52,0),1)*INDEX(BF$81:BF$89,MATCH($B197,$B$81:$B$89,0))*INDEX(BF$127:BF$135,MATCH($B197,$B$127:$B$135,0))/1000</f>
        <v>28.372903824383268</v>
      </c>
      <c r="BG197" s="138">
        <f t="shared" si="218"/>
        <v>28.372903824383268</v>
      </c>
      <c r="BH197" s="138">
        <f t="shared" si="218"/>
        <v>28.372903824383268</v>
      </c>
      <c r="BI197" s="138">
        <f t="shared" si="218"/>
        <v>28.372903824383268</v>
      </c>
      <c r="BJ197" s="138">
        <f t="shared" si="218"/>
        <v>28.372903824383268</v>
      </c>
      <c r="BK197" s="138">
        <f t="shared" si="218"/>
        <v>28.372903824383268</v>
      </c>
      <c r="BL197" s="138">
        <f t="shared" si="218"/>
        <v>28.372903824383268</v>
      </c>
      <c r="BM197" s="138">
        <f t="shared" si="218"/>
        <v>28.372903824383268</v>
      </c>
      <c r="BN197" s="138">
        <f t="shared" si="218"/>
        <v>28.372903824383268</v>
      </c>
      <c r="BO197" s="138">
        <f t="shared" si="218"/>
        <v>28.372903824383268</v>
      </c>
      <c r="BP197" s="138">
        <f t="shared" si="218"/>
        <v>28.372903824383268</v>
      </c>
      <c r="BQ197" s="138">
        <f t="shared" si="218"/>
        <v>28.372903824383268</v>
      </c>
      <c r="BR197" s="138">
        <f t="shared" si="218"/>
        <v>28.372903824383268</v>
      </c>
    </row>
    <row r="198" spans="1:70">
      <c r="A198" t="s">
        <v>16</v>
      </c>
      <c r="B198" s="70" t="str">
        <f t="shared" si="214"/>
        <v>CNH</v>
      </c>
      <c r="C198" s="70" t="str">
        <f t="shared" si="214"/>
        <v>Commercial - Space Heating</v>
      </c>
      <c r="E198" s="89"/>
      <c r="F198" s="89"/>
      <c r="I198" s="136"/>
      <c r="J198" s="90"/>
      <c r="K198" s="90"/>
      <c r="L198" s="138">
        <f t="shared" si="215"/>
        <v>0</v>
      </c>
      <c r="M198" s="138">
        <f t="shared" si="215"/>
        <v>0</v>
      </c>
      <c r="N198" s="138">
        <f t="shared" si="215"/>
        <v>0</v>
      </c>
      <c r="O198" s="138">
        <f t="shared" si="215"/>
        <v>0</v>
      </c>
      <c r="P198" s="138">
        <f t="shared" si="215"/>
        <v>0</v>
      </c>
      <c r="Q198" s="138">
        <f t="shared" si="215"/>
        <v>0</v>
      </c>
      <c r="R198" s="138">
        <f t="shared" si="215"/>
        <v>0</v>
      </c>
      <c r="S198" s="138">
        <f t="shared" si="215"/>
        <v>0</v>
      </c>
      <c r="T198" s="138">
        <f t="shared" si="215"/>
        <v>0</v>
      </c>
      <c r="U198" s="138">
        <f t="shared" si="215"/>
        <v>0</v>
      </c>
      <c r="V198" s="138">
        <f t="shared" si="215"/>
        <v>0</v>
      </c>
      <c r="W198" s="138">
        <f t="shared" si="215"/>
        <v>0</v>
      </c>
      <c r="X198" s="138">
        <f t="shared" si="215"/>
        <v>0</v>
      </c>
      <c r="Y198" s="138">
        <f t="shared" si="215"/>
        <v>0</v>
      </c>
      <c r="Z198" s="138">
        <f t="shared" si="215"/>
        <v>0</v>
      </c>
      <c r="AA198" s="138">
        <f t="shared" si="215"/>
        <v>0</v>
      </c>
      <c r="AB198" s="138">
        <f t="shared" si="216"/>
        <v>0</v>
      </c>
      <c r="AC198" s="138">
        <f t="shared" si="216"/>
        <v>0</v>
      </c>
      <c r="AD198" s="138">
        <f t="shared" si="216"/>
        <v>0</v>
      </c>
      <c r="AE198" s="138">
        <f t="shared" si="216"/>
        <v>0.23117522854220776</v>
      </c>
      <c r="AF198" s="138">
        <f t="shared" si="216"/>
        <v>0.46740683047264164</v>
      </c>
      <c r="AG198" s="138">
        <f t="shared" si="216"/>
        <v>0.70980487532611825</v>
      </c>
      <c r="AH198" s="138">
        <f t="shared" si="216"/>
        <v>0.97057168075143985</v>
      </c>
      <c r="AI198" s="138">
        <f t="shared" si="216"/>
        <v>1.2379713022788472</v>
      </c>
      <c r="AJ198" s="138">
        <f t="shared" si="216"/>
        <v>1.5122329429094756</v>
      </c>
      <c r="AK198" s="138">
        <f t="shared" si="216"/>
        <v>1.7942275525718814</v>
      </c>
      <c r="AL198" s="138">
        <f t="shared" si="216"/>
        <v>2.0810814637334745</v>
      </c>
      <c r="AM198" s="138">
        <f t="shared" si="216"/>
        <v>2.366984769588909</v>
      </c>
      <c r="AN198" s="138">
        <f t="shared" si="216"/>
        <v>2.6498435283192143</v>
      </c>
      <c r="AO198" s="138">
        <f t="shared" si="216"/>
        <v>2.6498435283192143</v>
      </c>
      <c r="AP198" s="138">
        <f t="shared" si="217"/>
        <v>2.6498435283192143</v>
      </c>
      <c r="AQ198" s="138">
        <f t="shared" si="217"/>
        <v>2.6498435283192143</v>
      </c>
      <c r="AR198" s="138">
        <f t="shared" si="217"/>
        <v>2.6498435283192143</v>
      </c>
      <c r="AS198" s="138">
        <f t="shared" si="217"/>
        <v>2.6498435283192143</v>
      </c>
      <c r="AT198" s="138">
        <f t="shared" si="217"/>
        <v>2.6498435283192143</v>
      </c>
      <c r="AU198" s="138">
        <f t="shared" si="217"/>
        <v>2.6498435283192143</v>
      </c>
      <c r="AV198" s="138">
        <f t="shared" si="217"/>
        <v>2.6498435283192143</v>
      </c>
      <c r="AW198" s="138">
        <f t="shared" si="217"/>
        <v>2.6498435283192143</v>
      </c>
      <c r="AX198" s="138">
        <f t="shared" si="217"/>
        <v>2.6498435283192143</v>
      </c>
      <c r="AY198" s="138">
        <f t="shared" si="218"/>
        <v>2.6498435283192143</v>
      </c>
      <c r="AZ198" s="138">
        <f t="shared" si="218"/>
        <v>2.6498435283192143</v>
      </c>
      <c r="BA198" s="138">
        <f t="shared" si="218"/>
        <v>2.6498435283192143</v>
      </c>
      <c r="BB198" s="138">
        <f t="shared" si="218"/>
        <v>2.6498435283192143</v>
      </c>
      <c r="BC198" s="138">
        <f t="shared" si="218"/>
        <v>2.6498435283192143</v>
      </c>
      <c r="BD198" s="138">
        <f t="shared" si="218"/>
        <v>2.6498435283192143</v>
      </c>
      <c r="BE198" s="138">
        <f t="shared" si="218"/>
        <v>2.6498435283192143</v>
      </c>
      <c r="BF198" s="138">
        <f t="shared" si="218"/>
        <v>2.6498435283192143</v>
      </c>
      <c r="BG198" s="138">
        <f t="shared" si="218"/>
        <v>2.6498435283192143</v>
      </c>
      <c r="BH198" s="138">
        <f t="shared" si="218"/>
        <v>2.6498435283192143</v>
      </c>
      <c r="BI198" s="138">
        <f t="shared" si="218"/>
        <v>2.6498435283192143</v>
      </c>
      <c r="BJ198" s="138">
        <f t="shared" si="218"/>
        <v>2.6498435283192143</v>
      </c>
      <c r="BK198" s="138">
        <f t="shared" si="218"/>
        <v>2.6498435283192143</v>
      </c>
      <c r="BL198" s="138">
        <f t="shared" si="218"/>
        <v>2.6498435283192143</v>
      </c>
      <c r="BM198" s="138">
        <f t="shared" si="218"/>
        <v>2.6498435283192143</v>
      </c>
      <c r="BN198" s="138">
        <f t="shared" si="218"/>
        <v>2.6498435283192143</v>
      </c>
      <c r="BO198" s="138">
        <f t="shared" si="218"/>
        <v>2.6498435283192143</v>
      </c>
      <c r="BP198" s="138">
        <f t="shared" si="218"/>
        <v>2.6498435283192143</v>
      </c>
      <c r="BQ198" s="138">
        <f t="shared" si="218"/>
        <v>2.6498435283192143</v>
      </c>
      <c r="BR198" s="138">
        <f t="shared" si="218"/>
        <v>2.6498435283192143</v>
      </c>
    </row>
    <row r="199" spans="1:70">
      <c r="A199" t="s">
        <v>16</v>
      </c>
      <c r="B199" s="70" t="str">
        <f t="shared" si="214"/>
        <v>CNK</v>
      </c>
      <c r="C199" s="70" t="str">
        <f t="shared" si="214"/>
        <v>Commercial - Cooking</v>
      </c>
      <c r="E199" s="89"/>
      <c r="F199" s="89"/>
      <c r="I199" s="136"/>
      <c r="J199" s="90"/>
      <c r="K199" s="90"/>
      <c r="L199" s="138">
        <f t="shared" si="215"/>
        <v>0</v>
      </c>
      <c r="M199" s="138">
        <f t="shared" si="215"/>
        <v>0</v>
      </c>
      <c r="N199" s="138">
        <f t="shared" si="215"/>
        <v>0</v>
      </c>
      <c r="O199" s="138">
        <f t="shared" si="215"/>
        <v>0</v>
      </c>
      <c r="P199" s="138">
        <f t="shared" si="215"/>
        <v>0</v>
      </c>
      <c r="Q199" s="138">
        <f t="shared" si="215"/>
        <v>0</v>
      </c>
      <c r="R199" s="138">
        <f t="shared" si="215"/>
        <v>0</v>
      </c>
      <c r="S199" s="138">
        <f t="shared" si="215"/>
        <v>0</v>
      </c>
      <c r="T199" s="138">
        <f t="shared" si="215"/>
        <v>0</v>
      </c>
      <c r="U199" s="138">
        <f t="shared" si="215"/>
        <v>0</v>
      </c>
      <c r="V199" s="138">
        <f t="shared" si="215"/>
        <v>0</v>
      </c>
      <c r="W199" s="138">
        <f t="shared" si="215"/>
        <v>0</v>
      </c>
      <c r="X199" s="138">
        <f t="shared" si="215"/>
        <v>0</v>
      </c>
      <c r="Y199" s="138">
        <f t="shared" si="215"/>
        <v>0</v>
      </c>
      <c r="Z199" s="138">
        <f t="shared" si="215"/>
        <v>0</v>
      </c>
      <c r="AA199" s="138">
        <f t="shared" si="215"/>
        <v>0</v>
      </c>
      <c r="AB199" s="138">
        <f t="shared" si="216"/>
        <v>0</v>
      </c>
      <c r="AC199" s="138">
        <f t="shared" si="216"/>
        <v>0</v>
      </c>
      <c r="AD199" s="138">
        <f t="shared" si="216"/>
        <v>0</v>
      </c>
      <c r="AE199" s="138">
        <f t="shared" si="216"/>
        <v>0.1727705349010504</v>
      </c>
      <c r="AF199" s="138">
        <f t="shared" si="216"/>
        <v>0.34931998824614069</v>
      </c>
      <c r="AG199" s="138">
        <f t="shared" si="216"/>
        <v>0.53047797879899816</v>
      </c>
      <c r="AH199" s="138">
        <f t="shared" si="216"/>
        <v>0.72536399985702538</v>
      </c>
      <c r="AI199" s="138">
        <f t="shared" si="216"/>
        <v>0.92520710560394448</v>
      </c>
      <c r="AJ199" s="138">
        <f t="shared" si="216"/>
        <v>1.1301785926157628</v>
      </c>
      <c r="AK199" s="138">
        <f t="shared" si="216"/>
        <v>1.3409293718312423</v>
      </c>
      <c r="AL199" s="138">
        <f t="shared" si="216"/>
        <v>1.5553117863415331</v>
      </c>
      <c r="AM199" s="138">
        <f t="shared" si="216"/>
        <v>1.7689837588712518</v>
      </c>
      <c r="AN199" s="138">
        <f t="shared" si="216"/>
        <v>1.980380366351449</v>
      </c>
      <c r="AO199" s="138">
        <f t="shared" si="216"/>
        <v>1.980380366351449</v>
      </c>
      <c r="AP199" s="138">
        <f t="shared" si="217"/>
        <v>1.980380366351449</v>
      </c>
      <c r="AQ199" s="138">
        <f t="shared" si="217"/>
        <v>1.980380366351449</v>
      </c>
      <c r="AR199" s="138">
        <f t="shared" si="217"/>
        <v>1.980380366351449</v>
      </c>
      <c r="AS199" s="138">
        <f t="shared" si="217"/>
        <v>1.980380366351449</v>
      </c>
      <c r="AT199" s="138">
        <f t="shared" si="217"/>
        <v>1.980380366351449</v>
      </c>
      <c r="AU199" s="138">
        <f t="shared" si="217"/>
        <v>1.980380366351449</v>
      </c>
      <c r="AV199" s="138">
        <f t="shared" si="217"/>
        <v>1.980380366351449</v>
      </c>
      <c r="AW199" s="138">
        <f t="shared" si="217"/>
        <v>1.980380366351449</v>
      </c>
      <c r="AX199" s="138">
        <f t="shared" si="217"/>
        <v>1.980380366351449</v>
      </c>
      <c r="AY199" s="138">
        <f t="shared" si="218"/>
        <v>1.980380366351449</v>
      </c>
      <c r="AZ199" s="138">
        <f t="shared" si="218"/>
        <v>1.980380366351449</v>
      </c>
      <c r="BA199" s="138">
        <f t="shared" si="218"/>
        <v>1.980380366351449</v>
      </c>
      <c r="BB199" s="138">
        <f t="shared" si="218"/>
        <v>1.980380366351449</v>
      </c>
      <c r="BC199" s="138">
        <f t="shared" si="218"/>
        <v>1.980380366351449</v>
      </c>
      <c r="BD199" s="138">
        <f t="shared" si="218"/>
        <v>1.980380366351449</v>
      </c>
      <c r="BE199" s="138">
        <f t="shared" si="218"/>
        <v>1.980380366351449</v>
      </c>
      <c r="BF199" s="138">
        <f t="shared" si="218"/>
        <v>1.980380366351449</v>
      </c>
      <c r="BG199" s="138">
        <f t="shared" si="218"/>
        <v>1.980380366351449</v>
      </c>
      <c r="BH199" s="138">
        <f t="shared" si="218"/>
        <v>1.980380366351449</v>
      </c>
      <c r="BI199" s="138">
        <f t="shared" si="218"/>
        <v>1.980380366351449</v>
      </c>
      <c r="BJ199" s="138">
        <f t="shared" si="218"/>
        <v>1.980380366351449</v>
      </c>
      <c r="BK199" s="138">
        <f t="shared" si="218"/>
        <v>1.980380366351449</v>
      </c>
      <c r="BL199" s="138">
        <f t="shared" si="218"/>
        <v>1.980380366351449</v>
      </c>
      <c r="BM199" s="138">
        <f t="shared" si="218"/>
        <v>1.980380366351449</v>
      </c>
      <c r="BN199" s="138">
        <f t="shared" si="218"/>
        <v>1.980380366351449</v>
      </c>
      <c r="BO199" s="138">
        <f t="shared" si="218"/>
        <v>1.980380366351449</v>
      </c>
      <c r="BP199" s="138">
        <f t="shared" si="218"/>
        <v>1.980380366351449</v>
      </c>
      <c r="BQ199" s="138">
        <f t="shared" si="218"/>
        <v>1.980380366351449</v>
      </c>
      <c r="BR199" s="138">
        <f t="shared" si="218"/>
        <v>1.980380366351449</v>
      </c>
    </row>
    <row r="200" spans="1:70">
      <c r="A200" t="s">
        <v>16</v>
      </c>
      <c r="B200" s="70" t="str">
        <f t="shared" si="214"/>
        <v>CNL</v>
      </c>
      <c r="C200" s="70" t="str">
        <f t="shared" si="214"/>
        <v>Commercial - Lighting</v>
      </c>
      <c r="E200" s="89"/>
      <c r="F200" s="89"/>
      <c r="I200" s="136"/>
      <c r="J200" s="90"/>
      <c r="K200" s="90"/>
      <c r="L200" s="138">
        <f t="shared" si="215"/>
        <v>0</v>
      </c>
      <c r="M200" s="138">
        <f t="shared" si="215"/>
        <v>0</v>
      </c>
      <c r="N200" s="138">
        <f t="shared" si="215"/>
        <v>0</v>
      </c>
      <c r="O200" s="138">
        <f t="shared" si="215"/>
        <v>0</v>
      </c>
      <c r="P200" s="138">
        <f t="shared" si="215"/>
        <v>0</v>
      </c>
      <c r="Q200" s="138">
        <f t="shared" si="215"/>
        <v>0</v>
      </c>
      <c r="R200" s="138">
        <f t="shared" si="215"/>
        <v>0</v>
      </c>
      <c r="S200" s="138">
        <f t="shared" si="215"/>
        <v>0</v>
      </c>
      <c r="T200" s="138">
        <f t="shared" si="215"/>
        <v>0</v>
      </c>
      <c r="U200" s="138">
        <f t="shared" si="215"/>
        <v>0</v>
      </c>
      <c r="V200" s="138">
        <f t="shared" si="215"/>
        <v>0</v>
      </c>
      <c r="W200" s="138">
        <f t="shared" si="215"/>
        <v>0</v>
      </c>
      <c r="X200" s="138">
        <f t="shared" si="215"/>
        <v>0</v>
      </c>
      <c r="Y200" s="138">
        <f t="shared" si="215"/>
        <v>0</v>
      </c>
      <c r="Z200" s="138">
        <f t="shared" si="215"/>
        <v>0</v>
      </c>
      <c r="AA200" s="138">
        <f t="shared" si="215"/>
        <v>0</v>
      </c>
      <c r="AB200" s="138">
        <f t="shared" si="216"/>
        <v>0</v>
      </c>
      <c r="AC200" s="138">
        <f t="shared" si="216"/>
        <v>0</v>
      </c>
      <c r="AD200" s="138">
        <f t="shared" si="216"/>
        <v>0</v>
      </c>
      <c r="AE200" s="138">
        <f t="shared" si="216"/>
        <v>2.1540677214433499</v>
      </c>
      <c r="AF200" s="138">
        <f t="shared" si="216"/>
        <v>4.3552502257802947</v>
      </c>
      <c r="AG200" s="138">
        <f t="shared" si="216"/>
        <v>6.6138910302145764</v>
      </c>
      <c r="AH200" s="138">
        <f t="shared" si="216"/>
        <v>9.0436901135018566</v>
      </c>
      <c r="AI200" s="138">
        <f t="shared" si="216"/>
        <v>11.535293115651333</v>
      </c>
      <c r="AJ200" s="138">
        <f t="shared" si="216"/>
        <v>14.090835727366191</v>
      </c>
      <c r="AK200" s="138">
        <f t="shared" si="216"/>
        <v>16.71843337320955</v>
      </c>
      <c r="AL200" s="138">
        <f t="shared" si="216"/>
        <v>19.391309505740978</v>
      </c>
      <c r="AM200" s="138">
        <f t="shared" si="216"/>
        <v>22.055327992845861</v>
      </c>
      <c r="AN200" s="138">
        <f t="shared" si="216"/>
        <v>24.690977693511076</v>
      </c>
      <c r="AO200" s="138">
        <f t="shared" si="216"/>
        <v>24.690977693511076</v>
      </c>
      <c r="AP200" s="138">
        <f t="shared" si="217"/>
        <v>24.690977693511076</v>
      </c>
      <c r="AQ200" s="138">
        <f t="shared" si="217"/>
        <v>24.690977693511076</v>
      </c>
      <c r="AR200" s="138">
        <f t="shared" si="217"/>
        <v>24.690977693511076</v>
      </c>
      <c r="AS200" s="138">
        <f t="shared" si="217"/>
        <v>24.690977693511076</v>
      </c>
      <c r="AT200" s="138">
        <f t="shared" si="217"/>
        <v>24.690977693511076</v>
      </c>
      <c r="AU200" s="138">
        <f t="shared" si="217"/>
        <v>24.690977693511076</v>
      </c>
      <c r="AV200" s="138">
        <f t="shared" si="217"/>
        <v>24.690977693511076</v>
      </c>
      <c r="AW200" s="138">
        <f t="shared" si="217"/>
        <v>24.690977693511076</v>
      </c>
      <c r="AX200" s="138">
        <f t="shared" si="217"/>
        <v>24.690977693511076</v>
      </c>
      <c r="AY200" s="138">
        <f t="shared" si="218"/>
        <v>24.690977693511076</v>
      </c>
      <c r="AZ200" s="138">
        <f t="shared" si="218"/>
        <v>24.690977693511076</v>
      </c>
      <c r="BA200" s="138">
        <f t="shared" si="218"/>
        <v>24.690977693511076</v>
      </c>
      <c r="BB200" s="138">
        <f t="shared" si="218"/>
        <v>24.690977693511076</v>
      </c>
      <c r="BC200" s="138">
        <f t="shared" si="218"/>
        <v>24.690977693511076</v>
      </c>
      <c r="BD200" s="138">
        <f t="shared" si="218"/>
        <v>24.690977693511076</v>
      </c>
      <c r="BE200" s="138">
        <f t="shared" si="218"/>
        <v>24.690977693511076</v>
      </c>
      <c r="BF200" s="138">
        <f t="shared" si="218"/>
        <v>24.690977693511076</v>
      </c>
      <c r="BG200" s="138">
        <f t="shared" si="218"/>
        <v>24.690977693511076</v>
      </c>
      <c r="BH200" s="138">
        <f t="shared" si="218"/>
        <v>24.690977693511076</v>
      </c>
      <c r="BI200" s="138">
        <f t="shared" si="218"/>
        <v>24.690977693511076</v>
      </c>
      <c r="BJ200" s="138">
        <f t="shared" si="218"/>
        <v>24.690977693511076</v>
      </c>
      <c r="BK200" s="138">
        <f t="shared" si="218"/>
        <v>24.690977693511076</v>
      </c>
      <c r="BL200" s="138">
        <f t="shared" si="218"/>
        <v>24.690977693511076</v>
      </c>
      <c r="BM200" s="138">
        <f t="shared" si="218"/>
        <v>24.690977693511076</v>
      </c>
      <c r="BN200" s="138">
        <f t="shared" si="218"/>
        <v>24.690977693511076</v>
      </c>
      <c r="BO200" s="138">
        <f t="shared" si="218"/>
        <v>24.690977693511076</v>
      </c>
      <c r="BP200" s="138">
        <f t="shared" si="218"/>
        <v>24.690977693511076</v>
      </c>
      <c r="BQ200" s="138">
        <f t="shared" si="218"/>
        <v>24.690977693511076</v>
      </c>
      <c r="BR200" s="138">
        <f t="shared" si="218"/>
        <v>24.690977693511076</v>
      </c>
    </row>
    <row r="201" spans="1:70">
      <c r="A201" t="s">
        <v>16</v>
      </c>
      <c r="B201" s="70" t="str">
        <f t="shared" si="214"/>
        <v>CNR</v>
      </c>
      <c r="C201" s="70" t="str">
        <f t="shared" si="214"/>
        <v>Commercial - Refrigeration</v>
      </c>
      <c r="E201" s="89"/>
      <c r="F201" s="89"/>
      <c r="I201" s="136"/>
      <c r="J201" s="90"/>
      <c r="K201" s="90"/>
      <c r="L201" s="138">
        <f t="shared" si="215"/>
        <v>0</v>
      </c>
      <c r="M201" s="138">
        <f t="shared" si="215"/>
        <v>0</v>
      </c>
      <c r="N201" s="138">
        <f t="shared" si="215"/>
        <v>0</v>
      </c>
      <c r="O201" s="138">
        <f t="shared" si="215"/>
        <v>0</v>
      </c>
      <c r="P201" s="138">
        <f t="shared" si="215"/>
        <v>0</v>
      </c>
      <c r="Q201" s="138">
        <f t="shared" si="215"/>
        <v>0</v>
      </c>
      <c r="R201" s="138">
        <f t="shared" si="215"/>
        <v>0</v>
      </c>
      <c r="S201" s="138">
        <f t="shared" si="215"/>
        <v>0</v>
      </c>
      <c r="T201" s="138">
        <f t="shared" si="215"/>
        <v>0</v>
      </c>
      <c r="U201" s="138">
        <f t="shared" si="215"/>
        <v>0</v>
      </c>
      <c r="V201" s="138">
        <f t="shared" si="215"/>
        <v>0</v>
      </c>
      <c r="W201" s="138">
        <f t="shared" si="215"/>
        <v>0</v>
      </c>
      <c r="X201" s="138">
        <f t="shared" si="215"/>
        <v>0</v>
      </c>
      <c r="Y201" s="138">
        <f t="shared" si="215"/>
        <v>0</v>
      </c>
      <c r="Z201" s="138">
        <f t="shared" si="215"/>
        <v>0</v>
      </c>
      <c r="AA201" s="138">
        <f t="shared" si="215"/>
        <v>0</v>
      </c>
      <c r="AB201" s="138">
        <f t="shared" si="216"/>
        <v>0</v>
      </c>
      <c r="AC201" s="138">
        <f t="shared" si="216"/>
        <v>0</v>
      </c>
      <c r="AD201" s="138">
        <f t="shared" si="216"/>
        <v>0</v>
      </c>
      <c r="AE201" s="138">
        <f t="shared" si="216"/>
        <v>0.52400744333616323</v>
      </c>
      <c r="AF201" s="138">
        <f t="shared" si="216"/>
        <v>1.0594762240674516</v>
      </c>
      <c r="AG201" s="138">
        <f t="shared" si="216"/>
        <v>1.6089225490666024</v>
      </c>
      <c r="AH201" s="138">
        <f t="shared" si="216"/>
        <v>2.2000055464947339</v>
      </c>
      <c r="AI201" s="138">
        <f t="shared" si="216"/>
        <v>2.8061232214256857</v>
      </c>
      <c r="AJ201" s="138">
        <f t="shared" si="216"/>
        <v>3.4277951108331526</v>
      </c>
      <c r="AK201" s="138">
        <f t="shared" si="216"/>
        <v>4.066995406537834</v>
      </c>
      <c r="AL201" s="138">
        <f t="shared" si="216"/>
        <v>4.7172103346105496</v>
      </c>
      <c r="AM201" s="138">
        <f t="shared" si="216"/>
        <v>5.3652705151385431</v>
      </c>
      <c r="AN201" s="138">
        <f t="shared" si="216"/>
        <v>6.0064295870779754</v>
      </c>
      <c r="AO201" s="138">
        <f t="shared" si="216"/>
        <v>6.0064295870779754</v>
      </c>
      <c r="AP201" s="138">
        <f t="shared" si="217"/>
        <v>6.0064295870779754</v>
      </c>
      <c r="AQ201" s="138">
        <f t="shared" si="217"/>
        <v>6.0064295870779754</v>
      </c>
      <c r="AR201" s="138">
        <f t="shared" si="217"/>
        <v>6.0064295870779754</v>
      </c>
      <c r="AS201" s="138">
        <f t="shared" si="217"/>
        <v>6.0064295870779754</v>
      </c>
      <c r="AT201" s="138">
        <f t="shared" si="217"/>
        <v>6.0064295870779754</v>
      </c>
      <c r="AU201" s="138">
        <f t="shared" si="217"/>
        <v>6.0064295870779754</v>
      </c>
      <c r="AV201" s="138">
        <f t="shared" si="217"/>
        <v>6.0064295870779754</v>
      </c>
      <c r="AW201" s="138">
        <f t="shared" si="217"/>
        <v>6.0064295870779754</v>
      </c>
      <c r="AX201" s="138">
        <f t="shared" si="217"/>
        <v>6.0064295870779754</v>
      </c>
      <c r="AY201" s="138">
        <f t="shared" si="218"/>
        <v>6.0064295870779754</v>
      </c>
      <c r="AZ201" s="138">
        <f t="shared" si="218"/>
        <v>6.0064295870779754</v>
      </c>
      <c r="BA201" s="138">
        <f t="shared" si="218"/>
        <v>6.0064295870779754</v>
      </c>
      <c r="BB201" s="138">
        <f t="shared" si="218"/>
        <v>6.0064295870779754</v>
      </c>
      <c r="BC201" s="138">
        <f t="shared" si="218"/>
        <v>6.0064295870779754</v>
      </c>
      <c r="BD201" s="138">
        <f t="shared" si="218"/>
        <v>6.0064295870779754</v>
      </c>
      <c r="BE201" s="138">
        <f t="shared" si="218"/>
        <v>6.0064295870779754</v>
      </c>
      <c r="BF201" s="138">
        <f t="shared" si="218"/>
        <v>6.0064295870779754</v>
      </c>
      <c r="BG201" s="138">
        <f t="shared" si="218"/>
        <v>6.0064295870779754</v>
      </c>
      <c r="BH201" s="138">
        <f t="shared" si="218"/>
        <v>6.0064295870779754</v>
      </c>
      <c r="BI201" s="138">
        <f t="shared" si="218"/>
        <v>6.0064295870779754</v>
      </c>
      <c r="BJ201" s="138">
        <f t="shared" si="218"/>
        <v>6.0064295870779754</v>
      </c>
      <c r="BK201" s="138">
        <f t="shared" si="218"/>
        <v>6.0064295870779754</v>
      </c>
      <c r="BL201" s="138">
        <f t="shared" si="218"/>
        <v>6.0064295870779754</v>
      </c>
      <c r="BM201" s="138">
        <f t="shared" si="218"/>
        <v>6.0064295870779754</v>
      </c>
      <c r="BN201" s="138">
        <f t="shared" si="218"/>
        <v>6.0064295870779754</v>
      </c>
      <c r="BO201" s="138">
        <f t="shared" si="218"/>
        <v>6.0064295870779754</v>
      </c>
      <c r="BP201" s="138">
        <f t="shared" si="218"/>
        <v>6.0064295870779754</v>
      </c>
      <c r="BQ201" s="138">
        <f t="shared" si="218"/>
        <v>6.0064295870779754</v>
      </c>
      <c r="BR201" s="138">
        <f t="shared" si="218"/>
        <v>6.0064295870779754</v>
      </c>
    </row>
    <row r="202" spans="1:70">
      <c r="A202" t="s">
        <v>16</v>
      </c>
      <c r="B202" s="70" t="str">
        <f t="shared" si="214"/>
        <v>CNW</v>
      </c>
      <c r="C202" s="70" t="str">
        <f t="shared" si="214"/>
        <v>Commercial - Water Heating</v>
      </c>
      <c r="E202" s="89"/>
      <c r="F202" s="89"/>
      <c r="I202" s="136"/>
      <c r="J202" s="90"/>
      <c r="K202" s="90"/>
      <c r="L202" s="138">
        <f t="shared" si="215"/>
        <v>0</v>
      </c>
      <c r="M202" s="138">
        <f t="shared" si="215"/>
        <v>0</v>
      </c>
      <c r="N202" s="138">
        <f t="shared" si="215"/>
        <v>0</v>
      </c>
      <c r="O202" s="138">
        <f t="shared" si="215"/>
        <v>0</v>
      </c>
      <c r="P202" s="138">
        <f t="shared" si="215"/>
        <v>0</v>
      </c>
      <c r="Q202" s="138">
        <f t="shared" si="215"/>
        <v>0</v>
      </c>
      <c r="R202" s="138">
        <f t="shared" si="215"/>
        <v>0</v>
      </c>
      <c r="S202" s="138">
        <f t="shared" si="215"/>
        <v>0</v>
      </c>
      <c r="T202" s="138">
        <f t="shared" si="215"/>
        <v>0</v>
      </c>
      <c r="U202" s="138">
        <f t="shared" si="215"/>
        <v>0</v>
      </c>
      <c r="V202" s="138">
        <f t="shared" si="215"/>
        <v>0</v>
      </c>
      <c r="W202" s="138">
        <f t="shared" si="215"/>
        <v>0</v>
      </c>
      <c r="X202" s="138">
        <f t="shared" si="215"/>
        <v>0</v>
      </c>
      <c r="Y202" s="138">
        <f t="shared" si="215"/>
        <v>0</v>
      </c>
      <c r="Z202" s="138">
        <f t="shared" si="215"/>
        <v>0</v>
      </c>
      <c r="AA202" s="138">
        <f t="shared" si="215"/>
        <v>0</v>
      </c>
      <c r="AB202" s="138">
        <f t="shared" si="216"/>
        <v>0</v>
      </c>
      <c r="AC202" s="138">
        <f t="shared" si="216"/>
        <v>0</v>
      </c>
      <c r="AD202" s="138">
        <f t="shared" si="216"/>
        <v>0</v>
      </c>
      <c r="AE202" s="138">
        <f t="shared" si="216"/>
        <v>0.27742270179613304</v>
      </c>
      <c r="AF202" s="138">
        <f t="shared" si="216"/>
        <v>0.56091332347926048</v>
      </c>
      <c r="AG202" s="138">
        <f t="shared" si="216"/>
        <v>0.85180400816641266</v>
      </c>
      <c r="AH202" s="138">
        <f t="shared" si="216"/>
        <v>1.1647381930097989</v>
      </c>
      <c r="AI202" s="138">
        <f t="shared" si="216"/>
        <v>1.4856321137434059</v>
      </c>
      <c r="AJ202" s="138">
        <f t="shared" si="216"/>
        <v>1.8147608262901191</v>
      </c>
      <c r="AK202" s="138">
        <f t="shared" si="216"/>
        <v>2.1531695173848355</v>
      </c>
      <c r="AL202" s="138">
        <f t="shared" si="216"/>
        <v>2.4974096315054863</v>
      </c>
      <c r="AM202" s="138">
        <f t="shared" si="216"/>
        <v>2.8405089681559934</v>
      </c>
      <c r="AN202" s="138">
        <f t="shared" si="216"/>
        <v>3.179954684587218</v>
      </c>
      <c r="AO202" s="138">
        <f t="shared" si="216"/>
        <v>3.179954684587218</v>
      </c>
      <c r="AP202" s="138">
        <f t="shared" si="217"/>
        <v>3.179954684587218</v>
      </c>
      <c r="AQ202" s="138">
        <f t="shared" si="217"/>
        <v>3.179954684587218</v>
      </c>
      <c r="AR202" s="138">
        <f t="shared" si="217"/>
        <v>3.179954684587218</v>
      </c>
      <c r="AS202" s="138">
        <f t="shared" si="217"/>
        <v>3.179954684587218</v>
      </c>
      <c r="AT202" s="138">
        <f t="shared" si="217"/>
        <v>3.179954684587218</v>
      </c>
      <c r="AU202" s="138">
        <f t="shared" si="217"/>
        <v>3.179954684587218</v>
      </c>
      <c r="AV202" s="138">
        <f t="shared" si="217"/>
        <v>3.179954684587218</v>
      </c>
      <c r="AW202" s="138">
        <f t="shared" si="217"/>
        <v>3.179954684587218</v>
      </c>
      <c r="AX202" s="138">
        <f t="shared" si="217"/>
        <v>3.179954684587218</v>
      </c>
      <c r="AY202" s="138">
        <f t="shared" si="218"/>
        <v>3.179954684587218</v>
      </c>
      <c r="AZ202" s="138">
        <f t="shared" si="218"/>
        <v>3.179954684587218</v>
      </c>
      <c r="BA202" s="138">
        <f t="shared" si="218"/>
        <v>3.179954684587218</v>
      </c>
      <c r="BB202" s="138">
        <f t="shared" si="218"/>
        <v>3.179954684587218</v>
      </c>
      <c r="BC202" s="138">
        <f t="shared" si="218"/>
        <v>3.179954684587218</v>
      </c>
      <c r="BD202" s="138">
        <f t="shared" si="218"/>
        <v>3.179954684587218</v>
      </c>
      <c r="BE202" s="138">
        <f t="shared" si="218"/>
        <v>3.179954684587218</v>
      </c>
      <c r="BF202" s="138">
        <f t="shared" si="218"/>
        <v>3.179954684587218</v>
      </c>
      <c r="BG202" s="138">
        <f t="shared" si="218"/>
        <v>3.179954684587218</v>
      </c>
      <c r="BH202" s="138">
        <f t="shared" si="218"/>
        <v>3.179954684587218</v>
      </c>
      <c r="BI202" s="138">
        <f t="shared" si="218"/>
        <v>3.179954684587218</v>
      </c>
      <c r="BJ202" s="138">
        <f t="shared" si="218"/>
        <v>3.179954684587218</v>
      </c>
      <c r="BK202" s="138">
        <f t="shared" si="218"/>
        <v>3.179954684587218</v>
      </c>
      <c r="BL202" s="138">
        <f t="shared" si="218"/>
        <v>3.179954684587218</v>
      </c>
      <c r="BM202" s="138">
        <f t="shared" si="218"/>
        <v>3.179954684587218</v>
      </c>
      <c r="BN202" s="138">
        <f t="shared" si="218"/>
        <v>3.179954684587218</v>
      </c>
      <c r="BO202" s="138">
        <f t="shared" si="218"/>
        <v>3.179954684587218</v>
      </c>
      <c r="BP202" s="138">
        <f t="shared" si="218"/>
        <v>3.179954684587218</v>
      </c>
      <c r="BQ202" s="138">
        <f t="shared" si="218"/>
        <v>3.179954684587218</v>
      </c>
      <c r="BR202" s="138">
        <f t="shared" si="218"/>
        <v>3.179954684587218</v>
      </c>
    </row>
    <row r="203" spans="1:70">
      <c r="A203" t="s">
        <v>16</v>
      </c>
      <c r="B203" s="70" t="str">
        <f t="shared" si="214"/>
        <v>CNG</v>
      </c>
      <c r="C203" s="70" t="str">
        <f t="shared" si="214"/>
        <v>Commercial - Public lights</v>
      </c>
      <c r="E203" s="89"/>
      <c r="F203" s="89"/>
      <c r="I203" s="136"/>
      <c r="J203" s="90"/>
      <c r="K203" s="90"/>
      <c r="L203" s="138">
        <f t="shared" si="215"/>
        <v>0</v>
      </c>
      <c r="M203" s="138">
        <f t="shared" si="215"/>
        <v>0</v>
      </c>
      <c r="N203" s="138">
        <f t="shared" si="215"/>
        <v>0</v>
      </c>
      <c r="O203" s="138">
        <f t="shared" si="215"/>
        <v>0</v>
      </c>
      <c r="P203" s="138">
        <f t="shared" si="215"/>
        <v>0</v>
      </c>
      <c r="Q203" s="138">
        <f t="shared" si="215"/>
        <v>0</v>
      </c>
      <c r="R203" s="138">
        <f t="shared" si="215"/>
        <v>0</v>
      </c>
      <c r="S203" s="138">
        <f t="shared" si="215"/>
        <v>0</v>
      </c>
      <c r="T203" s="138">
        <f t="shared" si="215"/>
        <v>0</v>
      </c>
      <c r="U203" s="138">
        <f t="shared" si="215"/>
        <v>0</v>
      </c>
      <c r="V203" s="138">
        <f t="shared" si="215"/>
        <v>0</v>
      </c>
      <c r="W203" s="138">
        <f t="shared" si="215"/>
        <v>0</v>
      </c>
      <c r="X203" s="138">
        <f t="shared" si="215"/>
        <v>0</v>
      </c>
      <c r="Y203" s="138">
        <f t="shared" si="215"/>
        <v>0</v>
      </c>
      <c r="Z203" s="138">
        <f t="shared" si="215"/>
        <v>0</v>
      </c>
      <c r="AA203" s="138">
        <f t="shared" si="215"/>
        <v>0</v>
      </c>
      <c r="AB203" s="138">
        <f t="shared" si="216"/>
        <v>0</v>
      </c>
      <c r="AC203" s="138">
        <f t="shared" si="216"/>
        <v>0</v>
      </c>
      <c r="AD203" s="138">
        <f t="shared" si="216"/>
        <v>0</v>
      </c>
      <c r="AE203" s="138">
        <f t="shared" si="216"/>
        <v>0</v>
      </c>
      <c r="AF203" s="138">
        <f t="shared" si="216"/>
        <v>0</v>
      </c>
      <c r="AG203" s="138">
        <f t="shared" si="216"/>
        <v>0</v>
      </c>
      <c r="AH203" s="138">
        <f t="shared" si="216"/>
        <v>0</v>
      </c>
      <c r="AI203" s="138">
        <f t="shared" si="216"/>
        <v>0</v>
      </c>
      <c r="AJ203" s="138">
        <f t="shared" si="216"/>
        <v>0</v>
      </c>
      <c r="AK203" s="138">
        <f t="shared" si="216"/>
        <v>0</v>
      </c>
      <c r="AL203" s="138">
        <f t="shared" si="216"/>
        <v>0</v>
      </c>
      <c r="AM203" s="138">
        <f t="shared" si="216"/>
        <v>0</v>
      </c>
      <c r="AN203" s="138">
        <f t="shared" si="216"/>
        <v>0</v>
      </c>
      <c r="AO203" s="138">
        <f t="shared" si="216"/>
        <v>0</v>
      </c>
      <c r="AP203" s="138">
        <f t="shared" si="217"/>
        <v>0</v>
      </c>
      <c r="AQ203" s="138">
        <f t="shared" si="217"/>
        <v>0</v>
      </c>
      <c r="AR203" s="138">
        <f t="shared" si="217"/>
        <v>0</v>
      </c>
      <c r="AS203" s="138">
        <f t="shared" si="217"/>
        <v>0</v>
      </c>
      <c r="AT203" s="138">
        <f t="shared" si="217"/>
        <v>0</v>
      </c>
      <c r="AU203" s="138">
        <f t="shared" si="217"/>
        <v>0</v>
      </c>
      <c r="AV203" s="138">
        <f t="shared" si="217"/>
        <v>0</v>
      </c>
      <c r="AW203" s="138">
        <f t="shared" si="217"/>
        <v>0</v>
      </c>
      <c r="AX203" s="138">
        <f t="shared" si="217"/>
        <v>0</v>
      </c>
      <c r="AY203" s="138">
        <f t="shared" si="218"/>
        <v>0</v>
      </c>
      <c r="AZ203" s="138">
        <f t="shared" si="218"/>
        <v>0</v>
      </c>
      <c r="BA203" s="138">
        <f t="shared" si="218"/>
        <v>0</v>
      </c>
      <c r="BB203" s="138">
        <f t="shared" si="218"/>
        <v>0</v>
      </c>
      <c r="BC203" s="138">
        <f t="shared" si="218"/>
        <v>0</v>
      </c>
      <c r="BD203" s="138">
        <f t="shared" si="218"/>
        <v>0</v>
      </c>
      <c r="BE203" s="138">
        <f t="shared" si="218"/>
        <v>0</v>
      </c>
      <c r="BF203" s="138">
        <f t="shared" si="218"/>
        <v>0</v>
      </c>
      <c r="BG203" s="138">
        <f t="shared" si="218"/>
        <v>0</v>
      </c>
      <c r="BH203" s="138">
        <f t="shared" si="218"/>
        <v>0</v>
      </c>
      <c r="BI203" s="138">
        <f t="shared" si="218"/>
        <v>0</v>
      </c>
      <c r="BJ203" s="138">
        <f t="shared" si="218"/>
        <v>0</v>
      </c>
      <c r="BK203" s="138">
        <f t="shared" si="218"/>
        <v>0</v>
      </c>
      <c r="BL203" s="138">
        <f t="shared" si="218"/>
        <v>0</v>
      </c>
      <c r="BM203" s="138">
        <f t="shared" si="218"/>
        <v>0</v>
      </c>
      <c r="BN203" s="138">
        <f t="shared" si="218"/>
        <v>0</v>
      </c>
      <c r="BO203" s="138">
        <f t="shared" si="218"/>
        <v>0</v>
      </c>
      <c r="BP203" s="138">
        <f t="shared" si="218"/>
        <v>0</v>
      </c>
      <c r="BQ203" s="138">
        <f t="shared" si="218"/>
        <v>0</v>
      </c>
      <c r="BR203" s="138">
        <f t="shared" si="218"/>
        <v>0</v>
      </c>
    </row>
    <row r="204" spans="1:70">
      <c r="A204" t="s">
        <v>16</v>
      </c>
      <c r="B204" s="70" t="str">
        <f t="shared" si="214"/>
        <v>CNT</v>
      </c>
      <c r="C204" s="70" t="str">
        <f t="shared" si="214"/>
        <v>Commercial - Public Water</v>
      </c>
      <c r="E204" s="89"/>
      <c r="F204" s="89"/>
      <c r="I204" s="136"/>
      <c r="J204" s="90"/>
      <c r="K204" s="90"/>
      <c r="L204" s="138">
        <f t="shared" si="215"/>
        <v>0</v>
      </c>
      <c r="M204" s="138">
        <f t="shared" si="215"/>
        <v>0</v>
      </c>
      <c r="N204" s="138">
        <f t="shared" si="215"/>
        <v>0</v>
      </c>
      <c r="O204" s="138">
        <f t="shared" si="215"/>
        <v>0</v>
      </c>
      <c r="P204" s="138">
        <f t="shared" si="215"/>
        <v>0</v>
      </c>
      <c r="Q204" s="138">
        <f t="shared" si="215"/>
        <v>0</v>
      </c>
      <c r="R204" s="138">
        <f t="shared" si="215"/>
        <v>0</v>
      </c>
      <c r="S204" s="138">
        <f t="shared" si="215"/>
        <v>0</v>
      </c>
      <c r="T204" s="138">
        <f t="shared" si="215"/>
        <v>0</v>
      </c>
      <c r="U204" s="138">
        <f t="shared" si="215"/>
        <v>0</v>
      </c>
      <c r="V204" s="138">
        <f t="shared" si="215"/>
        <v>0</v>
      </c>
      <c r="W204" s="138">
        <f t="shared" si="215"/>
        <v>0</v>
      </c>
      <c r="X204" s="138">
        <f t="shared" si="215"/>
        <v>0</v>
      </c>
      <c r="Y204" s="138">
        <f t="shared" si="215"/>
        <v>0</v>
      </c>
      <c r="Z204" s="138">
        <f t="shared" si="215"/>
        <v>0</v>
      </c>
      <c r="AA204" s="138">
        <f t="shared" si="215"/>
        <v>0</v>
      </c>
      <c r="AB204" s="138">
        <f t="shared" si="216"/>
        <v>0</v>
      </c>
      <c r="AC204" s="138">
        <f t="shared" si="216"/>
        <v>0</v>
      </c>
      <c r="AD204" s="138">
        <f t="shared" si="216"/>
        <v>0</v>
      </c>
      <c r="AE204" s="138">
        <f t="shared" si="216"/>
        <v>0</v>
      </c>
      <c r="AF204" s="138">
        <f t="shared" si="216"/>
        <v>0</v>
      </c>
      <c r="AG204" s="138">
        <f t="shared" si="216"/>
        <v>0</v>
      </c>
      <c r="AH204" s="138">
        <f t="shared" si="216"/>
        <v>0</v>
      </c>
      <c r="AI204" s="138">
        <f t="shared" si="216"/>
        <v>0</v>
      </c>
      <c r="AJ204" s="138">
        <f t="shared" si="216"/>
        <v>0</v>
      </c>
      <c r="AK204" s="138">
        <f t="shared" si="216"/>
        <v>0</v>
      </c>
      <c r="AL204" s="138">
        <f t="shared" si="216"/>
        <v>0</v>
      </c>
      <c r="AM204" s="138">
        <f t="shared" si="216"/>
        <v>0</v>
      </c>
      <c r="AN204" s="138">
        <f t="shared" si="216"/>
        <v>0</v>
      </c>
      <c r="AO204" s="138">
        <f t="shared" si="216"/>
        <v>0</v>
      </c>
      <c r="AP204" s="138">
        <f t="shared" si="217"/>
        <v>0</v>
      </c>
      <c r="AQ204" s="138">
        <f t="shared" si="217"/>
        <v>0</v>
      </c>
      <c r="AR204" s="138">
        <f t="shared" si="217"/>
        <v>0</v>
      </c>
      <c r="AS204" s="138">
        <f t="shared" si="217"/>
        <v>0</v>
      </c>
      <c r="AT204" s="138">
        <f t="shared" si="217"/>
        <v>0</v>
      </c>
      <c r="AU204" s="138">
        <f t="shared" si="217"/>
        <v>0</v>
      </c>
      <c r="AV204" s="138">
        <f t="shared" si="217"/>
        <v>0</v>
      </c>
      <c r="AW204" s="138">
        <f t="shared" si="217"/>
        <v>0</v>
      </c>
      <c r="AX204" s="138">
        <f t="shared" si="217"/>
        <v>0</v>
      </c>
      <c r="AY204" s="138">
        <f t="shared" ref="AY204:BR205" si="219">INDEX(AY$49:AY$52,MATCH($I$196,$B$49:$B$52,0),1)*INDEX(AY$81:AY$89,MATCH($B204,$B$81:$B$89,0))*INDEX(AY$127:AY$135,MATCH($B204,$B$127:$B$135,0))/1000</f>
        <v>0</v>
      </c>
      <c r="AZ204" s="138">
        <f t="shared" si="219"/>
        <v>0</v>
      </c>
      <c r="BA204" s="138">
        <f t="shared" si="219"/>
        <v>0</v>
      </c>
      <c r="BB204" s="138">
        <f t="shared" si="219"/>
        <v>0</v>
      </c>
      <c r="BC204" s="138">
        <f t="shared" si="219"/>
        <v>0</v>
      </c>
      <c r="BD204" s="138">
        <f t="shared" si="219"/>
        <v>0</v>
      </c>
      <c r="BE204" s="138">
        <f t="shared" si="219"/>
        <v>0</v>
      </c>
      <c r="BF204" s="138">
        <f t="shared" si="219"/>
        <v>0</v>
      </c>
      <c r="BG204" s="138">
        <f t="shared" si="219"/>
        <v>0</v>
      </c>
      <c r="BH204" s="138">
        <f t="shared" si="219"/>
        <v>0</v>
      </c>
      <c r="BI204" s="138">
        <f t="shared" si="219"/>
        <v>0</v>
      </c>
      <c r="BJ204" s="138">
        <f t="shared" si="219"/>
        <v>0</v>
      </c>
      <c r="BK204" s="138">
        <f t="shared" si="219"/>
        <v>0</v>
      </c>
      <c r="BL204" s="138">
        <f t="shared" si="219"/>
        <v>0</v>
      </c>
      <c r="BM204" s="138">
        <f t="shared" si="219"/>
        <v>0</v>
      </c>
      <c r="BN204" s="138">
        <f t="shared" si="219"/>
        <v>0</v>
      </c>
      <c r="BO204" s="138">
        <f t="shared" si="219"/>
        <v>0</v>
      </c>
      <c r="BP204" s="138">
        <f t="shared" si="219"/>
        <v>0</v>
      </c>
      <c r="BQ204" s="138">
        <f t="shared" si="219"/>
        <v>0</v>
      </c>
      <c r="BR204" s="138">
        <f t="shared" si="219"/>
        <v>0</v>
      </c>
    </row>
    <row r="205" spans="1:70">
      <c r="A205" t="s">
        <v>16</v>
      </c>
      <c r="B205" s="70" t="str">
        <f t="shared" si="214"/>
        <v>CNO</v>
      </c>
      <c r="C205" s="70" t="str">
        <f t="shared" si="214"/>
        <v>Commercial - Other</v>
      </c>
      <c r="E205" s="89"/>
      <c r="F205" s="89"/>
      <c r="I205" s="136"/>
      <c r="J205" s="90"/>
      <c r="K205" s="90"/>
      <c r="L205" s="138">
        <f t="shared" si="215"/>
        <v>0</v>
      </c>
      <c r="M205" s="138">
        <f t="shared" si="215"/>
        <v>0</v>
      </c>
      <c r="N205" s="138">
        <f t="shared" si="215"/>
        <v>0</v>
      </c>
      <c r="O205" s="138">
        <f t="shared" si="215"/>
        <v>0</v>
      </c>
      <c r="P205" s="138">
        <f t="shared" si="215"/>
        <v>0</v>
      </c>
      <c r="Q205" s="138">
        <f t="shared" si="215"/>
        <v>0</v>
      </c>
      <c r="R205" s="138">
        <f t="shared" si="215"/>
        <v>0</v>
      </c>
      <c r="S205" s="138">
        <f t="shared" si="215"/>
        <v>0</v>
      </c>
      <c r="T205" s="138">
        <f t="shared" si="215"/>
        <v>0</v>
      </c>
      <c r="U205" s="138">
        <f t="shared" si="215"/>
        <v>0</v>
      </c>
      <c r="V205" s="138">
        <f t="shared" si="215"/>
        <v>0</v>
      </c>
      <c r="W205" s="138">
        <f t="shared" si="215"/>
        <v>0</v>
      </c>
      <c r="X205" s="138">
        <f t="shared" si="215"/>
        <v>0</v>
      </c>
      <c r="Y205" s="138">
        <f t="shared" si="215"/>
        <v>0</v>
      </c>
      <c r="Z205" s="138">
        <f t="shared" si="215"/>
        <v>0</v>
      </c>
      <c r="AA205" s="138">
        <f t="shared" si="215"/>
        <v>0</v>
      </c>
      <c r="AB205" s="138">
        <f t="shared" si="216"/>
        <v>0</v>
      </c>
      <c r="AC205" s="138">
        <f t="shared" si="216"/>
        <v>0</v>
      </c>
      <c r="AD205" s="138">
        <f t="shared" si="216"/>
        <v>0</v>
      </c>
      <c r="AE205" s="138">
        <f t="shared" si="216"/>
        <v>0.3893550672222319</v>
      </c>
      <c r="AF205" s="138">
        <f t="shared" si="216"/>
        <v>0.7872262917026972</v>
      </c>
      <c r="AG205" s="138">
        <f t="shared" si="216"/>
        <v>1.1954832993570936</v>
      </c>
      <c r="AH205" s="138">
        <f t="shared" si="216"/>
        <v>1.6346777480701198</v>
      </c>
      <c r="AI205" s="138">
        <f t="shared" si="216"/>
        <v>2.0850434653294587</v>
      </c>
      <c r="AJ205" s="138">
        <f t="shared" si="216"/>
        <v>2.5469664844937774</v>
      </c>
      <c r="AK205" s="138">
        <f t="shared" si="216"/>
        <v>3.0219136961556301</v>
      </c>
      <c r="AL205" s="138">
        <f t="shared" si="216"/>
        <v>3.505045148290824</v>
      </c>
      <c r="AM205" s="138">
        <f t="shared" si="216"/>
        <v>3.9865755508879035</v>
      </c>
      <c r="AN205" s="138">
        <f t="shared" si="216"/>
        <v>4.4629781988460389</v>
      </c>
      <c r="AO205" s="138">
        <f t="shared" si="216"/>
        <v>4.4629781988460389</v>
      </c>
      <c r="AP205" s="138">
        <f t="shared" si="217"/>
        <v>4.4629781988460389</v>
      </c>
      <c r="AQ205" s="138">
        <f t="shared" si="217"/>
        <v>4.4629781988460389</v>
      </c>
      <c r="AR205" s="138">
        <f t="shared" si="217"/>
        <v>4.4629781988460389</v>
      </c>
      <c r="AS205" s="138">
        <f t="shared" si="217"/>
        <v>4.4629781988460389</v>
      </c>
      <c r="AT205" s="138">
        <f t="shared" si="217"/>
        <v>4.4629781988460389</v>
      </c>
      <c r="AU205" s="138">
        <f t="shared" si="217"/>
        <v>4.4629781988460389</v>
      </c>
      <c r="AV205" s="138">
        <f t="shared" si="217"/>
        <v>4.4629781988460389</v>
      </c>
      <c r="AW205" s="138">
        <f t="shared" si="217"/>
        <v>4.4629781988460389</v>
      </c>
      <c r="AX205" s="138">
        <f t="shared" si="217"/>
        <v>4.4629781988460389</v>
      </c>
      <c r="AY205" s="138">
        <f t="shared" si="219"/>
        <v>4.4629781988460389</v>
      </c>
      <c r="AZ205" s="138">
        <f t="shared" si="219"/>
        <v>4.4629781988460389</v>
      </c>
      <c r="BA205" s="138">
        <f t="shared" si="219"/>
        <v>4.4629781988460389</v>
      </c>
      <c r="BB205" s="138">
        <f t="shared" si="219"/>
        <v>4.4629781988460389</v>
      </c>
      <c r="BC205" s="138">
        <f t="shared" si="219"/>
        <v>4.4629781988460389</v>
      </c>
      <c r="BD205" s="138">
        <f t="shared" si="219"/>
        <v>4.4629781988460389</v>
      </c>
      <c r="BE205" s="138">
        <f t="shared" si="219"/>
        <v>4.4629781988460389</v>
      </c>
      <c r="BF205" s="138">
        <f t="shared" si="219"/>
        <v>4.4629781988460389</v>
      </c>
      <c r="BG205" s="138">
        <f t="shared" si="219"/>
        <v>4.4629781988460389</v>
      </c>
      <c r="BH205" s="138">
        <f t="shared" si="219"/>
        <v>4.4629781988460389</v>
      </c>
      <c r="BI205" s="138">
        <f t="shared" si="219"/>
        <v>4.4629781988460389</v>
      </c>
      <c r="BJ205" s="138">
        <f t="shared" si="219"/>
        <v>4.4629781988460389</v>
      </c>
      <c r="BK205" s="138">
        <f t="shared" si="219"/>
        <v>4.4629781988460389</v>
      </c>
      <c r="BL205" s="138">
        <f t="shared" si="219"/>
        <v>4.4629781988460389</v>
      </c>
      <c r="BM205" s="138">
        <f t="shared" si="219"/>
        <v>4.4629781988460389</v>
      </c>
      <c r="BN205" s="138">
        <f t="shared" si="219"/>
        <v>4.4629781988460389</v>
      </c>
      <c r="BO205" s="138">
        <f t="shared" si="219"/>
        <v>4.4629781988460389</v>
      </c>
      <c r="BP205" s="138">
        <f t="shared" si="219"/>
        <v>4.4629781988460389</v>
      </c>
      <c r="BQ205" s="138">
        <f t="shared" si="219"/>
        <v>4.4629781988460389</v>
      </c>
      <c r="BR205" s="138">
        <f t="shared" si="219"/>
        <v>4.4629781988460389</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0">B197</f>
        <v>CNC</v>
      </c>
      <c r="C208" s="70" t="str">
        <f t="shared" si="220"/>
        <v>Commercial - Cooling</v>
      </c>
      <c r="E208" s="72"/>
      <c r="F208" s="89"/>
      <c r="I208" s="136"/>
      <c r="J208" s="90"/>
      <c r="K208" s="90"/>
      <c r="L208" s="138">
        <f t="shared" ref="L208:AA216" si="221">INDEX(L$49:L$52,MATCH($I$207,$B$49:$B$52,0),1)*INDEX(L$81:L$89,MATCH($B208,$B$81:$B$89,0))*INDEX(L$138:L$146,MATCH($B208,$B$138:$B$146,0))/1000</f>
        <v>0</v>
      </c>
      <c r="M208" s="138">
        <f t="shared" si="221"/>
        <v>0</v>
      </c>
      <c r="N208" s="138">
        <f t="shared" si="221"/>
        <v>0</v>
      </c>
      <c r="O208" s="138">
        <f t="shared" si="221"/>
        <v>0</v>
      </c>
      <c r="P208" s="138">
        <f t="shared" si="221"/>
        <v>0</v>
      </c>
      <c r="Q208" s="138">
        <f t="shared" si="221"/>
        <v>0</v>
      </c>
      <c r="R208" s="138">
        <f t="shared" si="221"/>
        <v>0</v>
      </c>
      <c r="S208" s="138">
        <f t="shared" si="221"/>
        <v>0</v>
      </c>
      <c r="T208" s="138">
        <f t="shared" si="221"/>
        <v>0</v>
      </c>
      <c r="U208" s="138">
        <f t="shared" si="221"/>
        <v>0</v>
      </c>
      <c r="V208" s="138">
        <f t="shared" si="221"/>
        <v>0</v>
      </c>
      <c r="W208" s="138">
        <f t="shared" si="221"/>
        <v>0</v>
      </c>
      <c r="X208" s="138">
        <f t="shared" si="221"/>
        <v>0</v>
      </c>
      <c r="Y208" s="138">
        <f t="shared" si="221"/>
        <v>0</v>
      </c>
      <c r="Z208" s="138">
        <f t="shared" si="221"/>
        <v>0</v>
      </c>
      <c r="AA208" s="138">
        <f t="shared" si="221"/>
        <v>0</v>
      </c>
      <c r="AB208" s="138">
        <f t="shared" ref="AB208:AQ216" si="222">INDEX(AB$49:AB$52,MATCH($I$207,$B$49:$B$52,0),1)*INDEX(AB$81:AB$89,MATCH($B208,$B$81:$B$89,0))*INDEX(AB$138:AB$146,MATCH($B208,$B$138:$B$146,0))/1000</f>
        <v>0</v>
      </c>
      <c r="AC208" s="138">
        <f t="shared" si="222"/>
        <v>0</v>
      </c>
      <c r="AD208" s="138">
        <f t="shared" si="222"/>
        <v>0</v>
      </c>
      <c r="AE208" s="138">
        <f t="shared" si="222"/>
        <v>0</v>
      </c>
      <c r="AF208" s="138">
        <f t="shared" si="222"/>
        <v>0</v>
      </c>
      <c r="AG208" s="138">
        <f t="shared" si="222"/>
        <v>0</v>
      </c>
      <c r="AH208" s="138">
        <f t="shared" si="222"/>
        <v>0</v>
      </c>
      <c r="AI208" s="138">
        <f t="shared" si="222"/>
        <v>0</v>
      </c>
      <c r="AJ208" s="138">
        <f t="shared" si="222"/>
        <v>0</v>
      </c>
      <c r="AK208" s="138">
        <f t="shared" si="222"/>
        <v>0</v>
      </c>
      <c r="AL208" s="138">
        <f t="shared" si="222"/>
        <v>0</v>
      </c>
      <c r="AM208" s="138">
        <f t="shared" si="222"/>
        <v>0</v>
      </c>
      <c r="AN208" s="138">
        <f t="shared" si="222"/>
        <v>0</v>
      </c>
      <c r="AO208" s="138">
        <f t="shared" si="222"/>
        <v>3.1038243796031693</v>
      </c>
      <c r="AP208" s="138">
        <f t="shared" si="222"/>
        <v>6.1655005753725289</v>
      </c>
      <c r="AQ208" s="138">
        <f t="shared" si="222"/>
        <v>9.1873040089852438</v>
      </c>
      <c r="AR208" s="138">
        <f t="shared" ref="AP208:BE216" si="223">INDEX(AR$49:AR$52,MATCH($I$207,$B$49:$B$52,0),1)*INDEX(AR$81:AR$89,MATCH($B208,$B$81:$B$89,0))*INDEX(AR$138:AR$146,MATCH($B208,$B$138:$B$146,0))/1000</f>
        <v>12.171315116804276</v>
      </c>
      <c r="AS208" s="138">
        <f t="shared" si="223"/>
        <v>15.119441839745901</v>
      </c>
      <c r="AT208" s="138">
        <f t="shared" si="223"/>
        <v>18.426681688116254</v>
      </c>
      <c r="AU208" s="138">
        <f t="shared" si="223"/>
        <v>21.686999039305306</v>
      </c>
      <c r="AV208" s="138">
        <f t="shared" si="223"/>
        <v>24.902964368959765</v>
      </c>
      <c r="AW208" s="138">
        <f t="shared" si="223"/>
        <v>28.076924749959836</v>
      </c>
      <c r="AX208" s="138">
        <f t="shared" si="223"/>
        <v>31.211029974530032</v>
      </c>
      <c r="AY208" s="138">
        <f t="shared" si="223"/>
        <v>34.190935872363141</v>
      </c>
      <c r="AZ208" s="138">
        <f t="shared" si="223"/>
        <v>37.138610526572897</v>
      </c>
      <c r="BA208" s="138">
        <f t="shared" si="223"/>
        <v>40.055476965606218</v>
      </c>
      <c r="BB208" s="138">
        <f t="shared" si="223"/>
        <v>42.942857879541457</v>
      </c>
      <c r="BC208" s="138">
        <f t="shared" si="223"/>
        <v>45.801985197931586</v>
      </c>
      <c r="BD208" s="138">
        <f t="shared" si="223"/>
        <v>48.634008526959789</v>
      </c>
      <c r="BE208" s="138">
        <f t="shared" si="223"/>
        <v>51.440002607352966</v>
      </c>
      <c r="BF208" s="138">
        <f t="shared" ref="AY208:BR214" si="224">INDEX(BF$49:BF$52,MATCH($I$207,$B$49:$B$52,0),1)*INDEX(BF$81:BF$89,MATCH($B208,$B$81:$B$89,0))*INDEX(BF$138:BF$146,MATCH($B208,$B$138:$B$146,0))/1000</f>
        <v>54.220973928205026</v>
      </c>
      <c r="BG208" s="138">
        <f t="shared" si="224"/>
        <v>56.977866610387402</v>
      </c>
      <c r="BH208" s="138">
        <f t="shared" si="224"/>
        <v>59.711567655585235</v>
      </c>
      <c r="BI208" s="138">
        <f t="shared" si="224"/>
        <v>61.372888035527275</v>
      </c>
      <c r="BJ208" s="138">
        <f t="shared" si="224"/>
        <v>63.030921991854015</v>
      </c>
      <c r="BK208" s="138">
        <f t="shared" si="224"/>
        <v>64.685714559578187</v>
      </c>
      <c r="BL208" s="138">
        <f t="shared" si="224"/>
        <v>66.337309769020607</v>
      </c>
      <c r="BM208" s="138">
        <f t="shared" si="224"/>
        <v>67.985750676720485</v>
      </c>
      <c r="BN208" s="138">
        <f t="shared" si="224"/>
        <v>69.63107939513786</v>
      </c>
      <c r="BO208" s="138">
        <f t="shared" si="224"/>
        <v>71.273337121205259</v>
      </c>
      <c r="BP208" s="138">
        <f t="shared" si="224"/>
        <v>72.912564163782619</v>
      </c>
      <c r="BQ208" s="138">
        <f t="shared" si="224"/>
        <v>74.548799970065545</v>
      </c>
      <c r="BR208" s="138">
        <f t="shared" si="224"/>
        <v>76.18208315099686</v>
      </c>
    </row>
    <row r="209" spans="1:70">
      <c r="A209" t="s">
        <v>16</v>
      </c>
      <c r="B209" s="70" t="str">
        <f t="shared" si="220"/>
        <v>CNH</v>
      </c>
      <c r="C209" s="70" t="str">
        <f t="shared" si="220"/>
        <v>Commercial - Space Heating</v>
      </c>
      <c r="E209" s="89"/>
      <c r="F209" s="89"/>
      <c r="I209" s="136"/>
      <c r="J209" s="90"/>
      <c r="K209" s="90"/>
      <c r="L209" s="138">
        <f t="shared" si="221"/>
        <v>0</v>
      </c>
      <c r="M209" s="138">
        <f t="shared" si="221"/>
        <v>0</v>
      </c>
      <c r="N209" s="138">
        <f t="shared" si="221"/>
        <v>0</v>
      </c>
      <c r="O209" s="138">
        <f t="shared" si="221"/>
        <v>0</v>
      </c>
      <c r="P209" s="138">
        <f t="shared" si="221"/>
        <v>0</v>
      </c>
      <c r="Q209" s="138">
        <f t="shared" si="221"/>
        <v>0</v>
      </c>
      <c r="R209" s="138">
        <f t="shared" si="221"/>
        <v>0</v>
      </c>
      <c r="S209" s="138">
        <f t="shared" si="221"/>
        <v>0</v>
      </c>
      <c r="T209" s="138">
        <f t="shared" si="221"/>
        <v>0</v>
      </c>
      <c r="U209" s="138">
        <f t="shared" si="221"/>
        <v>0</v>
      </c>
      <c r="V209" s="138">
        <f t="shared" si="221"/>
        <v>0</v>
      </c>
      <c r="W209" s="138">
        <f t="shared" si="221"/>
        <v>0</v>
      </c>
      <c r="X209" s="138">
        <f t="shared" si="221"/>
        <v>0</v>
      </c>
      <c r="Y209" s="138">
        <f t="shared" si="221"/>
        <v>0</v>
      </c>
      <c r="Z209" s="138">
        <f t="shared" si="221"/>
        <v>0</v>
      </c>
      <c r="AA209" s="138">
        <f t="shared" si="221"/>
        <v>0</v>
      </c>
      <c r="AB209" s="138">
        <f t="shared" si="222"/>
        <v>0</v>
      </c>
      <c r="AC209" s="138">
        <f t="shared" si="222"/>
        <v>0</v>
      </c>
      <c r="AD209" s="138">
        <f t="shared" si="222"/>
        <v>0</v>
      </c>
      <c r="AE209" s="138">
        <f t="shared" si="222"/>
        <v>0</v>
      </c>
      <c r="AF209" s="138">
        <f t="shared" si="222"/>
        <v>0</v>
      </c>
      <c r="AG209" s="138">
        <f t="shared" si="222"/>
        <v>0</v>
      </c>
      <c r="AH209" s="138">
        <f t="shared" si="222"/>
        <v>0</v>
      </c>
      <c r="AI209" s="138">
        <f t="shared" si="222"/>
        <v>0</v>
      </c>
      <c r="AJ209" s="138">
        <f t="shared" si="222"/>
        <v>0</v>
      </c>
      <c r="AK209" s="138">
        <f t="shared" si="222"/>
        <v>0</v>
      </c>
      <c r="AL209" s="138">
        <f t="shared" si="222"/>
        <v>0</v>
      </c>
      <c r="AM209" s="138">
        <f t="shared" si="222"/>
        <v>0</v>
      </c>
      <c r="AN209" s="138">
        <f t="shared" si="222"/>
        <v>0</v>
      </c>
      <c r="AO209" s="138">
        <f t="shared" si="222"/>
        <v>0.28987688381274224</v>
      </c>
      <c r="AP209" s="138">
        <f t="shared" si="223"/>
        <v>0.57581740309777441</v>
      </c>
      <c r="AQ209" s="138">
        <f t="shared" si="223"/>
        <v>0.85803406734805365</v>
      </c>
      <c r="AR209" s="138">
        <f t="shared" si="223"/>
        <v>1.1367211757042877</v>
      </c>
      <c r="AS209" s="138">
        <f t="shared" si="223"/>
        <v>1.4120569173613757</v>
      </c>
      <c r="AT209" s="138">
        <f t="shared" si="223"/>
        <v>1.7209314746871658</v>
      </c>
      <c r="AU209" s="138">
        <f t="shared" si="223"/>
        <v>2.0254237778644897</v>
      </c>
      <c r="AV209" s="138">
        <f t="shared" si="223"/>
        <v>2.3257738924960525</v>
      </c>
      <c r="AW209" s="138">
        <f t="shared" si="223"/>
        <v>2.6222010198282493</v>
      </c>
      <c r="AX209" s="138">
        <f t="shared" si="223"/>
        <v>2.9149059363853507</v>
      </c>
      <c r="AY209" s="138">
        <f t="shared" si="224"/>
        <v>3.1932096449957954</v>
      </c>
      <c r="AZ209" s="138">
        <f t="shared" si="224"/>
        <v>3.4685031663919288</v>
      </c>
      <c r="BA209" s="138">
        <f t="shared" si="224"/>
        <v>3.7409194021175636</v>
      </c>
      <c r="BB209" s="138">
        <f t="shared" si="224"/>
        <v>4.0105818827695598</v>
      </c>
      <c r="BC209" s="138">
        <f t="shared" si="224"/>
        <v>4.2776056625056977</v>
      </c>
      <c r="BD209" s="138">
        <f t="shared" si="224"/>
        <v>4.5420981070197923</v>
      </c>
      <c r="BE209" s="138">
        <f t="shared" si="224"/>
        <v>4.8041595900620031</v>
      </c>
      <c r="BF209" s="138">
        <f t="shared" si="224"/>
        <v>5.0638841111266482</v>
      </c>
      <c r="BG209" s="138">
        <f t="shared" si="224"/>
        <v>5.3213598449242392</v>
      </c>
      <c r="BH209" s="138">
        <f t="shared" si="224"/>
        <v>5.5766696316071114</v>
      </c>
      <c r="BI209" s="138">
        <f t="shared" si="224"/>
        <v>5.7318260824414109</v>
      </c>
      <c r="BJ209" s="138">
        <f t="shared" si="224"/>
        <v>5.88667560281832</v>
      </c>
      <c r="BK209" s="138">
        <f t="shared" si="224"/>
        <v>6.041222398713292</v>
      </c>
      <c r="BL209" s="138">
        <f t="shared" si="224"/>
        <v>6.195470582270131</v>
      </c>
      <c r="BM209" s="138">
        <f t="shared" si="224"/>
        <v>6.3494241746878135</v>
      </c>
      <c r="BN209" s="138">
        <f t="shared" si="224"/>
        <v>6.5030871089944942</v>
      </c>
      <c r="BO209" s="138">
        <f t="shared" si="224"/>
        <v>6.65646323271406</v>
      </c>
      <c r="BP209" s="138">
        <f t="shared" si="224"/>
        <v>6.809556310430219</v>
      </c>
      <c r="BQ209" s="138">
        <f t="shared" si="224"/>
        <v>6.9623700262528807</v>
      </c>
      <c r="BR209" s="138">
        <f t="shared" si="224"/>
        <v>7.1149079861914091</v>
      </c>
    </row>
    <row r="210" spans="1:70">
      <c r="A210" t="s">
        <v>16</v>
      </c>
      <c r="B210" s="70" t="str">
        <f t="shared" si="220"/>
        <v>CNK</v>
      </c>
      <c r="C210" s="70" t="str">
        <f t="shared" si="220"/>
        <v>Commercial - Cooking</v>
      </c>
      <c r="E210" s="89"/>
      <c r="F210" s="89"/>
      <c r="I210" s="136"/>
      <c r="J210" s="90"/>
      <c r="K210" s="90"/>
      <c r="L210" s="138">
        <f t="shared" si="221"/>
        <v>0</v>
      </c>
      <c r="M210" s="138">
        <f t="shared" si="221"/>
        <v>0</v>
      </c>
      <c r="N210" s="138">
        <f t="shared" si="221"/>
        <v>0</v>
      </c>
      <c r="O210" s="138">
        <f t="shared" si="221"/>
        <v>0</v>
      </c>
      <c r="P210" s="138">
        <f t="shared" si="221"/>
        <v>0</v>
      </c>
      <c r="Q210" s="138">
        <f t="shared" si="221"/>
        <v>0</v>
      </c>
      <c r="R210" s="138">
        <f t="shared" si="221"/>
        <v>0</v>
      </c>
      <c r="S210" s="138">
        <f t="shared" si="221"/>
        <v>0</v>
      </c>
      <c r="T210" s="138">
        <f t="shared" si="221"/>
        <v>0</v>
      </c>
      <c r="U210" s="138">
        <f t="shared" si="221"/>
        <v>0</v>
      </c>
      <c r="V210" s="138">
        <f t="shared" si="221"/>
        <v>0</v>
      </c>
      <c r="W210" s="138">
        <f t="shared" si="221"/>
        <v>0</v>
      </c>
      <c r="X210" s="138">
        <f t="shared" si="221"/>
        <v>0</v>
      </c>
      <c r="Y210" s="138">
        <f t="shared" si="221"/>
        <v>0</v>
      </c>
      <c r="Z210" s="138">
        <f t="shared" si="221"/>
        <v>0</v>
      </c>
      <c r="AA210" s="138">
        <f t="shared" si="221"/>
        <v>0</v>
      </c>
      <c r="AB210" s="138">
        <f t="shared" si="222"/>
        <v>0</v>
      </c>
      <c r="AC210" s="138">
        <f t="shared" si="222"/>
        <v>0</v>
      </c>
      <c r="AD210" s="138">
        <f t="shared" si="222"/>
        <v>0</v>
      </c>
      <c r="AE210" s="138">
        <f t="shared" si="222"/>
        <v>0</v>
      </c>
      <c r="AF210" s="138">
        <f t="shared" si="222"/>
        <v>0</v>
      </c>
      <c r="AG210" s="138">
        <f t="shared" si="222"/>
        <v>0</v>
      </c>
      <c r="AH210" s="138">
        <f t="shared" si="222"/>
        <v>0</v>
      </c>
      <c r="AI210" s="138">
        <f t="shared" si="222"/>
        <v>0</v>
      </c>
      <c r="AJ210" s="138">
        <f t="shared" si="222"/>
        <v>0</v>
      </c>
      <c r="AK210" s="138">
        <f t="shared" si="222"/>
        <v>0</v>
      </c>
      <c r="AL210" s="138">
        <f t="shared" si="222"/>
        <v>0</v>
      </c>
      <c r="AM210" s="138">
        <f t="shared" si="222"/>
        <v>0</v>
      </c>
      <c r="AN210" s="138">
        <f t="shared" si="222"/>
        <v>0</v>
      </c>
      <c r="AO210" s="138">
        <f t="shared" si="222"/>
        <v>0.21664165571543126</v>
      </c>
      <c r="AP210" s="138">
        <f t="shared" si="223"/>
        <v>0.43034143997990038</v>
      </c>
      <c r="AQ210" s="138">
        <f t="shared" si="223"/>
        <v>0.64125817335130741</v>
      </c>
      <c r="AR210" s="138">
        <f t="shared" si="223"/>
        <v>0.84953706674469087</v>
      </c>
      <c r="AS210" s="138">
        <f t="shared" si="223"/>
        <v>1.0553112911866807</v>
      </c>
      <c r="AT210" s="138">
        <f t="shared" si="223"/>
        <v>1.2861510001945109</v>
      </c>
      <c r="AU210" s="138">
        <f t="shared" si="223"/>
        <v>1.5137155988106383</v>
      </c>
      <c r="AV210" s="138">
        <f t="shared" si="223"/>
        <v>1.7381845018575437</v>
      </c>
      <c r="AW210" s="138">
        <f t="shared" si="223"/>
        <v>1.9597215310250728</v>
      </c>
      <c r="AX210" s="138">
        <f t="shared" si="223"/>
        <v>2.1784767381492851</v>
      </c>
      <c r="AY210" s="138">
        <f t="shared" si="224"/>
        <v>2.3864690948770462</v>
      </c>
      <c r="AZ210" s="138">
        <f t="shared" si="224"/>
        <v>2.5922117656914487</v>
      </c>
      <c r="BA210" s="138">
        <f t="shared" si="224"/>
        <v>2.7958040755545941</v>
      </c>
      <c r="BB210" s="138">
        <f t="shared" si="224"/>
        <v>2.9973383459813374</v>
      </c>
      <c r="BC210" s="138">
        <f t="shared" si="224"/>
        <v>3.1969005635564347</v>
      </c>
      <c r="BD210" s="138">
        <f t="shared" si="224"/>
        <v>3.3945709688336301</v>
      </c>
      <c r="BE210" s="138">
        <f t="shared" si="224"/>
        <v>3.5904245768853196</v>
      </c>
      <c r="BF210" s="138">
        <f t="shared" si="224"/>
        <v>3.7845316389361527</v>
      </c>
      <c r="BG210" s="138">
        <f t="shared" si="224"/>
        <v>3.9769580530150654</v>
      </c>
      <c r="BH210" s="138">
        <f t="shared" si="224"/>
        <v>4.1677657303290694</v>
      </c>
      <c r="BI210" s="138">
        <f t="shared" si="224"/>
        <v>4.2837230635305232</v>
      </c>
      <c r="BJ210" s="138">
        <f t="shared" si="224"/>
        <v>4.3994510099605835</v>
      </c>
      <c r="BK210" s="138">
        <f t="shared" si="224"/>
        <v>4.5149527129864442</v>
      </c>
      <c r="BL210" s="138">
        <f t="shared" si="224"/>
        <v>4.6302312458495143</v>
      </c>
      <c r="BM210" s="138">
        <f t="shared" si="224"/>
        <v>4.7452896138229024</v>
      </c>
      <c r="BN210" s="138">
        <f t="shared" si="224"/>
        <v>4.8601307562845948</v>
      </c>
      <c r="BO210" s="138">
        <f t="shared" si="224"/>
        <v>4.9747575487103282</v>
      </c>
      <c r="BP210" s="138">
        <f t="shared" si="224"/>
        <v>5.0891728045898725</v>
      </c>
      <c r="BQ210" s="138">
        <f t="shared" si="224"/>
        <v>5.2033792772703054</v>
      </c>
      <c r="BR210" s="138">
        <f t="shared" si="224"/>
        <v>5.3173796617296754</v>
      </c>
    </row>
    <row r="211" spans="1:70">
      <c r="A211" t="s">
        <v>16</v>
      </c>
      <c r="B211" s="70" t="str">
        <f t="shared" si="220"/>
        <v>CNL</v>
      </c>
      <c r="C211" s="70" t="str">
        <f t="shared" si="220"/>
        <v>Commercial - Lighting</v>
      </c>
      <c r="E211" s="89"/>
      <c r="F211" s="89"/>
      <c r="I211" s="136"/>
      <c r="J211" s="90"/>
      <c r="K211" s="90"/>
      <c r="L211" s="138">
        <f t="shared" si="221"/>
        <v>0</v>
      </c>
      <c r="M211" s="138">
        <f t="shared" si="221"/>
        <v>0</v>
      </c>
      <c r="N211" s="138">
        <f t="shared" si="221"/>
        <v>0</v>
      </c>
      <c r="O211" s="138">
        <f t="shared" si="221"/>
        <v>0</v>
      </c>
      <c r="P211" s="138">
        <f t="shared" si="221"/>
        <v>0</v>
      </c>
      <c r="Q211" s="138">
        <f t="shared" si="221"/>
        <v>0</v>
      </c>
      <c r="R211" s="138">
        <f t="shared" si="221"/>
        <v>0</v>
      </c>
      <c r="S211" s="138">
        <f t="shared" si="221"/>
        <v>0</v>
      </c>
      <c r="T211" s="138">
        <f t="shared" si="221"/>
        <v>0</v>
      </c>
      <c r="U211" s="138">
        <f t="shared" si="221"/>
        <v>0</v>
      </c>
      <c r="V211" s="138">
        <f t="shared" si="221"/>
        <v>0</v>
      </c>
      <c r="W211" s="138">
        <f t="shared" si="221"/>
        <v>0</v>
      </c>
      <c r="X211" s="138">
        <f t="shared" si="221"/>
        <v>0</v>
      </c>
      <c r="Y211" s="138">
        <f t="shared" si="221"/>
        <v>0</v>
      </c>
      <c r="Z211" s="138">
        <f t="shared" si="221"/>
        <v>0</v>
      </c>
      <c r="AA211" s="138">
        <f t="shared" si="221"/>
        <v>0</v>
      </c>
      <c r="AB211" s="138">
        <f t="shared" si="222"/>
        <v>0</v>
      </c>
      <c r="AC211" s="138">
        <f t="shared" si="222"/>
        <v>0</v>
      </c>
      <c r="AD211" s="138">
        <f t="shared" si="222"/>
        <v>0</v>
      </c>
      <c r="AE211" s="138">
        <f t="shared" si="222"/>
        <v>0</v>
      </c>
      <c r="AF211" s="138">
        <f t="shared" si="222"/>
        <v>0</v>
      </c>
      <c r="AG211" s="138">
        <f t="shared" si="222"/>
        <v>0</v>
      </c>
      <c r="AH211" s="138">
        <f t="shared" si="222"/>
        <v>0</v>
      </c>
      <c r="AI211" s="138">
        <f t="shared" si="222"/>
        <v>0</v>
      </c>
      <c r="AJ211" s="138">
        <f t="shared" si="222"/>
        <v>0</v>
      </c>
      <c r="AK211" s="138">
        <f t="shared" si="222"/>
        <v>0</v>
      </c>
      <c r="AL211" s="138">
        <f t="shared" si="222"/>
        <v>0</v>
      </c>
      <c r="AM211" s="138">
        <f t="shared" si="222"/>
        <v>0</v>
      </c>
      <c r="AN211" s="138">
        <f t="shared" si="222"/>
        <v>0</v>
      </c>
      <c r="AO211" s="138">
        <f t="shared" si="222"/>
        <v>2.7010438901744496</v>
      </c>
      <c r="AP211" s="138">
        <f t="shared" si="223"/>
        <v>5.36540912830454</v>
      </c>
      <c r="AQ211" s="138">
        <f t="shared" si="223"/>
        <v>7.9950758566493096</v>
      </c>
      <c r="AR211" s="138">
        <f t="shared" si="223"/>
        <v>10.591854535221893</v>
      </c>
      <c r="AS211" s="138">
        <f t="shared" si="223"/>
        <v>13.157405513167232</v>
      </c>
      <c r="AT211" s="138">
        <f t="shared" si="223"/>
        <v>16.03546783025114</v>
      </c>
      <c r="AU211" s="138">
        <f t="shared" si="223"/>
        <v>18.872696740278847</v>
      </c>
      <c r="AV211" s="138">
        <f t="shared" si="223"/>
        <v>21.671329150591518</v>
      </c>
      <c r="AW211" s="138">
        <f t="shared" si="223"/>
        <v>24.433407556539237</v>
      </c>
      <c r="AX211" s="138">
        <f t="shared" si="223"/>
        <v>27.160802773749136</v>
      </c>
      <c r="AY211" s="138">
        <f t="shared" si="224"/>
        <v>29.754008971731896</v>
      </c>
      <c r="AZ211" s="138">
        <f t="shared" si="224"/>
        <v>32.319166545496842</v>
      </c>
      <c r="BA211" s="138">
        <f t="shared" si="224"/>
        <v>34.857513858373196</v>
      </c>
      <c r="BB211" s="138">
        <f t="shared" si="224"/>
        <v>37.370201956141216</v>
      </c>
      <c r="BC211" s="138">
        <f t="shared" si="224"/>
        <v>39.858302901967249</v>
      </c>
      <c r="BD211" s="138">
        <f t="shared" si="224"/>
        <v>42.32281711867725</v>
      </c>
      <c r="BE211" s="138">
        <f t="shared" si="224"/>
        <v>44.764679878863667</v>
      </c>
      <c r="BF211" s="138">
        <f t="shared" si="224"/>
        <v>47.184767060438737</v>
      </c>
      <c r="BG211" s="138">
        <f t="shared" si="224"/>
        <v>49.583900266560207</v>
      </c>
      <c r="BH211" s="138">
        <f t="shared" si="224"/>
        <v>51.96285139350482</v>
      </c>
      <c r="BI211" s="138">
        <f t="shared" si="224"/>
        <v>53.408583726607532</v>
      </c>
      <c r="BJ211" s="138">
        <f t="shared" si="224"/>
        <v>54.851456112322431</v>
      </c>
      <c r="BK211" s="138">
        <f t="shared" si="224"/>
        <v>56.291507741509299</v>
      </c>
      <c r="BL211" s="138">
        <f t="shared" si="224"/>
        <v>57.728776930713934</v>
      </c>
      <c r="BM211" s="138">
        <f t="shared" si="224"/>
        <v>59.163301149067323</v>
      </c>
      <c r="BN211" s="138">
        <f t="shared" si="224"/>
        <v>60.595117044133502</v>
      </c>
      <c r="BO211" s="138">
        <f t="shared" si="224"/>
        <v>62.024260466756317</v>
      </c>
      <c r="BP211" s="138">
        <f t="shared" si="224"/>
        <v>63.450766494951218</v>
      </c>
      <c r="BQ211" s="138">
        <f t="shared" si="224"/>
        <v>64.874669456886934</v>
      </c>
      <c r="BR211" s="138">
        <f t="shared" si="224"/>
        <v>66.29600295299899</v>
      </c>
    </row>
    <row r="212" spans="1:70">
      <c r="A212" t="s">
        <v>16</v>
      </c>
      <c r="B212" s="70" t="str">
        <f t="shared" si="220"/>
        <v>CNR</v>
      </c>
      <c r="C212" s="70" t="str">
        <f t="shared" si="220"/>
        <v>Commercial - Refrigeration</v>
      </c>
      <c r="E212" s="89"/>
      <c r="F212" s="89"/>
      <c r="I212" s="136"/>
      <c r="J212" s="90"/>
      <c r="K212" s="90"/>
      <c r="L212" s="138">
        <f t="shared" si="221"/>
        <v>0</v>
      </c>
      <c r="M212" s="138">
        <f t="shared" si="221"/>
        <v>0</v>
      </c>
      <c r="N212" s="138">
        <f t="shared" si="221"/>
        <v>0</v>
      </c>
      <c r="O212" s="138">
        <f t="shared" si="221"/>
        <v>0</v>
      </c>
      <c r="P212" s="138">
        <f t="shared" si="221"/>
        <v>0</v>
      </c>
      <c r="Q212" s="138">
        <f t="shared" si="221"/>
        <v>0</v>
      </c>
      <c r="R212" s="138">
        <f t="shared" si="221"/>
        <v>0</v>
      </c>
      <c r="S212" s="138">
        <f t="shared" si="221"/>
        <v>0</v>
      </c>
      <c r="T212" s="138">
        <f t="shared" si="221"/>
        <v>0</v>
      </c>
      <c r="U212" s="138">
        <f t="shared" si="221"/>
        <v>0</v>
      </c>
      <c r="V212" s="138">
        <f t="shared" si="221"/>
        <v>0</v>
      </c>
      <c r="W212" s="138">
        <f t="shared" si="221"/>
        <v>0</v>
      </c>
      <c r="X212" s="138">
        <f t="shared" si="221"/>
        <v>0</v>
      </c>
      <c r="Y212" s="138">
        <f t="shared" si="221"/>
        <v>0</v>
      </c>
      <c r="Z212" s="138">
        <f t="shared" si="221"/>
        <v>0</v>
      </c>
      <c r="AA212" s="138">
        <f t="shared" si="221"/>
        <v>0</v>
      </c>
      <c r="AB212" s="138">
        <f t="shared" si="222"/>
        <v>0</v>
      </c>
      <c r="AC212" s="138">
        <f t="shared" si="222"/>
        <v>0</v>
      </c>
      <c r="AD212" s="138">
        <f t="shared" si="222"/>
        <v>0</v>
      </c>
      <c r="AE212" s="138">
        <f t="shared" si="222"/>
        <v>0</v>
      </c>
      <c r="AF212" s="138">
        <f t="shared" si="222"/>
        <v>0</v>
      </c>
      <c r="AG212" s="138">
        <f t="shared" si="222"/>
        <v>0</v>
      </c>
      <c r="AH212" s="138">
        <f t="shared" si="222"/>
        <v>0</v>
      </c>
      <c r="AI212" s="138">
        <f t="shared" si="222"/>
        <v>0</v>
      </c>
      <c r="AJ212" s="138">
        <f t="shared" si="222"/>
        <v>0</v>
      </c>
      <c r="AK212" s="138">
        <f t="shared" si="222"/>
        <v>0</v>
      </c>
      <c r="AL212" s="138">
        <f t="shared" si="222"/>
        <v>0</v>
      </c>
      <c r="AM212" s="138">
        <f t="shared" si="222"/>
        <v>0</v>
      </c>
      <c r="AN212" s="138">
        <f t="shared" si="222"/>
        <v>0</v>
      </c>
      <c r="AO212" s="138">
        <f t="shared" si="222"/>
        <v>0.65706713356286683</v>
      </c>
      <c r="AP212" s="138">
        <f t="shared" si="223"/>
        <v>1.3052116661826663</v>
      </c>
      <c r="AQ212" s="138">
        <f t="shared" si="223"/>
        <v>1.9449152954737638</v>
      </c>
      <c r="AR212" s="138">
        <f t="shared" si="223"/>
        <v>2.5766184414439897</v>
      </c>
      <c r="AS212" s="138">
        <f t="shared" si="223"/>
        <v>3.2007250075091114</v>
      </c>
      <c r="AT212" s="138">
        <f t="shared" si="223"/>
        <v>3.9008543774096824</v>
      </c>
      <c r="AU212" s="138">
        <f t="shared" si="223"/>
        <v>4.5910504434399897</v>
      </c>
      <c r="AV212" s="138">
        <f t="shared" si="223"/>
        <v>5.2718573649526643</v>
      </c>
      <c r="AW212" s="138">
        <f t="shared" si="223"/>
        <v>5.9437720078334744</v>
      </c>
      <c r="AX212" s="138">
        <f t="shared" si="223"/>
        <v>6.6072494744471086</v>
      </c>
      <c r="AY212" s="138">
        <f t="shared" si="224"/>
        <v>7.2380835639797834</v>
      </c>
      <c r="AZ212" s="138">
        <f t="shared" si="224"/>
        <v>7.8620944289131742</v>
      </c>
      <c r="BA212" s="138">
        <f t="shared" si="224"/>
        <v>8.4795833186442326</v>
      </c>
      <c r="BB212" s="138">
        <f t="shared" si="224"/>
        <v>9.0908302413409707</v>
      </c>
      <c r="BC212" s="138">
        <f t="shared" si="224"/>
        <v>9.696095991533344</v>
      </c>
      <c r="BD212" s="138">
        <f t="shared" si="224"/>
        <v>10.295623936225125</v>
      </c>
      <c r="BE212" s="138">
        <f t="shared" si="224"/>
        <v>10.889641593704201</v>
      </c>
      <c r="BF212" s="138">
        <f t="shared" si="224"/>
        <v>11.478362033662348</v>
      </c>
      <c r="BG212" s="138">
        <f t="shared" si="224"/>
        <v>12.061985122689576</v>
      </c>
      <c r="BH212" s="138">
        <f t="shared" si="224"/>
        <v>12.640698635473957</v>
      </c>
      <c r="BI212" s="138">
        <f t="shared" si="224"/>
        <v>12.992393475926772</v>
      </c>
      <c r="BJ212" s="138">
        <f t="shared" si="224"/>
        <v>13.343392593722474</v>
      </c>
      <c r="BK212" s="138">
        <f t="shared" si="224"/>
        <v>13.693705522592076</v>
      </c>
      <c r="BL212" s="138">
        <f t="shared" si="224"/>
        <v>14.043341583577341</v>
      </c>
      <c r="BM212" s="138">
        <f t="shared" si="224"/>
        <v>14.392309891574399</v>
      </c>
      <c r="BN212" s="138">
        <f t="shared" si="224"/>
        <v>14.740619361621599</v>
      </c>
      <c r="BO212" s="138">
        <f t="shared" si="224"/>
        <v>15.088278714943822</v>
      </c>
      <c r="BP212" s="138">
        <f t="shared" si="224"/>
        <v>15.435296484764526</v>
      </c>
      <c r="BQ212" s="138">
        <f t="shared" si="224"/>
        <v>15.781681021896334</v>
      </c>
      <c r="BR212" s="138">
        <f t="shared" si="224"/>
        <v>16.127440500120482</v>
      </c>
    </row>
    <row r="213" spans="1:70">
      <c r="A213" t="s">
        <v>16</v>
      </c>
      <c r="B213" s="70" t="str">
        <f t="shared" si="220"/>
        <v>CNW</v>
      </c>
      <c r="C213" s="70" t="str">
        <f t="shared" si="220"/>
        <v>Commercial - Water Heating</v>
      </c>
      <c r="E213" s="89"/>
      <c r="F213" s="89"/>
      <c r="I213" s="132"/>
      <c r="L213" s="138">
        <f t="shared" si="221"/>
        <v>0</v>
      </c>
      <c r="M213" s="138">
        <f t="shared" si="221"/>
        <v>0</v>
      </c>
      <c r="N213" s="138">
        <f t="shared" si="221"/>
        <v>0</v>
      </c>
      <c r="O213" s="138">
        <f t="shared" si="221"/>
        <v>0</v>
      </c>
      <c r="P213" s="138">
        <f t="shared" si="221"/>
        <v>0</v>
      </c>
      <c r="Q213" s="138">
        <f t="shared" si="221"/>
        <v>0</v>
      </c>
      <c r="R213" s="138">
        <f t="shared" si="221"/>
        <v>0</v>
      </c>
      <c r="S213" s="138">
        <f t="shared" si="221"/>
        <v>0</v>
      </c>
      <c r="T213" s="138">
        <f t="shared" si="221"/>
        <v>0</v>
      </c>
      <c r="U213" s="138">
        <f t="shared" si="221"/>
        <v>0</v>
      </c>
      <c r="V213" s="138">
        <f t="shared" si="221"/>
        <v>0</v>
      </c>
      <c r="W213" s="138">
        <f t="shared" si="221"/>
        <v>0</v>
      </c>
      <c r="X213" s="138">
        <f t="shared" si="221"/>
        <v>0</v>
      </c>
      <c r="Y213" s="138">
        <f t="shared" si="221"/>
        <v>0</v>
      </c>
      <c r="Z213" s="138">
        <f t="shared" si="221"/>
        <v>0</v>
      </c>
      <c r="AA213" s="138">
        <f t="shared" si="221"/>
        <v>0</v>
      </c>
      <c r="AB213" s="138">
        <f t="shared" si="222"/>
        <v>0</v>
      </c>
      <c r="AC213" s="138">
        <f t="shared" si="222"/>
        <v>0</v>
      </c>
      <c r="AD213" s="138">
        <f t="shared" si="222"/>
        <v>0</v>
      </c>
      <c r="AE213" s="138">
        <f t="shared" si="222"/>
        <v>0</v>
      </c>
      <c r="AF213" s="138">
        <f t="shared" si="222"/>
        <v>0</v>
      </c>
      <c r="AG213" s="138">
        <f t="shared" si="222"/>
        <v>0</v>
      </c>
      <c r="AH213" s="138">
        <f t="shared" si="222"/>
        <v>0</v>
      </c>
      <c r="AI213" s="138">
        <f t="shared" si="222"/>
        <v>0</v>
      </c>
      <c r="AJ213" s="138">
        <f t="shared" si="222"/>
        <v>0</v>
      </c>
      <c r="AK213" s="138">
        <f t="shared" si="222"/>
        <v>0</v>
      </c>
      <c r="AL213" s="138">
        <f t="shared" si="222"/>
        <v>0</v>
      </c>
      <c r="AM213" s="138">
        <f t="shared" si="222"/>
        <v>0</v>
      </c>
      <c r="AN213" s="138">
        <f t="shared" si="222"/>
        <v>0</v>
      </c>
      <c r="AO213" s="138">
        <f t="shared" si="222"/>
        <v>0.34786784381135349</v>
      </c>
      <c r="AP213" s="138">
        <f t="shared" si="223"/>
        <v>0.69101183857790172</v>
      </c>
      <c r="AQ213" s="138">
        <f t="shared" si="223"/>
        <v>1.0296870071153035</v>
      </c>
      <c r="AR213" s="138">
        <f t="shared" si="223"/>
        <v>1.3641265188375649</v>
      </c>
      <c r="AS213" s="138">
        <f t="shared" si="223"/>
        <v>1.6945442103576807</v>
      </c>
      <c r="AT213" s="138">
        <f t="shared" si="223"/>
        <v>2.0652102836638879</v>
      </c>
      <c r="AU213" s="138">
        <f t="shared" si="223"/>
        <v>2.4306174164101955</v>
      </c>
      <c r="AV213" s="138">
        <f t="shared" si="223"/>
        <v>2.7910537002253246</v>
      </c>
      <c r="AW213" s="138">
        <f t="shared" si="223"/>
        <v>3.1467821883887948</v>
      </c>
      <c r="AX213" s="138">
        <f t="shared" si="223"/>
        <v>3.4980438235231004</v>
      </c>
      <c r="AY213" s="138">
        <f t="shared" si="224"/>
        <v>3.8320232349395655</v>
      </c>
      <c r="AZ213" s="138">
        <f t="shared" si="224"/>
        <v>4.1623902598768536</v>
      </c>
      <c r="BA213" s="138">
        <f t="shared" si="224"/>
        <v>4.4893043873320773</v>
      </c>
      <c r="BB213" s="138">
        <f t="shared" si="224"/>
        <v>4.8129138606622419</v>
      </c>
      <c r="BC213" s="138">
        <f t="shared" si="224"/>
        <v>5.133356751041779</v>
      </c>
      <c r="BD213" s="138">
        <f t="shared" si="224"/>
        <v>5.4507619030750423</v>
      </c>
      <c r="BE213" s="138">
        <f t="shared" si="224"/>
        <v>5.7652497706581292</v>
      </c>
      <c r="BF213" s="138">
        <f t="shared" si="224"/>
        <v>6.0769331582374555</v>
      </c>
      <c r="BG213" s="138">
        <f t="shared" si="224"/>
        <v>6.385917880205743</v>
      </c>
      <c r="BH213" s="138">
        <f t="shared" si="224"/>
        <v>6.6923033491991273</v>
      </c>
      <c r="BI213" s="138">
        <f t="shared" si="224"/>
        <v>6.87849943111926</v>
      </c>
      <c r="BJ213" s="138">
        <f t="shared" si="224"/>
        <v>7.0643271799905198</v>
      </c>
      <c r="BK213" s="138">
        <f t="shared" si="224"/>
        <v>7.2497916432095559</v>
      </c>
      <c r="BL213" s="138">
        <f t="shared" si="224"/>
        <v>7.4348977555699944</v>
      </c>
      <c r="BM213" s="138">
        <f t="shared" si="224"/>
        <v>7.6196503427267821</v>
      </c>
      <c r="BN213" s="138">
        <f t="shared" si="224"/>
        <v>7.8040541245251314</v>
      </c>
      <c r="BO213" s="138">
        <f t="shared" si="224"/>
        <v>7.9881137182005464</v>
      </c>
      <c r="BP213" s="138">
        <f t="shared" si="224"/>
        <v>8.1718336414558532</v>
      </c>
      <c r="BQ213" s="138">
        <f t="shared" si="224"/>
        <v>8.3552183154209931</v>
      </c>
      <c r="BR213" s="138">
        <f t="shared" si="224"/>
        <v>8.5382720675010511</v>
      </c>
    </row>
    <row r="214" spans="1:70">
      <c r="A214" t="s">
        <v>16</v>
      </c>
      <c r="B214" s="70" t="str">
        <f t="shared" si="220"/>
        <v>CNG</v>
      </c>
      <c r="C214" s="70" t="str">
        <f t="shared" si="220"/>
        <v>Commercial - Public lights</v>
      </c>
      <c r="E214" s="89"/>
      <c r="F214" s="89"/>
      <c r="I214" s="132"/>
      <c r="L214" s="138">
        <f t="shared" si="221"/>
        <v>0</v>
      </c>
      <c r="M214" s="138">
        <f t="shared" si="221"/>
        <v>0</v>
      </c>
      <c r="N214" s="138">
        <f t="shared" si="221"/>
        <v>0</v>
      </c>
      <c r="O214" s="138">
        <f t="shared" si="221"/>
        <v>0</v>
      </c>
      <c r="P214" s="138">
        <f t="shared" si="221"/>
        <v>0</v>
      </c>
      <c r="Q214" s="138">
        <f t="shared" si="221"/>
        <v>0</v>
      </c>
      <c r="R214" s="138">
        <f t="shared" si="221"/>
        <v>0</v>
      </c>
      <c r="S214" s="138">
        <f t="shared" si="221"/>
        <v>0</v>
      </c>
      <c r="T214" s="138">
        <f t="shared" si="221"/>
        <v>0</v>
      </c>
      <c r="U214" s="138">
        <f t="shared" si="221"/>
        <v>0</v>
      </c>
      <c r="V214" s="138">
        <f t="shared" si="221"/>
        <v>0</v>
      </c>
      <c r="W214" s="138">
        <f t="shared" si="221"/>
        <v>0</v>
      </c>
      <c r="X214" s="138">
        <f t="shared" si="221"/>
        <v>0</v>
      </c>
      <c r="Y214" s="138">
        <f t="shared" si="221"/>
        <v>0</v>
      </c>
      <c r="Z214" s="138">
        <f t="shared" si="221"/>
        <v>0</v>
      </c>
      <c r="AA214" s="138">
        <f t="shared" si="221"/>
        <v>0</v>
      </c>
      <c r="AB214" s="138">
        <f t="shared" si="222"/>
        <v>0</v>
      </c>
      <c r="AC214" s="138">
        <f t="shared" si="222"/>
        <v>0</v>
      </c>
      <c r="AD214" s="138">
        <f t="shared" si="222"/>
        <v>0</v>
      </c>
      <c r="AE214" s="138">
        <f t="shared" si="222"/>
        <v>0</v>
      </c>
      <c r="AF214" s="138">
        <f t="shared" si="222"/>
        <v>0</v>
      </c>
      <c r="AG214" s="138">
        <f t="shared" si="222"/>
        <v>0</v>
      </c>
      <c r="AH214" s="138">
        <f t="shared" si="222"/>
        <v>0</v>
      </c>
      <c r="AI214" s="138">
        <f t="shared" si="222"/>
        <v>0</v>
      </c>
      <c r="AJ214" s="138">
        <f t="shared" si="222"/>
        <v>0</v>
      </c>
      <c r="AK214" s="138">
        <f t="shared" si="222"/>
        <v>0</v>
      </c>
      <c r="AL214" s="138">
        <f t="shared" si="222"/>
        <v>0</v>
      </c>
      <c r="AM214" s="138">
        <f t="shared" si="222"/>
        <v>0</v>
      </c>
      <c r="AN214" s="138">
        <f t="shared" si="222"/>
        <v>0</v>
      </c>
      <c r="AO214" s="138">
        <f t="shared" si="222"/>
        <v>0</v>
      </c>
      <c r="AP214" s="138">
        <f t="shared" si="223"/>
        <v>0</v>
      </c>
      <c r="AQ214" s="138">
        <f t="shared" si="223"/>
        <v>0</v>
      </c>
      <c r="AR214" s="138">
        <f t="shared" si="223"/>
        <v>0</v>
      </c>
      <c r="AS214" s="138">
        <f t="shared" si="223"/>
        <v>0</v>
      </c>
      <c r="AT214" s="138">
        <f t="shared" si="223"/>
        <v>0</v>
      </c>
      <c r="AU214" s="138">
        <f t="shared" si="223"/>
        <v>0</v>
      </c>
      <c r="AV214" s="138">
        <f t="shared" si="223"/>
        <v>0</v>
      </c>
      <c r="AW214" s="138">
        <f t="shared" si="223"/>
        <v>0</v>
      </c>
      <c r="AX214" s="138">
        <f t="shared" si="223"/>
        <v>0</v>
      </c>
      <c r="AY214" s="138">
        <f t="shared" si="224"/>
        <v>0</v>
      </c>
      <c r="AZ214" s="138">
        <f t="shared" si="224"/>
        <v>0</v>
      </c>
      <c r="BA214" s="138">
        <f t="shared" si="224"/>
        <v>0</v>
      </c>
      <c r="BB214" s="138">
        <f t="shared" si="224"/>
        <v>0</v>
      </c>
      <c r="BC214" s="138">
        <f t="shared" si="224"/>
        <v>0</v>
      </c>
      <c r="BD214" s="138">
        <f t="shared" si="224"/>
        <v>0</v>
      </c>
      <c r="BE214" s="138">
        <f t="shared" si="224"/>
        <v>0</v>
      </c>
      <c r="BF214" s="138">
        <f t="shared" si="224"/>
        <v>0</v>
      </c>
      <c r="BG214" s="138">
        <f t="shared" si="224"/>
        <v>0</v>
      </c>
      <c r="BH214" s="138">
        <f t="shared" si="224"/>
        <v>0</v>
      </c>
      <c r="BI214" s="138">
        <f t="shared" si="224"/>
        <v>0</v>
      </c>
      <c r="BJ214" s="138">
        <f t="shared" si="224"/>
        <v>0</v>
      </c>
      <c r="BK214" s="138">
        <f t="shared" si="224"/>
        <v>0</v>
      </c>
      <c r="BL214" s="138">
        <f t="shared" si="224"/>
        <v>0</v>
      </c>
      <c r="BM214" s="138">
        <f t="shared" si="224"/>
        <v>0</v>
      </c>
      <c r="BN214" s="138">
        <f t="shared" si="224"/>
        <v>0</v>
      </c>
      <c r="BO214" s="138">
        <f t="shared" si="224"/>
        <v>0</v>
      </c>
      <c r="BP214" s="138">
        <f t="shared" si="224"/>
        <v>0</v>
      </c>
      <c r="BQ214" s="138">
        <f t="shared" si="224"/>
        <v>0</v>
      </c>
      <c r="BR214" s="138">
        <f t="shared" si="224"/>
        <v>0</v>
      </c>
    </row>
    <row r="215" spans="1:70">
      <c r="A215" t="s">
        <v>16</v>
      </c>
      <c r="B215" s="70" t="str">
        <f t="shared" si="220"/>
        <v>CNT</v>
      </c>
      <c r="C215" s="70" t="str">
        <f t="shared" si="220"/>
        <v>Commercial - Public Water</v>
      </c>
      <c r="E215" s="89"/>
      <c r="F215" s="89"/>
      <c r="I215" s="132"/>
      <c r="L215" s="138">
        <f t="shared" si="221"/>
        <v>0</v>
      </c>
      <c r="M215" s="138">
        <f t="shared" si="221"/>
        <v>0</v>
      </c>
      <c r="N215" s="138">
        <f t="shared" si="221"/>
        <v>0</v>
      </c>
      <c r="O215" s="138">
        <f t="shared" si="221"/>
        <v>0</v>
      </c>
      <c r="P215" s="138">
        <f t="shared" si="221"/>
        <v>0</v>
      </c>
      <c r="Q215" s="138">
        <f t="shared" si="221"/>
        <v>0</v>
      </c>
      <c r="R215" s="138">
        <f t="shared" si="221"/>
        <v>0</v>
      </c>
      <c r="S215" s="138">
        <f t="shared" si="221"/>
        <v>0</v>
      </c>
      <c r="T215" s="138">
        <f t="shared" si="221"/>
        <v>0</v>
      </c>
      <c r="U215" s="138">
        <f t="shared" si="221"/>
        <v>0</v>
      </c>
      <c r="V215" s="138">
        <f t="shared" si="221"/>
        <v>0</v>
      </c>
      <c r="W215" s="138">
        <f t="shared" si="221"/>
        <v>0</v>
      </c>
      <c r="X215" s="138">
        <f t="shared" si="221"/>
        <v>0</v>
      </c>
      <c r="Y215" s="138">
        <f t="shared" si="221"/>
        <v>0</v>
      </c>
      <c r="Z215" s="138">
        <f t="shared" si="221"/>
        <v>0</v>
      </c>
      <c r="AA215" s="138">
        <f t="shared" si="221"/>
        <v>0</v>
      </c>
      <c r="AB215" s="138">
        <f t="shared" si="222"/>
        <v>0</v>
      </c>
      <c r="AC215" s="138">
        <f t="shared" si="222"/>
        <v>0</v>
      </c>
      <c r="AD215" s="138">
        <f t="shared" si="222"/>
        <v>0</v>
      </c>
      <c r="AE215" s="138">
        <f t="shared" si="222"/>
        <v>0</v>
      </c>
      <c r="AF215" s="138">
        <f t="shared" si="222"/>
        <v>0</v>
      </c>
      <c r="AG215" s="138">
        <f t="shared" si="222"/>
        <v>0</v>
      </c>
      <c r="AH215" s="138">
        <f t="shared" si="222"/>
        <v>0</v>
      </c>
      <c r="AI215" s="138">
        <f t="shared" si="222"/>
        <v>0</v>
      </c>
      <c r="AJ215" s="138">
        <f t="shared" si="222"/>
        <v>0</v>
      </c>
      <c r="AK215" s="138">
        <f t="shared" si="222"/>
        <v>0</v>
      </c>
      <c r="AL215" s="138">
        <f t="shared" si="222"/>
        <v>0</v>
      </c>
      <c r="AM215" s="138">
        <f t="shared" si="222"/>
        <v>0</v>
      </c>
      <c r="AN215" s="138">
        <f t="shared" si="222"/>
        <v>0</v>
      </c>
      <c r="AO215" s="138">
        <f t="shared" si="222"/>
        <v>0</v>
      </c>
      <c r="AP215" s="138">
        <f t="shared" si="223"/>
        <v>0</v>
      </c>
      <c r="AQ215" s="138">
        <f t="shared" si="223"/>
        <v>0</v>
      </c>
      <c r="AR215" s="138">
        <f t="shared" si="223"/>
        <v>0</v>
      </c>
      <c r="AS215" s="138">
        <f t="shared" si="223"/>
        <v>0</v>
      </c>
      <c r="AT215" s="138">
        <f t="shared" si="223"/>
        <v>0</v>
      </c>
      <c r="AU215" s="138">
        <f t="shared" si="223"/>
        <v>0</v>
      </c>
      <c r="AV215" s="138">
        <f t="shared" si="223"/>
        <v>0</v>
      </c>
      <c r="AW215" s="138">
        <f t="shared" si="223"/>
        <v>0</v>
      </c>
      <c r="AX215" s="138">
        <f t="shared" si="223"/>
        <v>0</v>
      </c>
      <c r="AY215" s="138">
        <f t="shared" ref="AY215:BR216" si="225">INDEX(AY$49:AY$52,MATCH($I$207,$B$49:$B$52,0),1)*INDEX(AY$81:AY$89,MATCH($B215,$B$81:$B$89,0))*INDEX(AY$138:AY$146,MATCH($B215,$B$138:$B$146,0))/1000</f>
        <v>0</v>
      </c>
      <c r="AZ215" s="138">
        <f t="shared" si="225"/>
        <v>0</v>
      </c>
      <c r="BA215" s="138">
        <f t="shared" si="225"/>
        <v>0</v>
      </c>
      <c r="BB215" s="138">
        <f t="shared" si="225"/>
        <v>0</v>
      </c>
      <c r="BC215" s="138">
        <f t="shared" si="225"/>
        <v>0</v>
      </c>
      <c r="BD215" s="138">
        <f t="shared" si="225"/>
        <v>0</v>
      </c>
      <c r="BE215" s="138">
        <f t="shared" si="225"/>
        <v>0</v>
      </c>
      <c r="BF215" s="138">
        <f t="shared" si="225"/>
        <v>0</v>
      </c>
      <c r="BG215" s="138">
        <f t="shared" si="225"/>
        <v>0</v>
      </c>
      <c r="BH215" s="138">
        <f t="shared" si="225"/>
        <v>0</v>
      </c>
      <c r="BI215" s="138">
        <f t="shared" si="225"/>
        <v>0</v>
      </c>
      <c r="BJ215" s="138">
        <f t="shared" si="225"/>
        <v>0</v>
      </c>
      <c r="BK215" s="138">
        <f t="shared" si="225"/>
        <v>0</v>
      </c>
      <c r="BL215" s="138">
        <f t="shared" si="225"/>
        <v>0</v>
      </c>
      <c r="BM215" s="138">
        <f t="shared" si="225"/>
        <v>0</v>
      </c>
      <c r="BN215" s="138">
        <f t="shared" si="225"/>
        <v>0</v>
      </c>
      <c r="BO215" s="138">
        <f t="shared" si="225"/>
        <v>0</v>
      </c>
      <c r="BP215" s="138">
        <f t="shared" si="225"/>
        <v>0</v>
      </c>
      <c r="BQ215" s="138">
        <f t="shared" si="225"/>
        <v>0</v>
      </c>
      <c r="BR215" s="138">
        <f t="shared" si="225"/>
        <v>0</v>
      </c>
    </row>
    <row r="216" spans="1:70">
      <c r="A216" t="s">
        <v>16</v>
      </c>
      <c r="B216" s="70" t="str">
        <f t="shared" si="220"/>
        <v>CNO</v>
      </c>
      <c r="C216" s="70" t="str">
        <f t="shared" si="220"/>
        <v>Commercial - Other</v>
      </c>
      <c r="E216" s="89"/>
      <c r="F216" s="89"/>
      <c r="I216" s="132"/>
      <c r="L216" s="138">
        <f t="shared" si="221"/>
        <v>0</v>
      </c>
      <c r="M216" s="138">
        <f t="shared" si="221"/>
        <v>0</v>
      </c>
      <c r="N216" s="138">
        <f t="shared" si="221"/>
        <v>0</v>
      </c>
      <c r="O216" s="138">
        <f t="shared" si="221"/>
        <v>0</v>
      </c>
      <c r="P216" s="138">
        <f t="shared" si="221"/>
        <v>0</v>
      </c>
      <c r="Q216" s="138">
        <f t="shared" si="221"/>
        <v>0</v>
      </c>
      <c r="R216" s="138">
        <f t="shared" si="221"/>
        <v>0</v>
      </c>
      <c r="S216" s="138">
        <f t="shared" si="221"/>
        <v>0</v>
      </c>
      <c r="T216" s="138">
        <f t="shared" si="221"/>
        <v>0</v>
      </c>
      <c r="U216" s="138">
        <f t="shared" si="221"/>
        <v>0</v>
      </c>
      <c r="V216" s="138">
        <f t="shared" si="221"/>
        <v>0</v>
      </c>
      <c r="W216" s="138">
        <f t="shared" si="221"/>
        <v>0</v>
      </c>
      <c r="X216" s="138">
        <f t="shared" si="221"/>
        <v>0</v>
      </c>
      <c r="Y216" s="138">
        <f t="shared" si="221"/>
        <v>0</v>
      </c>
      <c r="Z216" s="138">
        <f t="shared" si="221"/>
        <v>0</v>
      </c>
      <c r="AA216" s="138">
        <f t="shared" si="221"/>
        <v>0</v>
      </c>
      <c r="AB216" s="138">
        <f t="shared" si="222"/>
        <v>0</v>
      </c>
      <c r="AC216" s="138">
        <f t="shared" si="222"/>
        <v>0</v>
      </c>
      <c r="AD216" s="138">
        <f t="shared" si="222"/>
        <v>0</v>
      </c>
      <c r="AE216" s="138">
        <f t="shared" si="222"/>
        <v>0</v>
      </c>
      <c r="AF216" s="138">
        <f t="shared" si="222"/>
        <v>0</v>
      </c>
      <c r="AG216" s="138">
        <f t="shared" si="222"/>
        <v>0</v>
      </c>
      <c r="AH216" s="138">
        <f t="shared" si="222"/>
        <v>0</v>
      </c>
      <c r="AI216" s="138">
        <f t="shared" si="222"/>
        <v>0</v>
      </c>
      <c r="AJ216" s="138">
        <f t="shared" si="222"/>
        <v>0</v>
      </c>
      <c r="AK216" s="138">
        <f t="shared" si="222"/>
        <v>0</v>
      </c>
      <c r="AL216" s="138">
        <f t="shared" si="222"/>
        <v>0</v>
      </c>
      <c r="AM216" s="138">
        <f t="shared" si="222"/>
        <v>0</v>
      </c>
      <c r="AN216" s="138">
        <f t="shared" si="222"/>
        <v>0</v>
      </c>
      <c r="AO216" s="138">
        <f t="shared" si="222"/>
        <v>0.48822287013538979</v>
      </c>
      <c r="AP216" s="138">
        <f t="shared" si="223"/>
        <v>0.96981594915967051</v>
      </c>
      <c r="AQ216" s="138">
        <f t="shared" si="223"/>
        <v>1.4451371545211664</v>
      </c>
      <c r="AR216" s="138">
        <f t="shared" si="223"/>
        <v>1.9145137330251201</v>
      </c>
      <c r="AS216" s="138">
        <f t="shared" si="223"/>
        <v>2.3782457984267795</v>
      </c>
      <c r="AT216" s="138">
        <f t="shared" si="223"/>
        <v>2.8984653513139644</v>
      </c>
      <c r="AU216" s="138">
        <f t="shared" si="223"/>
        <v>3.411304126990196</v>
      </c>
      <c r="AV216" s="138">
        <f t="shared" si="223"/>
        <v>3.9171664540657209</v>
      </c>
      <c r="AW216" s="138">
        <f t="shared" si="223"/>
        <v>4.4164215205221513</v>
      </c>
      <c r="AX216" s="138">
        <f t="shared" si="223"/>
        <v>4.909407482647242</v>
      </c>
      <c r="AY216" s="138">
        <f t="shared" si="225"/>
        <v>5.3781383231336051</v>
      </c>
      <c r="AZ216" s="138">
        <f t="shared" si="225"/>
        <v>5.8417992793915818</v>
      </c>
      <c r="BA216" s="138">
        <f t="shared" si="225"/>
        <v>6.3006141898049455</v>
      </c>
      <c r="BB216" s="138">
        <f t="shared" si="225"/>
        <v>6.7547911098134925</v>
      </c>
      <c r="BC216" s="138">
        <f t="shared" si="225"/>
        <v>7.2045238184809204</v>
      </c>
      <c r="BD216" s="138">
        <f t="shared" si="225"/>
        <v>7.649993145635734</v>
      </c>
      <c r="BE216" s="138">
        <f t="shared" si="225"/>
        <v>8.0913681449801302</v>
      </c>
      <c r="BF216" s="138">
        <f t="shared" si="225"/>
        <v>8.5288071344258505</v>
      </c>
      <c r="BG216" s="138">
        <f t="shared" si="225"/>
        <v>8.9624586215381505</v>
      </c>
      <c r="BH216" s="138">
        <f t="shared" si="225"/>
        <v>9.3924621291944828</v>
      </c>
      <c r="BI216" s="138">
        <f t="shared" si="225"/>
        <v>9.6537831657324524</v>
      </c>
      <c r="BJ216" s="138">
        <f t="shared" si="225"/>
        <v>9.9145872570526183</v>
      </c>
      <c r="BK216" s="138">
        <f t="shared" si="225"/>
        <v>10.174881487036176</v>
      </c>
      <c r="BL216" s="138">
        <f t="shared" si="225"/>
        <v>10.434672781529112</v>
      </c>
      <c r="BM216" s="138">
        <f t="shared" si="225"/>
        <v>10.69396791320429</v>
      </c>
      <c r="BN216" s="138">
        <f t="shared" si="225"/>
        <v>10.952773506233557</v>
      </c>
      <c r="BO216" s="138">
        <f t="shared" si="225"/>
        <v>11.211096040778878</v>
      </c>
      <c r="BP216" s="138">
        <f t="shared" si="225"/>
        <v>11.468941857310863</v>
      </c>
      <c r="BQ216" s="138">
        <f t="shared" si="225"/>
        <v>11.726317160762758</v>
      </c>
      <c r="BR216" s="138">
        <f t="shared" si="225"/>
        <v>11.983228024527573</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6">B208</f>
        <v>CNC</v>
      </c>
      <c r="C220" s="70" t="str">
        <f t="shared" si="226"/>
        <v>Commercial - Cooling</v>
      </c>
      <c r="E220" s="89"/>
      <c r="F220" s="89"/>
      <c r="I220" s="132"/>
      <c r="L220" s="138">
        <f t="shared" ref="L220:AX226" si="227">L186+L197+L208</f>
        <v>0</v>
      </c>
      <c r="M220" s="138">
        <f t="shared" si="227"/>
        <v>0</v>
      </c>
      <c r="N220" s="138">
        <f t="shared" si="227"/>
        <v>0</v>
      </c>
      <c r="O220" s="138">
        <f t="shared" si="227"/>
        <v>0</v>
      </c>
      <c r="P220" s="138">
        <f t="shared" si="227"/>
        <v>0</v>
      </c>
      <c r="Q220" s="138">
        <f t="shared" si="227"/>
        <v>0</v>
      </c>
      <c r="R220" s="138">
        <f t="shared" si="227"/>
        <v>1.7663141176431716</v>
      </c>
      <c r="S220" s="138">
        <f t="shared" si="227"/>
        <v>3.4029475996970713</v>
      </c>
      <c r="T220" s="138">
        <f t="shared" si="227"/>
        <v>4.4302493543804173</v>
      </c>
      <c r="U220" s="138">
        <f t="shared" si="227"/>
        <v>7.8096695115239028</v>
      </c>
      <c r="V220" s="138">
        <f t="shared" si="227"/>
        <v>9.7380730180887642</v>
      </c>
      <c r="W220" s="138">
        <f t="shared" si="227"/>
        <v>10.860509619133577</v>
      </c>
      <c r="X220" s="138">
        <f t="shared" si="227"/>
        <v>12.36390722550196</v>
      </c>
      <c r="Y220" s="138">
        <f t="shared" si="227"/>
        <v>13.917235381760324</v>
      </c>
      <c r="Z220" s="138">
        <f t="shared" si="227"/>
        <v>15.617289035028104</v>
      </c>
      <c r="AA220" s="138">
        <f t="shared" si="227"/>
        <v>17.418220519680553</v>
      </c>
      <c r="AB220" s="138">
        <f t="shared" si="227"/>
        <v>19.32202716912996</v>
      </c>
      <c r="AC220" s="138">
        <f t="shared" si="227"/>
        <v>21.430715623327153</v>
      </c>
      <c r="AD220" s="138">
        <f t="shared" si="227"/>
        <v>23.757462408106875</v>
      </c>
      <c r="AE220" s="138">
        <f t="shared" si="227"/>
        <v>26.232745365726757</v>
      </c>
      <c r="AF220" s="138">
        <f t="shared" si="227"/>
        <v>28.762168877047671</v>
      </c>
      <c r="AG220" s="138">
        <f t="shared" si="227"/>
        <v>31.357618887716274</v>
      </c>
      <c r="AH220" s="138">
        <f t="shared" si="227"/>
        <v>34.149750352028548</v>
      </c>
      <c r="AI220" s="138">
        <f t="shared" si="227"/>
        <v>37.012901954450122</v>
      </c>
      <c r="AJ220" s="138">
        <f t="shared" si="227"/>
        <v>39.949527860533806</v>
      </c>
      <c r="AK220" s="138">
        <f t="shared" si="227"/>
        <v>42.968953669430888</v>
      </c>
      <c r="AL220" s="138">
        <f t="shared" si="227"/>
        <v>46.040409906772766</v>
      </c>
      <c r="AM220" s="138">
        <f t="shared" si="227"/>
        <v>49.101687643898188</v>
      </c>
      <c r="AN220" s="138">
        <f t="shared" si="227"/>
        <v>52.130366232490147</v>
      </c>
      <c r="AO220" s="138">
        <f t="shared" si="227"/>
        <v>55.234190612093315</v>
      </c>
      <c r="AP220" s="138">
        <f t="shared" si="227"/>
        <v>58.295866807862673</v>
      </c>
      <c r="AQ220" s="138">
        <f t="shared" si="227"/>
        <v>61.31767024147539</v>
      </c>
      <c r="AR220" s="138">
        <f t="shared" si="227"/>
        <v>64.301681349294427</v>
      </c>
      <c r="AS220" s="138">
        <f t="shared" si="227"/>
        <v>67.24980807223605</v>
      </c>
      <c r="AT220" s="138">
        <f t="shared" si="227"/>
        <v>70.557047920606408</v>
      </c>
      <c r="AU220" s="138">
        <f t="shared" si="227"/>
        <v>73.817365271795452</v>
      </c>
      <c r="AV220" s="138">
        <f t="shared" si="227"/>
        <v>77.033330601449904</v>
      </c>
      <c r="AW220" s="138">
        <f t="shared" si="227"/>
        <v>80.20729098244999</v>
      </c>
      <c r="AX220" s="138">
        <f t="shared" si="227"/>
        <v>83.341396207020182</v>
      </c>
      <c r="AY220" s="138">
        <f t="shared" ref="AY220:BR225" si="228">AY186+AY197+AY208</f>
        <v>86.321302104853288</v>
      </c>
      <c r="AZ220" s="138">
        <f t="shared" si="228"/>
        <v>89.268976759063037</v>
      </c>
      <c r="BA220" s="138">
        <f t="shared" si="228"/>
        <v>92.185843198096364</v>
      </c>
      <c r="BB220" s="138">
        <f t="shared" si="228"/>
        <v>95.073224112031596</v>
      </c>
      <c r="BC220" s="138">
        <f t="shared" si="228"/>
        <v>97.932351430421733</v>
      </c>
      <c r="BD220" s="138">
        <f t="shared" si="228"/>
        <v>100.76437475944994</v>
      </c>
      <c r="BE220" s="138">
        <f t="shared" si="228"/>
        <v>103.57036883984311</v>
      </c>
      <c r="BF220" s="138">
        <f t="shared" si="228"/>
        <v>106.35134016069517</v>
      </c>
      <c r="BG220" s="138">
        <f t="shared" si="228"/>
        <v>109.10823284287756</v>
      </c>
      <c r="BH220" s="138">
        <f t="shared" si="228"/>
        <v>111.84193388807537</v>
      </c>
      <c r="BI220" s="138">
        <f t="shared" si="228"/>
        <v>113.50325426801743</v>
      </c>
      <c r="BJ220" s="138">
        <f t="shared" si="228"/>
        <v>115.16128822434416</v>
      </c>
      <c r="BK220" s="138">
        <f t="shared" si="228"/>
        <v>116.81608079206833</v>
      </c>
      <c r="BL220" s="138">
        <f t="shared" si="228"/>
        <v>118.46767600151075</v>
      </c>
      <c r="BM220" s="138">
        <f t="shared" si="228"/>
        <v>120.11611690921063</v>
      </c>
      <c r="BN220" s="138">
        <f t="shared" si="228"/>
        <v>121.76144562762801</v>
      </c>
      <c r="BO220" s="138">
        <f t="shared" si="228"/>
        <v>123.40370335369541</v>
      </c>
      <c r="BP220" s="138">
        <f t="shared" si="228"/>
        <v>125.04293039627277</v>
      </c>
      <c r="BQ220" s="138">
        <f t="shared" si="228"/>
        <v>126.67916620255569</v>
      </c>
      <c r="BR220" s="138">
        <f t="shared" si="228"/>
        <v>128.31244938348701</v>
      </c>
    </row>
    <row r="221" spans="1:70">
      <c r="A221" t="s">
        <v>16</v>
      </c>
      <c r="B221" s="70" t="str">
        <f t="shared" si="226"/>
        <v>CNH</v>
      </c>
      <c r="C221" s="70" t="str">
        <f t="shared" si="226"/>
        <v>Commercial - Space Heating</v>
      </c>
      <c r="E221" s="89"/>
      <c r="F221" s="89"/>
      <c r="I221" s="132"/>
      <c r="L221" s="138">
        <f t="shared" si="227"/>
        <v>0</v>
      </c>
      <c r="M221" s="138">
        <f t="shared" si="227"/>
        <v>0</v>
      </c>
      <c r="N221" s="138">
        <f t="shared" si="227"/>
        <v>0</v>
      </c>
      <c r="O221" s="138">
        <f t="shared" si="227"/>
        <v>0</v>
      </c>
      <c r="P221" s="138">
        <f t="shared" si="227"/>
        <v>0</v>
      </c>
      <c r="Q221" s="138">
        <f t="shared" si="227"/>
        <v>0</v>
      </c>
      <c r="R221" s="138">
        <f t="shared" si="227"/>
        <v>0.16496217879515399</v>
      </c>
      <c r="S221" s="138">
        <f t="shared" si="227"/>
        <v>0.31781303493220059</v>
      </c>
      <c r="T221" s="138">
        <f t="shared" si="227"/>
        <v>0.4137562955560648</v>
      </c>
      <c r="U221" s="138">
        <f t="shared" si="227"/>
        <v>0.7293720213311059</v>
      </c>
      <c r="V221" s="138">
        <f t="shared" si="227"/>
        <v>0.90947228824377724</v>
      </c>
      <c r="W221" s="138">
        <f t="shared" si="227"/>
        <v>1.0143005208997224</v>
      </c>
      <c r="X221" s="138">
        <f t="shared" si="227"/>
        <v>1.1547080182212432</v>
      </c>
      <c r="Y221" s="138">
        <f t="shared" si="227"/>
        <v>1.2997787021277649</v>
      </c>
      <c r="Z221" s="138">
        <f t="shared" si="227"/>
        <v>1.4585525871974923</v>
      </c>
      <c r="AA221" s="138">
        <f t="shared" si="227"/>
        <v>1.626747801515015</v>
      </c>
      <c r="AB221" s="138">
        <f t="shared" si="227"/>
        <v>1.8045508829493231</v>
      </c>
      <c r="AC221" s="138">
        <f t="shared" si="227"/>
        <v>2.0014885840807062</v>
      </c>
      <c r="AD221" s="138">
        <f t="shared" si="227"/>
        <v>2.2187915061872387</v>
      </c>
      <c r="AE221" s="138">
        <f t="shared" si="227"/>
        <v>2.4499667347294465</v>
      </c>
      <c r="AF221" s="138">
        <f t="shared" si="227"/>
        <v>2.6861983366598805</v>
      </c>
      <c r="AG221" s="138">
        <f t="shared" si="227"/>
        <v>2.9285963815133571</v>
      </c>
      <c r="AH221" s="138">
        <f t="shared" si="227"/>
        <v>3.1893631869386785</v>
      </c>
      <c r="AI221" s="138">
        <f t="shared" si="227"/>
        <v>3.456762808466086</v>
      </c>
      <c r="AJ221" s="138">
        <f t="shared" si="227"/>
        <v>3.7310244490967142</v>
      </c>
      <c r="AK221" s="138">
        <f t="shared" si="227"/>
        <v>4.0130190587591201</v>
      </c>
      <c r="AL221" s="138">
        <f t="shared" si="227"/>
        <v>4.2998729699207132</v>
      </c>
      <c r="AM221" s="138">
        <f t="shared" si="227"/>
        <v>4.5857762757761478</v>
      </c>
      <c r="AN221" s="138">
        <f t="shared" si="227"/>
        <v>4.8686350345064531</v>
      </c>
      <c r="AO221" s="138">
        <f t="shared" si="227"/>
        <v>5.1585119183191956</v>
      </c>
      <c r="AP221" s="138">
        <f t="shared" si="227"/>
        <v>5.4444524376042276</v>
      </c>
      <c r="AQ221" s="138">
        <f t="shared" si="227"/>
        <v>5.7266691018545064</v>
      </c>
      <c r="AR221" s="138">
        <f t="shared" si="227"/>
        <v>6.0053562102107403</v>
      </c>
      <c r="AS221" s="138">
        <f t="shared" si="227"/>
        <v>6.280691951867829</v>
      </c>
      <c r="AT221" s="138">
        <f t="shared" si="227"/>
        <v>6.5895665091936184</v>
      </c>
      <c r="AU221" s="138">
        <f t="shared" si="227"/>
        <v>6.8940588123709432</v>
      </c>
      <c r="AV221" s="138">
        <f t="shared" si="227"/>
        <v>7.194408927002506</v>
      </c>
      <c r="AW221" s="138">
        <f t="shared" si="227"/>
        <v>7.4908360543347019</v>
      </c>
      <c r="AX221" s="138">
        <f t="shared" si="227"/>
        <v>7.7835409708918037</v>
      </c>
      <c r="AY221" s="138">
        <f t="shared" si="228"/>
        <v>8.0618446795022489</v>
      </c>
      <c r="AZ221" s="138">
        <f t="shared" si="228"/>
        <v>8.3371382008983819</v>
      </c>
      <c r="BA221" s="138">
        <f t="shared" si="228"/>
        <v>8.6095544366240162</v>
      </c>
      <c r="BB221" s="138">
        <f t="shared" si="228"/>
        <v>8.8792169172760129</v>
      </c>
      <c r="BC221" s="138">
        <f t="shared" si="228"/>
        <v>9.1462406970121499</v>
      </c>
      <c r="BD221" s="138">
        <f t="shared" si="228"/>
        <v>9.4107331415262454</v>
      </c>
      <c r="BE221" s="138">
        <f t="shared" si="228"/>
        <v>9.6727946245684571</v>
      </c>
      <c r="BF221" s="138">
        <f t="shared" si="228"/>
        <v>9.9325191456331012</v>
      </c>
      <c r="BG221" s="138">
        <f t="shared" si="228"/>
        <v>10.189994879430692</v>
      </c>
      <c r="BH221" s="138">
        <f t="shared" si="228"/>
        <v>10.445304666113564</v>
      </c>
      <c r="BI221" s="138">
        <f t="shared" si="228"/>
        <v>10.600461116947864</v>
      </c>
      <c r="BJ221" s="138">
        <f t="shared" si="228"/>
        <v>10.755310637324772</v>
      </c>
      <c r="BK221" s="138">
        <f t="shared" si="228"/>
        <v>10.909857433219745</v>
      </c>
      <c r="BL221" s="138">
        <f t="shared" si="228"/>
        <v>11.064105616776583</v>
      </c>
      <c r="BM221" s="138">
        <f t="shared" si="228"/>
        <v>11.218059209194266</v>
      </c>
      <c r="BN221" s="138">
        <f t="shared" si="228"/>
        <v>11.371722143500946</v>
      </c>
      <c r="BO221" s="138">
        <f t="shared" si="228"/>
        <v>11.525098267220514</v>
      </c>
      <c r="BP221" s="138">
        <f t="shared" si="228"/>
        <v>11.678191344936671</v>
      </c>
      <c r="BQ221" s="138">
        <f t="shared" si="228"/>
        <v>11.831005060759335</v>
      </c>
      <c r="BR221" s="138">
        <f t="shared" si="228"/>
        <v>11.983543020697862</v>
      </c>
    </row>
    <row r="222" spans="1:70">
      <c r="A222" t="s">
        <v>16</v>
      </c>
      <c r="B222" s="70" t="str">
        <f t="shared" si="226"/>
        <v>CNK</v>
      </c>
      <c r="C222" s="70" t="str">
        <f t="shared" si="226"/>
        <v>Commercial - Cooking</v>
      </c>
      <c r="E222" s="89"/>
      <c r="F222" s="89"/>
      <c r="I222" s="132"/>
      <c r="L222" s="138">
        <f t="shared" si="227"/>
        <v>0</v>
      </c>
      <c r="M222" s="138">
        <f t="shared" si="227"/>
        <v>0</v>
      </c>
      <c r="N222" s="138">
        <f t="shared" si="227"/>
        <v>0</v>
      </c>
      <c r="O222" s="138">
        <f t="shared" si="227"/>
        <v>0</v>
      </c>
      <c r="P222" s="138">
        <f t="shared" si="227"/>
        <v>0</v>
      </c>
      <c r="Q222" s="138">
        <f t="shared" si="227"/>
        <v>0</v>
      </c>
      <c r="R222" s="138">
        <f t="shared" si="227"/>
        <v>0.12328571728297376</v>
      </c>
      <c r="S222" s="138">
        <f t="shared" si="227"/>
        <v>0.23751994705495594</v>
      </c>
      <c r="T222" s="138">
        <f t="shared" si="227"/>
        <v>0.3092238599813768</v>
      </c>
      <c r="U222" s="138">
        <f t="shared" si="227"/>
        <v>0.54510163161460012</v>
      </c>
      <c r="V222" s="138">
        <f t="shared" si="227"/>
        <v>0.67970091219730777</v>
      </c>
      <c r="W222" s="138">
        <f t="shared" si="227"/>
        <v>0.75804507537996768</v>
      </c>
      <c r="X222" s="138">
        <f t="shared" si="227"/>
        <v>0.86297966793700664</v>
      </c>
      <c r="Y222" s="138">
        <f t="shared" si="227"/>
        <v>0.97139932784193805</v>
      </c>
      <c r="Z222" s="138">
        <f t="shared" si="227"/>
        <v>1.0900601775566656</v>
      </c>
      <c r="AA222" s="138">
        <f t="shared" si="227"/>
        <v>1.2157621281016378</v>
      </c>
      <c r="AB222" s="138">
        <f t="shared" si="227"/>
        <v>1.3486445899474655</v>
      </c>
      <c r="AC222" s="138">
        <f t="shared" si="227"/>
        <v>1.495827452839888</v>
      </c>
      <c r="AD222" s="138">
        <f t="shared" si="227"/>
        <v>1.6582304158418353</v>
      </c>
      <c r="AE222" s="138">
        <f t="shared" si="227"/>
        <v>1.8310009507428857</v>
      </c>
      <c r="AF222" s="138">
        <f t="shared" si="227"/>
        <v>2.0075504040879761</v>
      </c>
      <c r="AG222" s="138">
        <f t="shared" si="227"/>
        <v>2.1887083946408334</v>
      </c>
      <c r="AH222" s="138">
        <f t="shared" si="227"/>
        <v>2.3835944156988607</v>
      </c>
      <c r="AI222" s="138">
        <f t="shared" si="227"/>
        <v>2.5834375214457799</v>
      </c>
      <c r="AJ222" s="138">
        <f t="shared" si="227"/>
        <v>2.7884090084575979</v>
      </c>
      <c r="AK222" s="138">
        <f t="shared" si="227"/>
        <v>2.9991597876730776</v>
      </c>
      <c r="AL222" s="138">
        <f t="shared" si="227"/>
        <v>3.2135422021833682</v>
      </c>
      <c r="AM222" s="138">
        <f t="shared" si="227"/>
        <v>3.4272141747130869</v>
      </c>
      <c r="AN222" s="138">
        <f t="shared" si="227"/>
        <v>3.6386107821932843</v>
      </c>
      <c r="AO222" s="138">
        <f t="shared" si="227"/>
        <v>3.8552524379087156</v>
      </c>
      <c r="AP222" s="138">
        <f t="shared" si="227"/>
        <v>4.0689522221731842</v>
      </c>
      <c r="AQ222" s="138">
        <f t="shared" si="227"/>
        <v>4.2798689555445915</v>
      </c>
      <c r="AR222" s="138">
        <f t="shared" si="227"/>
        <v>4.4881478489379756</v>
      </c>
      <c r="AS222" s="138">
        <f t="shared" si="227"/>
        <v>4.6939220733799649</v>
      </c>
      <c r="AT222" s="138">
        <f t="shared" si="227"/>
        <v>4.9247617823877956</v>
      </c>
      <c r="AU222" s="138">
        <f t="shared" si="227"/>
        <v>5.1523263810039222</v>
      </c>
      <c r="AV222" s="138">
        <f t="shared" si="227"/>
        <v>5.3767952840508277</v>
      </c>
      <c r="AW222" s="138">
        <f t="shared" si="227"/>
        <v>5.5983323132183571</v>
      </c>
      <c r="AX222" s="138">
        <f t="shared" si="227"/>
        <v>5.8170875203425698</v>
      </c>
      <c r="AY222" s="138">
        <f t="shared" si="228"/>
        <v>6.0250798770703309</v>
      </c>
      <c r="AZ222" s="138">
        <f t="shared" si="228"/>
        <v>6.230822547884733</v>
      </c>
      <c r="BA222" s="138">
        <f t="shared" si="228"/>
        <v>6.4344148577478784</v>
      </c>
      <c r="BB222" s="138">
        <f t="shared" si="228"/>
        <v>6.6359491281746212</v>
      </c>
      <c r="BC222" s="138">
        <f t="shared" si="228"/>
        <v>6.835511345749719</v>
      </c>
      <c r="BD222" s="138">
        <f t="shared" si="228"/>
        <v>7.0331817510269143</v>
      </c>
      <c r="BE222" s="138">
        <f t="shared" si="228"/>
        <v>7.2290353590786038</v>
      </c>
      <c r="BF222" s="138">
        <f t="shared" si="228"/>
        <v>7.4231424211294375</v>
      </c>
      <c r="BG222" s="138">
        <f t="shared" si="228"/>
        <v>7.6155688352083502</v>
      </c>
      <c r="BH222" s="138">
        <f t="shared" si="228"/>
        <v>7.8063765125223537</v>
      </c>
      <c r="BI222" s="138">
        <f t="shared" si="228"/>
        <v>7.9223338457238075</v>
      </c>
      <c r="BJ222" s="138">
        <f t="shared" si="228"/>
        <v>8.0380617921538686</v>
      </c>
      <c r="BK222" s="138">
        <f t="shared" si="228"/>
        <v>8.1535634951797284</v>
      </c>
      <c r="BL222" s="138">
        <f t="shared" si="228"/>
        <v>8.2688420280427977</v>
      </c>
      <c r="BM222" s="138">
        <f t="shared" si="228"/>
        <v>8.3839003960161875</v>
      </c>
      <c r="BN222" s="138">
        <f t="shared" si="228"/>
        <v>8.4987415384778799</v>
      </c>
      <c r="BO222" s="138">
        <f t="shared" si="228"/>
        <v>8.6133683309036115</v>
      </c>
      <c r="BP222" s="138">
        <f t="shared" si="228"/>
        <v>8.7277835867831577</v>
      </c>
      <c r="BQ222" s="138">
        <f t="shared" si="228"/>
        <v>8.8419900594635905</v>
      </c>
      <c r="BR222" s="138">
        <f t="shared" si="228"/>
        <v>8.9559904439229605</v>
      </c>
    </row>
    <row r="223" spans="1:70">
      <c r="A223" t="s">
        <v>16</v>
      </c>
      <c r="B223" s="70" t="str">
        <f t="shared" si="226"/>
        <v>CNL</v>
      </c>
      <c r="C223" s="70" t="str">
        <f t="shared" si="226"/>
        <v>Commercial - Lighting</v>
      </c>
      <c r="E223" s="89"/>
      <c r="F223" s="89"/>
      <c r="I223" s="132"/>
      <c r="L223" s="138">
        <f t="shared" si="227"/>
        <v>0</v>
      </c>
      <c r="M223" s="138">
        <f t="shared" si="227"/>
        <v>0</v>
      </c>
      <c r="N223" s="138">
        <f t="shared" si="227"/>
        <v>0</v>
      </c>
      <c r="O223" s="138">
        <f t="shared" si="227"/>
        <v>0</v>
      </c>
      <c r="P223" s="138">
        <f t="shared" si="227"/>
        <v>0</v>
      </c>
      <c r="Q223" s="138">
        <f t="shared" si="227"/>
        <v>0</v>
      </c>
      <c r="R223" s="138">
        <f t="shared" si="227"/>
        <v>1.5371011281891316</v>
      </c>
      <c r="S223" s="138">
        <f t="shared" si="227"/>
        <v>2.9613501598697858</v>
      </c>
      <c r="T223" s="138">
        <f t="shared" si="227"/>
        <v>3.8553398926934275</v>
      </c>
      <c r="U223" s="138">
        <f t="shared" si="227"/>
        <v>6.7962157450030283</v>
      </c>
      <c r="V223" s="138">
        <f t="shared" si="227"/>
        <v>8.4743720683527251</v>
      </c>
      <c r="W223" s="138">
        <f t="shared" si="227"/>
        <v>9.4511510843574502</v>
      </c>
      <c r="X223" s="138">
        <f t="shared" si="227"/>
        <v>10.759454139733087</v>
      </c>
      <c r="Y223" s="138">
        <f t="shared" si="227"/>
        <v>12.111208302587499</v>
      </c>
      <c r="Z223" s="138">
        <f t="shared" si="227"/>
        <v>13.590647527082144</v>
      </c>
      <c r="AA223" s="138">
        <f t="shared" si="227"/>
        <v>15.157873757796017</v>
      </c>
      <c r="AB223" s="138">
        <f t="shared" si="227"/>
        <v>16.814625135986514</v>
      </c>
      <c r="AC223" s="138">
        <f t="shared" si="227"/>
        <v>18.64967099196981</v>
      </c>
      <c r="AD223" s="138">
        <f t="shared" si="227"/>
        <v>20.674477945711125</v>
      </c>
      <c r="AE223" s="138">
        <f t="shared" si="227"/>
        <v>22.828545667154476</v>
      </c>
      <c r="AF223" s="138">
        <f t="shared" si="227"/>
        <v>25.029728171491421</v>
      </c>
      <c r="AG223" s="138">
        <f t="shared" si="227"/>
        <v>27.2883689759257</v>
      </c>
      <c r="AH223" s="138">
        <f t="shared" si="227"/>
        <v>29.718168059212982</v>
      </c>
      <c r="AI223" s="138">
        <f t="shared" si="227"/>
        <v>32.20977106136246</v>
      </c>
      <c r="AJ223" s="138">
        <f t="shared" si="227"/>
        <v>34.765313673077316</v>
      </c>
      <c r="AK223" s="138">
        <f t="shared" si="227"/>
        <v>37.392911318920675</v>
      </c>
      <c r="AL223" s="138">
        <f t="shared" si="227"/>
        <v>40.065787451452103</v>
      </c>
      <c r="AM223" s="138">
        <f t="shared" si="227"/>
        <v>42.729805938556986</v>
      </c>
      <c r="AN223" s="138">
        <f t="shared" si="227"/>
        <v>45.365455639222205</v>
      </c>
      <c r="AO223" s="138">
        <f t="shared" si="227"/>
        <v>48.066499529396651</v>
      </c>
      <c r="AP223" s="138">
        <f t="shared" si="227"/>
        <v>50.730864767526747</v>
      </c>
      <c r="AQ223" s="138">
        <f t="shared" si="227"/>
        <v>53.360531495871513</v>
      </c>
      <c r="AR223" s="138">
        <f t="shared" si="227"/>
        <v>55.957310174444096</v>
      </c>
      <c r="AS223" s="138">
        <f t="shared" si="227"/>
        <v>58.522861152389439</v>
      </c>
      <c r="AT223" s="138">
        <f t="shared" si="227"/>
        <v>61.400923469473341</v>
      </c>
      <c r="AU223" s="138">
        <f t="shared" si="227"/>
        <v>64.238152379501059</v>
      </c>
      <c r="AV223" s="138">
        <f t="shared" si="227"/>
        <v>67.036784789813723</v>
      </c>
      <c r="AW223" s="138">
        <f t="shared" si="227"/>
        <v>69.798863195761442</v>
      </c>
      <c r="AX223" s="138">
        <f t="shared" si="227"/>
        <v>72.526258412971345</v>
      </c>
      <c r="AY223" s="138">
        <f t="shared" si="228"/>
        <v>75.119464610954097</v>
      </c>
      <c r="AZ223" s="138">
        <f t="shared" si="228"/>
        <v>77.684622184719046</v>
      </c>
      <c r="BA223" s="138">
        <f t="shared" si="228"/>
        <v>80.2229694975954</v>
      </c>
      <c r="BB223" s="138">
        <f t="shared" si="228"/>
        <v>82.735657595363421</v>
      </c>
      <c r="BC223" s="138">
        <f t="shared" si="228"/>
        <v>85.223758541189454</v>
      </c>
      <c r="BD223" s="138">
        <f t="shared" si="228"/>
        <v>87.688272757899455</v>
      </c>
      <c r="BE223" s="138">
        <f t="shared" si="228"/>
        <v>90.130135518085865</v>
      </c>
      <c r="BF223" s="138">
        <f t="shared" si="228"/>
        <v>92.550222699660935</v>
      </c>
      <c r="BG223" s="138">
        <f t="shared" si="228"/>
        <v>94.949355905782411</v>
      </c>
      <c r="BH223" s="138">
        <f t="shared" si="228"/>
        <v>97.328307032727025</v>
      </c>
      <c r="BI223" s="138">
        <f t="shared" si="228"/>
        <v>98.774039365829736</v>
      </c>
      <c r="BJ223" s="138">
        <f t="shared" si="228"/>
        <v>100.21691175154464</v>
      </c>
      <c r="BK223" s="138">
        <f t="shared" si="228"/>
        <v>101.6569633807315</v>
      </c>
      <c r="BL223" s="138">
        <f t="shared" si="228"/>
        <v>103.09423256993614</v>
      </c>
      <c r="BM223" s="138">
        <f t="shared" si="228"/>
        <v>104.52875678828953</v>
      </c>
      <c r="BN223" s="138">
        <f t="shared" si="228"/>
        <v>105.96057268335571</v>
      </c>
      <c r="BO223" s="138">
        <f t="shared" si="228"/>
        <v>107.38971610597852</v>
      </c>
      <c r="BP223" s="138">
        <f t="shared" si="228"/>
        <v>108.81622213417342</v>
      </c>
      <c r="BQ223" s="138">
        <f t="shared" si="228"/>
        <v>110.24012509610914</v>
      </c>
      <c r="BR223" s="138">
        <f t="shared" si="228"/>
        <v>111.66145859222119</v>
      </c>
    </row>
    <row r="224" spans="1:70">
      <c r="A224" t="s">
        <v>16</v>
      </c>
      <c r="B224" s="70" t="str">
        <f t="shared" si="226"/>
        <v>CNR</v>
      </c>
      <c r="C224" s="70" t="str">
        <f t="shared" si="226"/>
        <v>Commercial - Refrigeration</v>
      </c>
      <c r="E224" s="89"/>
      <c r="F224" s="89"/>
      <c r="I224" s="132"/>
      <c r="L224" s="138">
        <f t="shared" si="227"/>
        <v>0</v>
      </c>
      <c r="M224" s="138">
        <f t="shared" si="227"/>
        <v>0</v>
      </c>
      <c r="N224" s="138">
        <f t="shared" si="227"/>
        <v>0</v>
      </c>
      <c r="O224" s="138">
        <f t="shared" si="227"/>
        <v>0</v>
      </c>
      <c r="P224" s="138">
        <f t="shared" si="227"/>
        <v>0</v>
      </c>
      <c r="Q224" s="138">
        <f t="shared" si="227"/>
        <v>0</v>
      </c>
      <c r="R224" s="138">
        <f t="shared" si="227"/>
        <v>0.37392159230343008</v>
      </c>
      <c r="S224" s="138">
        <f t="shared" si="227"/>
        <v>0.72039031579598123</v>
      </c>
      <c r="T224" s="138">
        <f t="shared" si="227"/>
        <v>0.93786596412508894</v>
      </c>
      <c r="U224" s="138">
        <f t="shared" si="227"/>
        <v>1.6532756149903027</v>
      </c>
      <c r="V224" s="138">
        <f t="shared" si="227"/>
        <v>2.0615108787951302</v>
      </c>
      <c r="W224" s="138">
        <f t="shared" si="227"/>
        <v>2.2991261913434693</v>
      </c>
      <c r="X224" s="138">
        <f t="shared" si="227"/>
        <v>2.617389416000544</v>
      </c>
      <c r="Y224" s="138">
        <f t="shared" si="227"/>
        <v>2.9462227371840277</v>
      </c>
      <c r="Z224" s="138">
        <f t="shared" si="227"/>
        <v>3.3061172557645402</v>
      </c>
      <c r="AA224" s="138">
        <f t="shared" si="227"/>
        <v>3.6873672053879765</v>
      </c>
      <c r="AB224" s="138">
        <f t="shared" si="227"/>
        <v>4.0903954135018585</v>
      </c>
      <c r="AC224" s="138">
        <f t="shared" si="227"/>
        <v>4.5367962753810369</v>
      </c>
      <c r="AD224" s="138">
        <f t="shared" si="227"/>
        <v>5.0293592085316856</v>
      </c>
      <c r="AE224" s="138">
        <f t="shared" si="227"/>
        <v>5.5533666518678491</v>
      </c>
      <c r="AF224" s="138">
        <f t="shared" si="227"/>
        <v>6.0888354325991374</v>
      </c>
      <c r="AG224" s="138">
        <f t="shared" si="227"/>
        <v>6.6382817575982882</v>
      </c>
      <c r="AH224" s="138">
        <f t="shared" si="227"/>
        <v>7.2293647550264195</v>
      </c>
      <c r="AI224" s="138">
        <f t="shared" si="227"/>
        <v>7.8354824299573718</v>
      </c>
      <c r="AJ224" s="138">
        <f t="shared" si="227"/>
        <v>8.4571543193648377</v>
      </c>
      <c r="AK224" s="138">
        <f t="shared" si="227"/>
        <v>9.0963546150695187</v>
      </c>
      <c r="AL224" s="138">
        <f t="shared" si="227"/>
        <v>9.7465695431422361</v>
      </c>
      <c r="AM224" s="138">
        <f t="shared" si="227"/>
        <v>10.394629723670228</v>
      </c>
      <c r="AN224" s="138">
        <f t="shared" si="227"/>
        <v>11.035788795609662</v>
      </c>
      <c r="AO224" s="138">
        <f t="shared" si="227"/>
        <v>11.692855929172529</v>
      </c>
      <c r="AP224" s="138">
        <f t="shared" si="227"/>
        <v>12.341000461792328</v>
      </c>
      <c r="AQ224" s="138">
        <f t="shared" si="227"/>
        <v>12.980704091083426</v>
      </c>
      <c r="AR224" s="138">
        <f t="shared" si="227"/>
        <v>13.612407237053652</v>
      </c>
      <c r="AS224" s="138">
        <f t="shared" si="227"/>
        <v>14.236513803118774</v>
      </c>
      <c r="AT224" s="138">
        <f t="shared" si="227"/>
        <v>14.936643173019345</v>
      </c>
      <c r="AU224" s="138">
        <f t="shared" si="227"/>
        <v>15.626839239049652</v>
      </c>
      <c r="AV224" s="138">
        <f t="shared" si="227"/>
        <v>16.307646160562328</v>
      </c>
      <c r="AW224" s="138">
        <f t="shared" si="227"/>
        <v>16.979560803443135</v>
      </c>
      <c r="AX224" s="138">
        <f t="shared" si="227"/>
        <v>17.643038270056771</v>
      </c>
      <c r="AY224" s="138">
        <f t="shared" si="228"/>
        <v>18.273872359589447</v>
      </c>
      <c r="AZ224" s="138">
        <f t="shared" si="228"/>
        <v>18.897883224522836</v>
      </c>
      <c r="BA224" s="138">
        <f t="shared" si="228"/>
        <v>19.515372114253893</v>
      </c>
      <c r="BB224" s="138">
        <f t="shared" si="228"/>
        <v>20.126619036950633</v>
      </c>
      <c r="BC224" s="138">
        <f t="shared" si="228"/>
        <v>20.731884787143006</v>
      </c>
      <c r="BD224" s="138">
        <f t="shared" si="228"/>
        <v>21.331412731834789</v>
      </c>
      <c r="BE224" s="138">
        <f t="shared" si="228"/>
        <v>21.925430389313863</v>
      </c>
      <c r="BF224" s="138">
        <f t="shared" si="228"/>
        <v>22.514150829272012</v>
      </c>
      <c r="BG224" s="138">
        <f t="shared" si="228"/>
        <v>23.097773918299239</v>
      </c>
      <c r="BH224" s="138">
        <f t="shared" si="228"/>
        <v>23.676487431083618</v>
      </c>
      <c r="BI224" s="138">
        <f t="shared" si="228"/>
        <v>24.028182271536433</v>
      </c>
      <c r="BJ224" s="138">
        <f t="shared" si="228"/>
        <v>24.379181389332135</v>
      </c>
      <c r="BK224" s="138">
        <f t="shared" si="228"/>
        <v>24.729494318201738</v>
      </c>
      <c r="BL224" s="138">
        <f t="shared" si="228"/>
        <v>25.079130379187003</v>
      </c>
      <c r="BM224" s="138">
        <f t="shared" si="228"/>
        <v>25.428098687184061</v>
      </c>
      <c r="BN224" s="138">
        <f t="shared" si="228"/>
        <v>25.776408157231259</v>
      </c>
      <c r="BO224" s="138">
        <f t="shared" si="228"/>
        <v>26.124067510553484</v>
      </c>
      <c r="BP224" s="138">
        <f t="shared" si="228"/>
        <v>26.47108528037419</v>
      </c>
      <c r="BQ224" s="138">
        <f t="shared" si="228"/>
        <v>26.817469817505994</v>
      </c>
      <c r="BR224" s="138">
        <f t="shared" si="228"/>
        <v>27.163229295730144</v>
      </c>
    </row>
    <row r="225" spans="1:70">
      <c r="A225" t="s">
        <v>16</v>
      </c>
      <c r="B225" s="70" t="str">
        <f t="shared" si="226"/>
        <v>CNW</v>
      </c>
      <c r="C225" s="70" t="str">
        <f t="shared" si="226"/>
        <v>Commercial - Water Heating</v>
      </c>
      <c r="E225" s="89"/>
      <c r="F225" s="89"/>
      <c r="I225" s="132"/>
      <c r="L225" s="138">
        <f t="shared" si="227"/>
        <v>0</v>
      </c>
      <c r="M225" s="138">
        <f t="shared" si="227"/>
        <v>0</v>
      </c>
      <c r="N225" s="138">
        <f t="shared" si="227"/>
        <v>0</v>
      </c>
      <c r="O225" s="138">
        <f t="shared" si="227"/>
        <v>0</v>
      </c>
      <c r="P225" s="138">
        <f t="shared" si="227"/>
        <v>0</v>
      </c>
      <c r="Q225" s="138">
        <f t="shared" si="227"/>
        <v>0</v>
      </c>
      <c r="R225" s="138">
        <f t="shared" si="227"/>
        <v>0.19796348261065</v>
      </c>
      <c r="S225" s="138">
        <f t="shared" si="227"/>
        <v>0.38139272694964443</v>
      </c>
      <c r="T225" s="138">
        <f t="shared" si="227"/>
        <v>0.49652979742751913</v>
      </c>
      <c r="U225" s="138">
        <f t="shared" si="227"/>
        <v>0.87528563526536463</v>
      </c>
      <c r="V225" s="138">
        <f t="shared" si="227"/>
        <v>1.0914156374121804</v>
      </c>
      <c r="W225" s="138">
        <f t="shared" si="227"/>
        <v>1.2172151519679375</v>
      </c>
      <c r="X225" s="138">
        <f t="shared" si="227"/>
        <v>1.3857116967967349</v>
      </c>
      <c r="Y225" s="138">
        <f t="shared" si="227"/>
        <v>1.5598043162116735</v>
      </c>
      <c r="Z225" s="138">
        <f t="shared" si="227"/>
        <v>1.7503415136807803</v>
      </c>
      <c r="AA225" s="138">
        <f t="shared" si="227"/>
        <v>1.9521848127201815</v>
      </c>
      <c r="AB225" s="138">
        <f t="shared" si="227"/>
        <v>2.1655580688005909</v>
      </c>
      <c r="AC225" s="138">
        <f t="shared" si="227"/>
        <v>2.4018938971586556</v>
      </c>
      <c r="AD225" s="138">
        <f t="shared" si="227"/>
        <v>2.6626690854828756</v>
      </c>
      <c r="AE225" s="138">
        <f t="shared" si="227"/>
        <v>2.9400917872790089</v>
      </c>
      <c r="AF225" s="138">
        <f t="shared" si="227"/>
        <v>3.2235824089621361</v>
      </c>
      <c r="AG225" s="138">
        <f t="shared" si="227"/>
        <v>3.5144730936492881</v>
      </c>
      <c r="AH225" s="138">
        <f t="shared" si="227"/>
        <v>3.8274072784926743</v>
      </c>
      <c r="AI225" s="138">
        <f t="shared" si="227"/>
        <v>4.1483011992262817</v>
      </c>
      <c r="AJ225" s="138">
        <f t="shared" si="227"/>
        <v>4.4774299117729948</v>
      </c>
      <c r="AK225" s="138">
        <f t="shared" si="227"/>
        <v>4.8158386028677107</v>
      </c>
      <c r="AL225" s="138">
        <f t="shared" si="227"/>
        <v>5.1600787169883624</v>
      </c>
      <c r="AM225" s="138">
        <f t="shared" si="227"/>
        <v>5.5031780536388695</v>
      </c>
      <c r="AN225" s="138">
        <f t="shared" si="227"/>
        <v>5.8426237700700936</v>
      </c>
      <c r="AO225" s="138">
        <f t="shared" si="227"/>
        <v>6.1904916138814468</v>
      </c>
      <c r="AP225" s="138">
        <f t="shared" si="227"/>
        <v>6.5336356086479954</v>
      </c>
      <c r="AQ225" s="138">
        <f t="shared" si="227"/>
        <v>6.8723107771853975</v>
      </c>
      <c r="AR225" s="138">
        <f t="shared" si="227"/>
        <v>7.2067502889076582</v>
      </c>
      <c r="AS225" s="138">
        <f t="shared" si="227"/>
        <v>7.5371679804277747</v>
      </c>
      <c r="AT225" s="138">
        <f t="shared" si="227"/>
        <v>7.907834053733982</v>
      </c>
      <c r="AU225" s="138">
        <f t="shared" si="227"/>
        <v>8.2732411864802895</v>
      </c>
      <c r="AV225" s="138">
        <f t="shared" si="227"/>
        <v>8.6336774702954173</v>
      </c>
      <c r="AW225" s="138">
        <f t="shared" si="227"/>
        <v>8.9894059584588888</v>
      </c>
      <c r="AX225" s="138">
        <f t="shared" si="227"/>
        <v>9.340667593593194</v>
      </c>
      <c r="AY225" s="138">
        <f t="shared" si="228"/>
        <v>9.6746470050096587</v>
      </c>
      <c r="AZ225" s="138">
        <f t="shared" si="228"/>
        <v>10.005014029946947</v>
      </c>
      <c r="BA225" s="138">
        <f t="shared" si="228"/>
        <v>10.331928157402171</v>
      </c>
      <c r="BB225" s="138">
        <f t="shared" si="228"/>
        <v>10.655537630732336</v>
      </c>
      <c r="BC225" s="138">
        <f t="shared" si="228"/>
        <v>10.975980521111872</v>
      </c>
      <c r="BD225" s="138">
        <f t="shared" si="228"/>
        <v>11.293385673145135</v>
      </c>
      <c r="BE225" s="138">
        <f t="shared" si="228"/>
        <v>11.607873540728223</v>
      </c>
      <c r="BF225" s="138">
        <f t="shared" si="228"/>
        <v>11.91955692830755</v>
      </c>
      <c r="BG225" s="138">
        <f t="shared" si="228"/>
        <v>12.228541650275837</v>
      </c>
      <c r="BH225" s="138">
        <f t="shared" si="228"/>
        <v>12.53492711926922</v>
      </c>
      <c r="BI225" s="138">
        <f t="shared" si="228"/>
        <v>12.721123201189354</v>
      </c>
      <c r="BJ225" s="138">
        <f t="shared" si="228"/>
        <v>12.906950950060613</v>
      </c>
      <c r="BK225" s="138">
        <f t="shared" si="228"/>
        <v>13.09241541327965</v>
      </c>
      <c r="BL225" s="138">
        <f t="shared" si="228"/>
        <v>13.277521525640088</v>
      </c>
      <c r="BM225" s="138">
        <f t="shared" si="228"/>
        <v>13.462274112796877</v>
      </c>
      <c r="BN225" s="138">
        <f t="shared" si="228"/>
        <v>13.646677894595225</v>
      </c>
      <c r="BO225" s="138">
        <f t="shared" si="228"/>
        <v>13.830737488270639</v>
      </c>
      <c r="BP225" s="138">
        <f t="shared" si="228"/>
        <v>14.014457411525946</v>
      </c>
      <c r="BQ225" s="138">
        <f t="shared" si="228"/>
        <v>14.197842085491086</v>
      </c>
      <c r="BR225" s="138">
        <f t="shared" si="228"/>
        <v>14.380895837571146</v>
      </c>
    </row>
    <row r="226" spans="1:70">
      <c r="A226" t="s">
        <v>16</v>
      </c>
      <c r="B226" s="70" t="str">
        <f t="shared" si="226"/>
        <v>CNG</v>
      </c>
      <c r="C226" s="70" t="str">
        <f t="shared" si="226"/>
        <v>Commercial - Public lights</v>
      </c>
      <c r="E226" s="89"/>
      <c r="F226" s="89"/>
      <c r="I226" s="132"/>
      <c r="L226" s="138">
        <f t="shared" si="227"/>
        <v>0</v>
      </c>
      <c r="M226" s="138">
        <f t="shared" si="227"/>
        <v>0</v>
      </c>
      <c r="N226" s="138">
        <f t="shared" si="227"/>
        <v>0</v>
      </c>
      <c r="O226" s="138">
        <f t="shared" si="227"/>
        <v>0</v>
      </c>
      <c r="P226" s="138">
        <f t="shared" si="227"/>
        <v>0</v>
      </c>
      <c r="Q226" s="138">
        <f t="shared" si="227"/>
        <v>0</v>
      </c>
      <c r="R226" s="138">
        <f t="shared" si="227"/>
        <v>0</v>
      </c>
      <c r="S226" s="138">
        <f t="shared" si="227"/>
        <v>0</v>
      </c>
      <c r="T226" s="138">
        <f t="shared" si="227"/>
        <v>0</v>
      </c>
      <c r="U226" s="138">
        <f t="shared" si="227"/>
        <v>0</v>
      </c>
      <c r="V226" s="138">
        <f t="shared" si="227"/>
        <v>0</v>
      </c>
      <c r="W226" s="138">
        <f t="shared" si="227"/>
        <v>0</v>
      </c>
      <c r="X226" s="138">
        <f t="shared" si="227"/>
        <v>0</v>
      </c>
      <c r="Y226" s="138">
        <f t="shared" si="227"/>
        <v>0</v>
      </c>
      <c r="Z226" s="138">
        <f t="shared" si="227"/>
        <v>0</v>
      </c>
      <c r="AA226" s="138">
        <f t="shared" si="227"/>
        <v>0</v>
      </c>
      <c r="AB226" s="138">
        <f t="shared" si="227"/>
        <v>0</v>
      </c>
      <c r="AC226" s="138">
        <f t="shared" si="227"/>
        <v>0</v>
      </c>
      <c r="AD226" s="138">
        <f t="shared" si="227"/>
        <v>0</v>
      </c>
      <c r="AE226" s="138">
        <f t="shared" si="227"/>
        <v>0</v>
      </c>
      <c r="AF226" s="138">
        <f t="shared" si="227"/>
        <v>0</v>
      </c>
      <c r="AG226" s="138">
        <f t="shared" ref="AG226:AX228" si="229">AG192+AG203+AG214</f>
        <v>0</v>
      </c>
      <c r="AH226" s="138">
        <f t="shared" si="229"/>
        <v>0</v>
      </c>
      <c r="AI226" s="138">
        <f t="shared" si="229"/>
        <v>0</v>
      </c>
      <c r="AJ226" s="138">
        <f t="shared" si="229"/>
        <v>0</v>
      </c>
      <c r="AK226" s="138">
        <f t="shared" si="229"/>
        <v>0</v>
      </c>
      <c r="AL226" s="138">
        <f t="shared" si="229"/>
        <v>0</v>
      </c>
      <c r="AM226" s="138">
        <f t="shared" si="229"/>
        <v>0</v>
      </c>
      <c r="AN226" s="138">
        <f t="shared" si="229"/>
        <v>0</v>
      </c>
      <c r="AO226" s="138">
        <f t="shared" si="229"/>
        <v>0</v>
      </c>
      <c r="AP226" s="138">
        <f t="shared" si="229"/>
        <v>0</v>
      </c>
      <c r="AQ226" s="138">
        <f t="shared" si="229"/>
        <v>0</v>
      </c>
      <c r="AR226" s="138">
        <f t="shared" si="229"/>
        <v>0</v>
      </c>
      <c r="AS226" s="138">
        <f t="shared" si="229"/>
        <v>0</v>
      </c>
      <c r="AT226" s="138">
        <f t="shared" si="229"/>
        <v>0</v>
      </c>
      <c r="AU226" s="138">
        <f t="shared" si="229"/>
        <v>0</v>
      </c>
      <c r="AV226" s="138">
        <f t="shared" si="229"/>
        <v>0</v>
      </c>
      <c r="AW226" s="138">
        <f t="shared" si="229"/>
        <v>0</v>
      </c>
      <c r="AX226" s="138">
        <f t="shared" si="229"/>
        <v>0</v>
      </c>
      <c r="AY226" s="138">
        <f t="shared" ref="AY226:BR226" si="230">AY192+AY203+AY214</f>
        <v>0</v>
      </c>
      <c r="AZ226" s="138">
        <f t="shared" si="230"/>
        <v>0</v>
      </c>
      <c r="BA226" s="138">
        <f t="shared" si="230"/>
        <v>0</v>
      </c>
      <c r="BB226" s="138">
        <f t="shared" si="230"/>
        <v>0</v>
      </c>
      <c r="BC226" s="138">
        <f t="shared" si="230"/>
        <v>0</v>
      </c>
      <c r="BD226" s="138">
        <f t="shared" si="230"/>
        <v>0</v>
      </c>
      <c r="BE226" s="138">
        <f t="shared" si="230"/>
        <v>0</v>
      </c>
      <c r="BF226" s="138">
        <f t="shared" si="230"/>
        <v>0</v>
      </c>
      <c r="BG226" s="138">
        <f t="shared" si="230"/>
        <v>0</v>
      </c>
      <c r="BH226" s="138">
        <f t="shared" si="230"/>
        <v>0</v>
      </c>
      <c r="BI226" s="138">
        <f t="shared" si="230"/>
        <v>0</v>
      </c>
      <c r="BJ226" s="138">
        <f t="shared" si="230"/>
        <v>0</v>
      </c>
      <c r="BK226" s="138">
        <f t="shared" si="230"/>
        <v>0</v>
      </c>
      <c r="BL226" s="138">
        <f t="shared" si="230"/>
        <v>0</v>
      </c>
      <c r="BM226" s="138">
        <f t="shared" si="230"/>
        <v>0</v>
      </c>
      <c r="BN226" s="138">
        <f t="shared" si="230"/>
        <v>0</v>
      </c>
      <c r="BO226" s="138">
        <f t="shared" si="230"/>
        <v>0</v>
      </c>
      <c r="BP226" s="138">
        <f t="shared" si="230"/>
        <v>0</v>
      </c>
      <c r="BQ226" s="138">
        <f t="shared" si="230"/>
        <v>0</v>
      </c>
      <c r="BR226" s="138">
        <f t="shared" si="230"/>
        <v>0</v>
      </c>
    </row>
    <row r="227" spans="1:70">
      <c r="A227" t="s">
        <v>16</v>
      </c>
      <c r="B227" s="70" t="str">
        <f t="shared" si="226"/>
        <v>CNT</v>
      </c>
      <c r="C227" s="70" t="str">
        <f t="shared" si="226"/>
        <v>Commercial - Public Water</v>
      </c>
      <c r="E227" s="89"/>
      <c r="F227" s="89"/>
      <c r="I227" s="132"/>
      <c r="L227" s="138">
        <f t="shared" ref="L227:AX228" si="231">L193+L204+L215</f>
        <v>0</v>
      </c>
      <c r="M227" s="138">
        <f t="shared" si="231"/>
        <v>0</v>
      </c>
      <c r="N227" s="138">
        <f t="shared" si="231"/>
        <v>0</v>
      </c>
      <c r="O227" s="138">
        <f t="shared" si="231"/>
        <v>0</v>
      </c>
      <c r="P227" s="138">
        <f t="shared" si="231"/>
        <v>0</v>
      </c>
      <c r="Q227" s="138">
        <f t="shared" si="231"/>
        <v>0</v>
      </c>
      <c r="R227" s="138">
        <f t="shared" si="231"/>
        <v>0</v>
      </c>
      <c r="S227" s="138">
        <f t="shared" si="231"/>
        <v>0</v>
      </c>
      <c r="T227" s="138">
        <f t="shared" si="231"/>
        <v>0</v>
      </c>
      <c r="U227" s="138">
        <f t="shared" si="231"/>
        <v>0</v>
      </c>
      <c r="V227" s="138">
        <f t="shared" si="231"/>
        <v>0</v>
      </c>
      <c r="W227" s="138">
        <f t="shared" si="231"/>
        <v>0</v>
      </c>
      <c r="X227" s="138">
        <f t="shared" si="231"/>
        <v>0</v>
      </c>
      <c r="Y227" s="138">
        <f t="shared" si="231"/>
        <v>0</v>
      </c>
      <c r="Z227" s="138">
        <f t="shared" si="231"/>
        <v>0</v>
      </c>
      <c r="AA227" s="138">
        <f t="shared" si="231"/>
        <v>0</v>
      </c>
      <c r="AB227" s="138">
        <f t="shared" si="231"/>
        <v>0</v>
      </c>
      <c r="AC227" s="138">
        <f t="shared" si="231"/>
        <v>0</v>
      </c>
      <c r="AD227" s="138">
        <f t="shared" si="231"/>
        <v>0</v>
      </c>
      <c r="AE227" s="138">
        <f t="shared" si="231"/>
        <v>0</v>
      </c>
      <c r="AF227" s="138">
        <f t="shared" si="231"/>
        <v>0</v>
      </c>
      <c r="AG227" s="138">
        <f t="shared" si="231"/>
        <v>0</v>
      </c>
      <c r="AH227" s="138">
        <f t="shared" si="231"/>
        <v>0</v>
      </c>
      <c r="AI227" s="138">
        <f t="shared" si="231"/>
        <v>0</v>
      </c>
      <c r="AJ227" s="138">
        <f t="shared" si="231"/>
        <v>0</v>
      </c>
      <c r="AK227" s="138">
        <f t="shared" si="229"/>
        <v>0</v>
      </c>
      <c r="AL227" s="138">
        <f t="shared" si="229"/>
        <v>0</v>
      </c>
      <c r="AM227" s="138">
        <f t="shared" si="229"/>
        <v>0</v>
      </c>
      <c r="AN227" s="138">
        <f t="shared" si="229"/>
        <v>0</v>
      </c>
      <c r="AO227" s="138">
        <f t="shared" si="229"/>
        <v>0</v>
      </c>
      <c r="AP227" s="138">
        <f t="shared" si="229"/>
        <v>0</v>
      </c>
      <c r="AQ227" s="138">
        <f t="shared" si="229"/>
        <v>0</v>
      </c>
      <c r="AR227" s="138">
        <f t="shared" si="229"/>
        <v>0</v>
      </c>
      <c r="AS227" s="138">
        <f t="shared" si="229"/>
        <v>0</v>
      </c>
      <c r="AT227" s="138">
        <f t="shared" si="229"/>
        <v>0</v>
      </c>
      <c r="AU227" s="138">
        <f t="shared" si="231"/>
        <v>0</v>
      </c>
      <c r="AV227" s="138">
        <f t="shared" si="231"/>
        <v>0</v>
      </c>
      <c r="AW227" s="138">
        <f t="shared" si="231"/>
        <v>0</v>
      </c>
      <c r="AX227" s="138">
        <f t="shared" si="231"/>
        <v>0</v>
      </c>
      <c r="AY227" s="138">
        <f t="shared" ref="AY227:BR227" si="232">AY193+AY204+AY215</f>
        <v>0</v>
      </c>
      <c r="AZ227" s="138">
        <f t="shared" si="232"/>
        <v>0</v>
      </c>
      <c r="BA227" s="138">
        <f t="shared" si="232"/>
        <v>0</v>
      </c>
      <c r="BB227" s="138">
        <f t="shared" si="232"/>
        <v>0</v>
      </c>
      <c r="BC227" s="138">
        <f t="shared" si="232"/>
        <v>0</v>
      </c>
      <c r="BD227" s="138">
        <f t="shared" si="232"/>
        <v>0</v>
      </c>
      <c r="BE227" s="138">
        <f t="shared" si="232"/>
        <v>0</v>
      </c>
      <c r="BF227" s="138">
        <f t="shared" si="232"/>
        <v>0</v>
      </c>
      <c r="BG227" s="138">
        <f t="shared" si="232"/>
        <v>0</v>
      </c>
      <c r="BH227" s="138">
        <f t="shared" si="232"/>
        <v>0</v>
      </c>
      <c r="BI227" s="138">
        <f t="shared" si="232"/>
        <v>0</v>
      </c>
      <c r="BJ227" s="138">
        <f t="shared" si="232"/>
        <v>0</v>
      </c>
      <c r="BK227" s="138">
        <f t="shared" si="232"/>
        <v>0</v>
      </c>
      <c r="BL227" s="138">
        <f t="shared" si="232"/>
        <v>0</v>
      </c>
      <c r="BM227" s="138">
        <f t="shared" si="232"/>
        <v>0</v>
      </c>
      <c r="BN227" s="138">
        <f t="shared" si="232"/>
        <v>0</v>
      </c>
      <c r="BO227" s="138">
        <f t="shared" si="232"/>
        <v>0</v>
      </c>
      <c r="BP227" s="138">
        <f t="shared" si="232"/>
        <v>0</v>
      </c>
      <c r="BQ227" s="138">
        <f t="shared" si="232"/>
        <v>0</v>
      </c>
      <c r="BR227" s="138">
        <f t="shared" si="232"/>
        <v>0</v>
      </c>
    </row>
    <row r="228" spans="1:70">
      <c r="A228" t="s">
        <v>16</v>
      </c>
      <c r="B228" s="70" t="str">
        <f t="shared" si="226"/>
        <v>CNO</v>
      </c>
      <c r="C228" s="70" t="str">
        <f t="shared" si="226"/>
        <v>Commercial - Other</v>
      </c>
      <c r="E228" s="89"/>
      <c r="F228" s="89"/>
      <c r="I228" s="132"/>
      <c r="L228" s="138">
        <f t="shared" si="231"/>
        <v>0</v>
      </c>
      <c r="M228" s="138">
        <f t="shared" si="231"/>
        <v>0</v>
      </c>
      <c r="N228" s="138">
        <f t="shared" si="231"/>
        <v>0</v>
      </c>
      <c r="O228" s="138">
        <f t="shared" si="231"/>
        <v>0</v>
      </c>
      <c r="P228" s="138">
        <f t="shared" si="231"/>
        <v>0</v>
      </c>
      <c r="Q228" s="138">
        <f t="shared" si="231"/>
        <v>0</v>
      </c>
      <c r="R228" s="138">
        <f t="shared" si="231"/>
        <v>0.27783625702001274</v>
      </c>
      <c r="S228" s="138">
        <f t="shared" si="231"/>
        <v>0.53527411375538358</v>
      </c>
      <c r="T228" s="138">
        <f t="shared" si="231"/>
        <v>0.69686579866596787</v>
      </c>
      <c r="U228" s="138">
        <f t="shared" si="231"/>
        <v>1.2284391116911484</v>
      </c>
      <c r="V228" s="138">
        <f t="shared" si="231"/>
        <v>1.5317715750035923</v>
      </c>
      <c r="W228" s="138">
        <f t="shared" si="231"/>
        <v>1.7083277044380716</v>
      </c>
      <c r="X228" s="138">
        <f t="shared" si="231"/>
        <v>1.9448079315924471</v>
      </c>
      <c r="Y228" s="138">
        <f t="shared" si="231"/>
        <v>2.1891420942126696</v>
      </c>
      <c r="Z228" s="138">
        <f t="shared" si="231"/>
        <v>2.4565557660160557</v>
      </c>
      <c r="AA228" s="138">
        <f t="shared" si="231"/>
        <v>2.7398372377810984</v>
      </c>
      <c r="AB228" s="138">
        <f t="shared" si="231"/>
        <v>3.0393006844519657</v>
      </c>
      <c r="AC228" s="138">
        <f t="shared" si="231"/>
        <v>3.3709914644119889</v>
      </c>
      <c r="AD228" s="138">
        <f t="shared" si="231"/>
        <v>3.7369822082209807</v>
      </c>
      <c r="AE228" s="138">
        <f t="shared" si="231"/>
        <v>4.1263372754432126</v>
      </c>
      <c r="AF228" s="138">
        <f t="shared" si="231"/>
        <v>4.5242084999236782</v>
      </c>
      <c r="AG228" s="138">
        <f t="shared" si="231"/>
        <v>4.9324655075780743</v>
      </c>
      <c r="AH228" s="138">
        <f t="shared" si="231"/>
        <v>5.3716599562911007</v>
      </c>
      <c r="AI228" s="138">
        <f t="shared" si="231"/>
        <v>5.8220256735504394</v>
      </c>
      <c r="AJ228" s="138">
        <f t="shared" si="231"/>
        <v>6.2839486927147581</v>
      </c>
      <c r="AK228" s="138">
        <f t="shared" si="229"/>
        <v>6.7588959043766108</v>
      </c>
      <c r="AL228" s="138">
        <f t="shared" si="229"/>
        <v>7.2420273565118052</v>
      </c>
      <c r="AM228" s="138">
        <f t="shared" si="229"/>
        <v>7.7235577591088838</v>
      </c>
      <c r="AN228" s="138">
        <f t="shared" si="229"/>
        <v>8.1999604070670191</v>
      </c>
      <c r="AO228" s="138">
        <f t="shared" si="229"/>
        <v>8.688183277202409</v>
      </c>
      <c r="AP228" s="138">
        <f t="shared" si="229"/>
        <v>9.1697763562266896</v>
      </c>
      <c r="AQ228" s="138">
        <f t="shared" si="229"/>
        <v>9.6450975615881855</v>
      </c>
      <c r="AR228" s="138">
        <f t="shared" si="229"/>
        <v>10.114474140092138</v>
      </c>
      <c r="AS228" s="138">
        <f t="shared" si="229"/>
        <v>10.5782062054938</v>
      </c>
      <c r="AT228" s="138">
        <f t="shared" si="229"/>
        <v>11.098425758380984</v>
      </c>
      <c r="AU228" s="138">
        <f t="shared" si="231"/>
        <v>11.611264534057215</v>
      </c>
      <c r="AV228" s="138">
        <f t="shared" si="231"/>
        <v>12.117126861132739</v>
      </c>
      <c r="AW228" s="138">
        <f t="shared" si="231"/>
        <v>12.61638192758917</v>
      </c>
      <c r="AX228" s="138">
        <f t="shared" si="231"/>
        <v>13.10936788971426</v>
      </c>
      <c r="AY228" s="138">
        <f t="shared" ref="AY228:BR228" si="233">AY194+AY205+AY216</f>
        <v>13.578098730200624</v>
      </c>
      <c r="AZ228" s="138">
        <f t="shared" si="233"/>
        <v>14.041759686458601</v>
      </c>
      <c r="BA228" s="138">
        <f t="shared" si="233"/>
        <v>14.500574596871964</v>
      </c>
      <c r="BB228" s="138">
        <f t="shared" si="233"/>
        <v>14.954751516880512</v>
      </c>
      <c r="BC228" s="138">
        <f t="shared" si="233"/>
        <v>15.40448422554794</v>
      </c>
      <c r="BD228" s="138">
        <f t="shared" si="233"/>
        <v>15.849953552702754</v>
      </c>
      <c r="BE228" s="138">
        <f t="shared" si="233"/>
        <v>16.291328552047148</v>
      </c>
      <c r="BF228" s="138">
        <f t="shared" si="233"/>
        <v>16.728767541492871</v>
      </c>
      <c r="BG228" s="138">
        <f t="shared" si="233"/>
        <v>17.162419028605171</v>
      </c>
      <c r="BH228" s="138">
        <f t="shared" si="233"/>
        <v>17.592422536261502</v>
      </c>
      <c r="BI228" s="138">
        <f t="shared" si="233"/>
        <v>17.853743572799473</v>
      </c>
      <c r="BJ228" s="138">
        <f t="shared" si="233"/>
        <v>18.114547664119637</v>
      </c>
      <c r="BK228" s="138">
        <f t="shared" si="233"/>
        <v>18.374841894103195</v>
      </c>
      <c r="BL228" s="138">
        <f t="shared" si="233"/>
        <v>18.634633188596133</v>
      </c>
      <c r="BM228" s="138">
        <f t="shared" si="233"/>
        <v>18.893928320271307</v>
      </c>
      <c r="BN228" s="138">
        <f t="shared" si="233"/>
        <v>19.152733913300576</v>
      </c>
      <c r="BO228" s="138">
        <f t="shared" si="233"/>
        <v>19.411056447845898</v>
      </c>
      <c r="BP228" s="138">
        <f t="shared" si="233"/>
        <v>19.668902264377884</v>
      </c>
      <c r="BQ228" s="138">
        <f t="shared" si="233"/>
        <v>19.926277567829779</v>
      </c>
      <c r="BR228" s="138">
        <f t="shared" si="233"/>
        <v>20.183188431594594</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4">B162</f>
        <v>CEC</v>
      </c>
      <c r="C233" s="70" t="str">
        <f t="shared" si="234"/>
        <v>Commercial - Cooling</v>
      </c>
      <c r="E233" s="89"/>
      <c r="F233" s="89"/>
      <c r="I233" s="132"/>
      <c r="L233" s="77">
        <f t="shared" ref="L233:AX239" si="235">L162+L174+L151</f>
        <v>139.66439435388435</v>
      </c>
      <c r="M233" s="77">
        <f t="shared" si="235"/>
        <v>137.4546528607118</v>
      </c>
      <c r="N233" s="77">
        <f t="shared" si="235"/>
        <v>135.58181469226182</v>
      </c>
      <c r="O233" s="77">
        <f t="shared" si="235"/>
        <v>133.4362040887122</v>
      </c>
      <c r="P233" s="77">
        <f t="shared" si="235"/>
        <v>131.16029709988769</v>
      </c>
      <c r="Q233" s="77">
        <f t="shared" si="235"/>
        <v>128.41271933541799</v>
      </c>
      <c r="R233" s="77">
        <f t="shared" si="235"/>
        <v>127.5701706714746</v>
      </c>
      <c r="S233" s="77">
        <f t="shared" si="235"/>
        <v>126.6952018486339</v>
      </c>
      <c r="T233" s="77">
        <f t="shared" si="235"/>
        <v>125.66790009395055</v>
      </c>
      <c r="U233" s="77">
        <f t="shared" si="235"/>
        <v>125.22862793988226</v>
      </c>
      <c r="V233" s="77">
        <f t="shared" si="235"/>
        <v>124.42660162316926</v>
      </c>
      <c r="W233" s="77">
        <f t="shared" si="235"/>
        <v>123.42308358007631</v>
      </c>
      <c r="X233" s="77">
        <f t="shared" si="235"/>
        <v>122.51480578831422</v>
      </c>
      <c r="Y233" s="77">
        <f t="shared" si="235"/>
        <v>121.61901063402462</v>
      </c>
      <c r="Z233" s="77">
        <f t="shared" si="235"/>
        <v>120.7598968539874</v>
      </c>
      <c r="AA233" s="77">
        <f t="shared" si="235"/>
        <v>119.92600253179631</v>
      </c>
      <c r="AB233" s="77">
        <f t="shared" si="235"/>
        <v>119.1178270008045</v>
      </c>
      <c r="AC233" s="77">
        <f t="shared" si="235"/>
        <v>118.3608719209996</v>
      </c>
      <c r="AD233" s="77">
        <f t="shared" si="235"/>
        <v>117.65843142384037</v>
      </c>
      <c r="AE233" s="77">
        <f t="shared" si="235"/>
        <v>116.9993756844306</v>
      </c>
      <c r="AF233" s="77">
        <f t="shared" si="235"/>
        <v>116.35399180201604</v>
      </c>
      <c r="AG233" s="77">
        <f t="shared" si="235"/>
        <v>115.72528127802261</v>
      </c>
      <c r="AH233" s="77">
        <f t="shared" si="235"/>
        <v>115.14623778777759</v>
      </c>
      <c r="AI233" s="77">
        <f t="shared" si="235"/>
        <v>114.58512867584301</v>
      </c>
      <c r="AJ233" s="77">
        <f t="shared" si="235"/>
        <v>114.04257368099479</v>
      </c>
      <c r="AK233" s="77">
        <f t="shared" si="235"/>
        <v>113.52092775251363</v>
      </c>
      <c r="AL233" s="77">
        <f t="shared" si="235"/>
        <v>113.01242082111446</v>
      </c>
      <c r="AM233" s="77">
        <f t="shared" si="235"/>
        <v>112.50134356137781</v>
      </c>
      <c r="AN233" s="77">
        <f t="shared" si="235"/>
        <v>111.98203419342563</v>
      </c>
      <c r="AO233" s="77">
        <f t="shared" si="235"/>
        <v>111.4976968319626</v>
      </c>
      <c r="AP233" s="77">
        <f t="shared" si="235"/>
        <v>111.00249877584027</v>
      </c>
      <c r="AQ233" s="77">
        <f t="shared" si="235"/>
        <v>110.49702635305215</v>
      </c>
      <c r="AR233" s="77">
        <f t="shared" si="235"/>
        <v>109.98181564800424</v>
      </c>
      <c r="AS233" s="77">
        <f t="shared" si="235"/>
        <v>109.45735829667788</v>
      </c>
      <c r="AT233" s="77">
        <f t="shared" si="235"/>
        <v>109.02543679502914</v>
      </c>
      <c r="AU233" s="77">
        <f t="shared" si="235"/>
        <v>108.58142435924788</v>
      </c>
      <c r="AV233" s="77">
        <f t="shared" si="235"/>
        <v>108.12598334648908</v>
      </c>
      <c r="AW233" s="77">
        <f t="shared" si="235"/>
        <v>107.65971854774423</v>
      </c>
      <c r="AX233" s="77">
        <f t="shared" si="235"/>
        <v>107.1831839189567</v>
      </c>
      <c r="AY233" s="77">
        <f t="shared" ref="AY233:BR238" si="236">AY162+AY174+AY151</f>
        <v>106.66691538820639</v>
      </c>
      <c r="AZ233" s="77">
        <f t="shared" si="236"/>
        <v>106.14234154833855</v>
      </c>
      <c r="BA233" s="77">
        <f t="shared" si="236"/>
        <v>105.60982908365715</v>
      </c>
      <c r="BB233" s="77">
        <f t="shared" si="236"/>
        <v>105.06971882339286</v>
      </c>
      <c r="BC233" s="77">
        <f t="shared" si="236"/>
        <v>104.52232820971042</v>
      </c>
      <c r="BD233" s="77">
        <f t="shared" si="236"/>
        <v>103.96795347178508</v>
      </c>
      <c r="BE233" s="77">
        <f t="shared" si="236"/>
        <v>103.40687154754892</v>
      </c>
      <c r="BF233" s="77">
        <f t="shared" si="236"/>
        <v>102.83934178793314</v>
      </c>
      <c r="BG233" s="77">
        <f t="shared" si="236"/>
        <v>102.26560747289847</v>
      </c>
      <c r="BH233" s="77">
        <f t="shared" si="236"/>
        <v>101.68589716400054</v>
      </c>
      <c r="BI233" s="77">
        <f t="shared" si="236"/>
        <v>100.82985706092209</v>
      </c>
      <c r="BJ233" s="77">
        <f t="shared" si="236"/>
        <v>99.972970116054512</v>
      </c>
      <c r="BK233" s="77">
        <f t="shared" si="236"/>
        <v>99.115247933967112</v>
      </c>
      <c r="BL233" s="77">
        <f t="shared" si="236"/>
        <v>98.256701860341451</v>
      </c>
      <c r="BM233" s="77">
        <f t="shared" si="236"/>
        <v>97.397342989936107</v>
      </c>
      <c r="BN233" s="77">
        <f t="shared" si="236"/>
        <v>96.537182174240513</v>
      </c>
      <c r="BO233" s="77">
        <f t="shared" si="236"/>
        <v>95.676230028831981</v>
      </c>
      <c r="BP233" s="77">
        <f t="shared" si="236"/>
        <v>94.814496940450283</v>
      </c>
      <c r="BQ233" s="77">
        <f t="shared" si="236"/>
        <v>93.951993073802697</v>
      </c>
      <c r="BR233" s="77">
        <f t="shared" si="236"/>
        <v>93.088728378111682</v>
      </c>
    </row>
    <row r="234" spans="1:70">
      <c r="A234" t="s">
        <v>16</v>
      </c>
      <c r="B234" s="70" t="str">
        <f t="shared" si="234"/>
        <v>CEH</v>
      </c>
      <c r="C234" s="70" t="str">
        <f t="shared" si="234"/>
        <v>Commercial - Space Heating</v>
      </c>
      <c r="E234" s="89"/>
      <c r="F234" s="89"/>
      <c r="I234" s="132"/>
      <c r="L234" s="77">
        <f t="shared" si="235"/>
        <v>7.8517549075018991</v>
      </c>
      <c r="M234" s="77">
        <f t="shared" si="235"/>
        <v>8.6464867087259751</v>
      </c>
      <c r="N234" s="77">
        <f t="shared" si="235"/>
        <v>9.4819790623114137</v>
      </c>
      <c r="O234" s="77">
        <f t="shared" si="235"/>
        <v>10.319932556631571</v>
      </c>
      <c r="P234" s="77">
        <f t="shared" si="235"/>
        <v>11.168015722760602</v>
      </c>
      <c r="Q234" s="77">
        <f t="shared" si="235"/>
        <v>11.992907577983001</v>
      </c>
      <c r="R234" s="77">
        <f t="shared" si="235"/>
        <v>11.914219046901959</v>
      </c>
      <c r="S234" s="77">
        <f t="shared" si="235"/>
        <v>11.832502685156392</v>
      </c>
      <c r="T234" s="77">
        <f t="shared" si="235"/>
        <v>11.736559424532528</v>
      </c>
      <c r="U234" s="77">
        <f t="shared" si="235"/>
        <v>11.695534280196457</v>
      </c>
      <c r="V234" s="77">
        <f t="shared" si="235"/>
        <v>11.620630271144794</v>
      </c>
      <c r="W234" s="77">
        <f t="shared" si="235"/>
        <v>11.526908253528951</v>
      </c>
      <c r="X234" s="77">
        <f t="shared" si="235"/>
        <v>11.442081052079502</v>
      </c>
      <c r="Y234" s="77">
        <f t="shared" si="235"/>
        <v>11.3584196472763</v>
      </c>
      <c r="Z234" s="77">
        <f t="shared" si="235"/>
        <v>11.278184042763902</v>
      </c>
      <c r="AA234" s="77">
        <f t="shared" si="235"/>
        <v>11.200303770563451</v>
      </c>
      <c r="AB234" s="77">
        <f t="shared" si="235"/>
        <v>11.124825465142202</v>
      </c>
      <c r="AC234" s="77">
        <f t="shared" si="235"/>
        <v>11.054130814645216</v>
      </c>
      <c r="AD234" s="77">
        <f t="shared" si="235"/>
        <v>10.98852746939202</v>
      </c>
      <c r="AE234" s="77">
        <f t="shared" si="235"/>
        <v>10.926975976577395</v>
      </c>
      <c r="AF234" s="77">
        <f t="shared" si="235"/>
        <v>10.866701345729489</v>
      </c>
      <c r="AG234" s="77">
        <f t="shared" si="235"/>
        <v>10.807983897437913</v>
      </c>
      <c r="AH234" s="77">
        <f t="shared" si="235"/>
        <v>10.753905025048313</v>
      </c>
      <c r="AI234" s="77">
        <f t="shared" si="235"/>
        <v>10.701501106219851</v>
      </c>
      <c r="AJ234" s="77">
        <f t="shared" si="235"/>
        <v>10.65083002049826</v>
      </c>
      <c r="AK234" s="77">
        <f t="shared" si="235"/>
        <v>10.602111704734188</v>
      </c>
      <c r="AL234" s="77">
        <f t="shared" si="235"/>
        <v>10.554620485308297</v>
      </c>
      <c r="AM234" s="77">
        <f t="shared" si="235"/>
        <v>10.506889214037415</v>
      </c>
      <c r="AN234" s="77">
        <f t="shared" si="235"/>
        <v>10.458389117734933</v>
      </c>
      <c r="AO234" s="77">
        <f t="shared" si="235"/>
        <v>10.413155177961272</v>
      </c>
      <c r="AP234" s="77">
        <f t="shared" si="235"/>
        <v>10.366906920385171</v>
      </c>
      <c r="AQ234" s="77">
        <f t="shared" si="235"/>
        <v>10.31969910420395</v>
      </c>
      <c r="AR234" s="77">
        <f t="shared" si="235"/>
        <v>10.271581796192681</v>
      </c>
      <c r="AS234" s="77">
        <f t="shared" si="235"/>
        <v>10.222600911934467</v>
      </c>
      <c r="AT234" s="77">
        <f t="shared" si="235"/>
        <v>10.182262270427415</v>
      </c>
      <c r="AU234" s="77">
        <f t="shared" si="235"/>
        <v>10.140794414802532</v>
      </c>
      <c r="AV234" s="77">
        <f t="shared" si="235"/>
        <v>10.098259204883238</v>
      </c>
      <c r="AW234" s="77">
        <f t="shared" si="235"/>
        <v>10.054713124190037</v>
      </c>
      <c r="AX234" s="77">
        <f t="shared" si="235"/>
        <v>10.01020790858262</v>
      </c>
      <c r="AY234" s="77">
        <f t="shared" si="236"/>
        <v>9.9619918065737778</v>
      </c>
      <c r="AZ234" s="77">
        <f t="shared" si="236"/>
        <v>9.9130000430481537</v>
      </c>
      <c r="BA234" s="77">
        <f t="shared" si="236"/>
        <v>9.8632668639199537</v>
      </c>
      <c r="BB234" s="77">
        <f t="shared" si="236"/>
        <v>9.8128241004087275</v>
      </c>
      <c r="BC234" s="77">
        <f t="shared" si="236"/>
        <v>9.761701399535136</v>
      </c>
      <c r="BD234" s="77">
        <f t="shared" si="236"/>
        <v>9.7099264271654544</v>
      </c>
      <c r="BE234" s="77">
        <f t="shared" si="236"/>
        <v>9.6575250474900898</v>
      </c>
      <c r="BF234" s="77">
        <f t="shared" si="236"/>
        <v>9.6045214821886766</v>
      </c>
      <c r="BG234" s="77">
        <f t="shared" si="236"/>
        <v>9.5509384520173786</v>
      </c>
      <c r="BH234" s="77">
        <f t="shared" si="236"/>
        <v>9.4967973031296484</v>
      </c>
      <c r="BI234" s="77">
        <f t="shared" si="236"/>
        <v>9.4168487599292625</v>
      </c>
      <c r="BJ234" s="77">
        <f t="shared" si="236"/>
        <v>9.3368211272479975</v>
      </c>
      <c r="BK234" s="77">
        <f t="shared" si="236"/>
        <v>9.2567154888766829</v>
      </c>
      <c r="BL234" s="77">
        <f t="shared" si="236"/>
        <v>9.1765329044277237</v>
      </c>
      <c r="BM234" s="77">
        <f t="shared" si="236"/>
        <v>9.0962744100789603</v>
      </c>
      <c r="BN234" s="77">
        <f t="shared" si="236"/>
        <v>9.0159410192884835</v>
      </c>
      <c r="BO234" s="77">
        <f t="shared" si="236"/>
        <v>8.9355337234817434</v>
      </c>
      <c r="BP234" s="77">
        <f t="shared" si="236"/>
        <v>8.8550534927122584</v>
      </c>
      <c r="BQ234" s="77">
        <f t="shared" si="236"/>
        <v>8.7745012762971655</v>
      </c>
      <c r="BR234" s="77">
        <f t="shared" si="236"/>
        <v>8.6938780034287255</v>
      </c>
    </row>
    <row r="235" spans="1:70">
      <c r="A235" t="s">
        <v>16</v>
      </c>
      <c r="B235" s="70" t="str">
        <f t="shared" si="234"/>
        <v>CEK</v>
      </c>
      <c r="C235" s="70" t="str">
        <f t="shared" si="234"/>
        <v>Commercial - Cooking</v>
      </c>
      <c r="E235" s="89"/>
      <c r="F235" s="89"/>
      <c r="I235" s="132"/>
      <c r="L235" s="77">
        <f t="shared" si="235"/>
        <v>9.8944997565297612</v>
      </c>
      <c r="M235" s="77">
        <f t="shared" si="235"/>
        <v>9.7120807580170077</v>
      </c>
      <c r="N235" s="77">
        <f t="shared" si="235"/>
        <v>9.5529153405684184</v>
      </c>
      <c r="O235" s="77">
        <f t="shared" si="235"/>
        <v>9.3739244191123756</v>
      </c>
      <c r="P235" s="77">
        <f t="shared" si="235"/>
        <v>9.1852112925639346</v>
      </c>
      <c r="Q235" s="77">
        <f t="shared" si="235"/>
        <v>8.9629891158025892</v>
      </c>
      <c r="R235" s="77">
        <f t="shared" si="235"/>
        <v>8.904180653965307</v>
      </c>
      <c r="S235" s="77">
        <f t="shared" si="235"/>
        <v>8.8431093202502762</v>
      </c>
      <c r="T235" s="77">
        <f t="shared" si="235"/>
        <v>8.7714054073238561</v>
      </c>
      <c r="U235" s="77">
        <f t="shared" si="235"/>
        <v>8.7407449590741351</v>
      </c>
      <c r="V235" s="77">
        <f t="shared" si="235"/>
        <v>8.6847648880617854</v>
      </c>
      <c r="W235" s="77">
        <f t="shared" si="235"/>
        <v>8.6147210376994252</v>
      </c>
      <c r="X235" s="77">
        <f t="shared" si="235"/>
        <v>8.5513247946806601</v>
      </c>
      <c r="Y235" s="77">
        <f t="shared" si="235"/>
        <v>8.4887998184988653</v>
      </c>
      <c r="Z235" s="77">
        <f t="shared" si="235"/>
        <v>8.4288351397695216</v>
      </c>
      <c r="AA235" s="77">
        <f t="shared" si="235"/>
        <v>8.3706307362477386</v>
      </c>
      <c r="AB235" s="77">
        <f t="shared" si="235"/>
        <v>8.3142214605511686</v>
      </c>
      <c r="AC235" s="77">
        <f t="shared" si="235"/>
        <v>8.2613872851162498</v>
      </c>
      <c r="AD235" s="77">
        <f t="shared" si="235"/>
        <v>8.21235813470871</v>
      </c>
      <c r="AE235" s="77">
        <f t="shared" si="235"/>
        <v>8.166357166505497</v>
      </c>
      <c r="AF235" s="77">
        <f t="shared" si="235"/>
        <v>8.121310470636633</v>
      </c>
      <c r="AG235" s="77">
        <f t="shared" si="235"/>
        <v>8.0774275467899344</v>
      </c>
      <c r="AH235" s="77">
        <f t="shared" si="235"/>
        <v>8.0370112973132279</v>
      </c>
      <c r="AI235" s="77">
        <f t="shared" si="235"/>
        <v>7.9978468368993747</v>
      </c>
      <c r="AJ235" s="77">
        <f t="shared" si="235"/>
        <v>7.9599774222594846</v>
      </c>
      <c r="AK235" s="77">
        <f t="shared" si="235"/>
        <v>7.9235674248427417</v>
      </c>
      <c r="AL235" s="77">
        <f t="shared" si="235"/>
        <v>7.8880745070459</v>
      </c>
      <c r="AM235" s="77">
        <f t="shared" si="235"/>
        <v>7.8524021847085095</v>
      </c>
      <c r="AN235" s="77">
        <f t="shared" si="235"/>
        <v>7.8161552752374028</v>
      </c>
      <c r="AO235" s="77">
        <f t="shared" si="235"/>
        <v>7.7823493522600184</v>
      </c>
      <c r="AP235" s="77">
        <f t="shared" si="235"/>
        <v>7.7477853712917639</v>
      </c>
      <c r="AQ235" s="77">
        <f t="shared" si="235"/>
        <v>7.7125042570280398</v>
      </c>
      <c r="AR235" s="77">
        <f t="shared" si="235"/>
        <v>7.676543427247406</v>
      </c>
      <c r="AS235" s="77">
        <f t="shared" si="235"/>
        <v>7.6399371973040751</v>
      </c>
      <c r="AT235" s="77">
        <f t="shared" si="235"/>
        <v>7.6097898120746805</v>
      </c>
      <c r="AU235" s="77">
        <f t="shared" si="235"/>
        <v>7.5787985002343534</v>
      </c>
      <c r="AV235" s="77">
        <f t="shared" si="235"/>
        <v>7.5470094931844773</v>
      </c>
      <c r="AW235" s="77">
        <f t="shared" si="235"/>
        <v>7.5144650043062713</v>
      </c>
      <c r="AX235" s="77">
        <f t="shared" si="235"/>
        <v>7.4812036987811599</v>
      </c>
      <c r="AY235" s="77">
        <f t="shared" si="236"/>
        <v>7.4451690345680319</v>
      </c>
      <c r="AZ235" s="77">
        <f t="shared" si="236"/>
        <v>7.4085546739228905</v>
      </c>
      <c r="BA235" s="77">
        <f t="shared" si="236"/>
        <v>7.3713862107856709</v>
      </c>
      <c r="BB235" s="77">
        <f t="shared" si="236"/>
        <v>7.3336874344562251</v>
      </c>
      <c r="BC235" s="77">
        <f t="shared" si="236"/>
        <v>7.2954805018570239</v>
      </c>
      <c r="BD235" s="77">
        <f t="shared" si="236"/>
        <v>7.2567860892800118</v>
      </c>
      <c r="BE235" s="77">
        <f t="shared" si="236"/>
        <v>7.217623526521205</v>
      </c>
      <c r="BF235" s="77">
        <f t="shared" si="236"/>
        <v>7.178010915833914</v>
      </c>
      <c r="BG235" s="77">
        <f t="shared" si="236"/>
        <v>7.1379652377450782</v>
      </c>
      <c r="BH235" s="77">
        <f t="shared" si="236"/>
        <v>7.0975024454620268</v>
      </c>
      <c r="BI235" s="77">
        <f t="shared" si="236"/>
        <v>7.0377523041497687</v>
      </c>
      <c r="BJ235" s="77">
        <f t="shared" si="236"/>
        <v>6.9779430547228447</v>
      </c>
      <c r="BK235" s="77">
        <f t="shared" si="236"/>
        <v>6.9180755071604345</v>
      </c>
      <c r="BL235" s="77">
        <f t="shared" si="236"/>
        <v>6.858150453371783</v>
      </c>
      <c r="BM235" s="77">
        <f t="shared" si="236"/>
        <v>6.7981686677521473</v>
      </c>
      <c r="BN235" s="77">
        <f t="shared" si="236"/>
        <v>6.7381309077170073</v>
      </c>
      <c r="BO235" s="77">
        <f t="shared" si="236"/>
        <v>6.678037914215583</v>
      </c>
      <c r="BP235" s="77">
        <f t="shared" si="236"/>
        <v>6.6178904122246189</v>
      </c>
      <c r="BQ235" s="77">
        <f t="shared" si="236"/>
        <v>6.5576891112233735</v>
      </c>
      <c r="BR235" s="77">
        <f t="shared" si="236"/>
        <v>6.4974347056506314</v>
      </c>
    </row>
    <row r="236" spans="1:70">
      <c r="A236" t="s">
        <v>16</v>
      </c>
      <c r="B236" s="70" t="str">
        <f t="shared" si="234"/>
        <v>CEL</v>
      </c>
      <c r="C236" s="70" t="str">
        <f t="shared" si="234"/>
        <v>Commercial - Lighting</v>
      </c>
      <c r="E236" s="89"/>
      <c r="F236" s="89"/>
      <c r="I236" s="132"/>
      <c r="L236" s="77">
        <f t="shared" si="235"/>
        <v>121.54027190568891</v>
      </c>
      <c r="M236" s="77">
        <f t="shared" si="235"/>
        <v>119.61728657242656</v>
      </c>
      <c r="N236" s="77">
        <f t="shared" si="235"/>
        <v>117.98748492339632</v>
      </c>
      <c r="O236" s="77">
        <f t="shared" si="235"/>
        <v>116.12030827207033</v>
      </c>
      <c r="P236" s="77">
        <f t="shared" si="235"/>
        <v>114.13974367983143</v>
      </c>
      <c r="Q236" s="77">
        <f t="shared" si="235"/>
        <v>111.748716602955</v>
      </c>
      <c r="R236" s="77">
        <f t="shared" si="235"/>
        <v>111.01550471897272</v>
      </c>
      <c r="S236" s="77">
        <f t="shared" si="235"/>
        <v>110.25407981086335</v>
      </c>
      <c r="T236" s="77">
        <f t="shared" si="235"/>
        <v>109.3600900780397</v>
      </c>
      <c r="U236" s="77">
        <f t="shared" si="235"/>
        <v>108.97782187508756</v>
      </c>
      <c r="V236" s="77">
        <f t="shared" si="235"/>
        <v>108.27987378989542</v>
      </c>
      <c r="W236" s="77">
        <f t="shared" si="235"/>
        <v>107.40658137786706</v>
      </c>
      <c r="X236" s="77">
        <f t="shared" si="235"/>
        <v>106.6161699756814</v>
      </c>
      <c r="Y236" s="77">
        <f t="shared" si="235"/>
        <v>105.83662135036545</v>
      </c>
      <c r="Z236" s="77">
        <f t="shared" si="235"/>
        <v>105.08899399045957</v>
      </c>
      <c r="AA236" s="77">
        <f t="shared" si="235"/>
        <v>104.36331338210847</v>
      </c>
      <c r="AB236" s="77">
        <f t="shared" si="235"/>
        <v>103.66001406062658</v>
      </c>
      <c r="AC236" s="77">
        <f t="shared" si="235"/>
        <v>103.00128835859284</v>
      </c>
      <c r="AD236" s="77">
        <f t="shared" si="235"/>
        <v>102.39000293099862</v>
      </c>
      <c r="AE236" s="77">
        <f t="shared" si="235"/>
        <v>101.81647226028305</v>
      </c>
      <c r="AF236" s="77">
        <f t="shared" si="235"/>
        <v>101.25483926201534</v>
      </c>
      <c r="AG236" s="77">
        <f t="shared" si="235"/>
        <v>100.7077159354894</v>
      </c>
      <c r="AH236" s="77">
        <f t="shared" si="235"/>
        <v>100.20381439655259</v>
      </c>
      <c r="AI236" s="77">
        <f t="shared" si="235"/>
        <v>99.715519907833539</v>
      </c>
      <c r="AJ236" s="77">
        <f t="shared" si="235"/>
        <v>99.243371785166318</v>
      </c>
      <c r="AK236" s="77">
        <f t="shared" si="235"/>
        <v>98.789419378188114</v>
      </c>
      <c r="AL236" s="77">
        <f t="shared" si="235"/>
        <v>98.34690093249479</v>
      </c>
      <c r="AM236" s="77">
        <f t="shared" si="235"/>
        <v>97.902145707653318</v>
      </c>
      <c r="AN236" s="77">
        <f t="shared" si="235"/>
        <v>97.450226647852361</v>
      </c>
      <c r="AO236" s="77">
        <f t="shared" si="235"/>
        <v>97.028741308810652</v>
      </c>
      <c r="AP236" s="77">
        <f t="shared" si="235"/>
        <v>96.597804657656937</v>
      </c>
      <c r="AQ236" s="77">
        <f t="shared" si="235"/>
        <v>96.15792693512995</v>
      </c>
      <c r="AR236" s="77">
        <f t="shared" si="235"/>
        <v>95.709574658446058</v>
      </c>
      <c r="AS236" s="77">
        <f t="shared" si="235"/>
        <v>95.253175664428795</v>
      </c>
      <c r="AT236" s="77">
        <f t="shared" si="235"/>
        <v>94.877304226363577</v>
      </c>
      <c r="AU236" s="77">
        <f t="shared" si="235"/>
        <v>94.490910883779605</v>
      </c>
      <c r="AV236" s="77">
        <f t="shared" si="235"/>
        <v>94.094572040341461</v>
      </c>
      <c r="AW236" s="77">
        <f t="shared" si="235"/>
        <v>93.688814003859363</v>
      </c>
      <c r="AX236" s="77">
        <f t="shared" si="235"/>
        <v>93.274118843913556</v>
      </c>
      <c r="AY236" s="77">
        <f t="shared" si="236"/>
        <v>92.82484601461428</v>
      </c>
      <c r="AZ236" s="77">
        <f t="shared" si="236"/>
        <v>92.368345648668452</v>
      </c>
      <c r="BA236" s="77">
        <f t="shared" si="236"/>
        <v>91.904936846088802</v>
      </c>
      <c r="BB236" s="77">
        <f t="shared" si="236"/>
        <v>91.434916207004221</v>
      </c>
      <c r="BC236" s="77">
        <f t="shared" si="236"/>
        <v>90.958559979396128</v>
      </c>
      <c r="BD236" s="77">
        <f t="shared" si="236"/>
        <v>90.476125951046953</v>
      </c>
      <c r="BE236" s="77">
        <f t="shared" si="236"/>
        <v>89.987855121903209</v>
      </c>
      <c r="BF236" s="77">
        <f t="shared" si="236"/>
        <v>89.493973187159753</v>
      </c>
      <c r="BG236" s="77">
        <f t="shared" si="236"/>
        <v>88.994691856556273</v>
      </c>
      <c r="BH236" s="77">
        <f t="shared" si="236"/>
        <v>88.490210031421526</v>
      </c>
      <c r="BI236" s="77">
        <f t="shared" si="236"/>
        <v>87.745257480188599</v>
      </c>
      <c r="BJ236" s="77">
        <f t="shared" si="236"/>
        <v>86.99956798106146</v>
      </c>
      <c r="BK236" s="77">
        <f t="shared" si="236"/>
        <v>86.253151632694994</v>
      </c>
      <c r="BL236" s="77">
        <f t="shared" si="236"/>
        <v>85.506018308451843</v>
      </c>
      <c r="BM236" s="77">
        <f t="shared" si="236"/>
        <v>84.758177663333782</v>
      </c>
      <c r="BN236" s="77">
        <f t="shared" si="236"/>
        <v>84.00963914064225</v>
      </c>
      <c r="BO236" s="77">
        <f t="shared" si="236"/>
        <v>83.260411978380716</v>
      </c>
      <c r="BP236" s="77">
        <f t="shared" si="236"/>
        <v>82.510505215411058</v>
      </c>
      <c r="BQ236" s="77">
        <f t="shared" si="236"/>
        <v>81.759927697375673</v>
      </c>
      <c r="BR236" s="77">
        <f t="shared" si="236"/>
        <v>81.008688082395366</v>
      </c>
    </row>
    <row r="237" spans="1:70">
      <c r="A237" t="s">
        <v>16</v>
      </c>
      <c r="B237" s="70" t="str">
        <f t="shared" si="234"/>
        <v>CER</v>
      </c>
      <c r="C237" s="70" t="str">
        <f t="shared" si="234"/>
        <v>Commercial - Refrigeration</v>
      </c>
      <c r="E237" s="89"/>
      <c r="F237" s="89"/>
      <c r="I237" s="132"/>
      <c r="L237" s="77">
        <f t="shared" si="235"/>
        <v>29.566390373747055</v>
      </c>
      <c r="M237" s="77">
        <f t="shared" si="235"/>
        <v>29.09859699008291</v>
      </c>
      <c r="N237" s="77">
        <f t="shared" si="235"/>
        <v>28.702124684801294</v>
      </c>
      <c r="O237" s="77">
        <f t="shared" si="235"/>
        <v>28.247907552452883</v>
      </c>
      <c r="P237" s="77">
        <f t="shared" si="235"/>
        <v>27.766107199562498</v>
      </c>
      <c r="Q237" s="77">
        <f t="shared" si="235"/>
        <v>27.184456041138404</v>
      </c>
      <c r="R237" s="77">
        <f t="shared" si="235"/>
        <v>27.006091878802874</v>
      </c>
      <c r="S237" s="77">
        <f t="shared" si="235"/>
        <v>26.82086449926463</v>
      </c>
      <c r="T237" s="77">
        <f t="shared" si="235"/>
        <v>26.603388850935517</v>
      </c>
      <c r="U237" s="77">
        <f t="shared" si="235"/>
        <v>26.510396703240438</v>
      </c>
      <c r="V237" s="77">
        <f t="shared" si="235"/>
        <v>26.34061095878026</v>
      </c>
      <c r="W237" s="77">
        <f t="shared" si="235"/>
        <v>26.128170226505961</v>
      </c>
      <c r="X237" s="77">
        <f t="shared" si="235"/>
        <v>25.935891472258845</v>
      </c>
      <c r="Y237" s="77">
        <f t="shared" si="235"/>
        <v>25.746255242143334</v>
      </c>
      <c r="Z237" s="77">
        <f t="shared" si="235"/>
        <v>25.564384311377079</v>
      </c>
      <c r="AA237" s="77">
        <f t="shared" si="235"/>
        <v>25.387852238371551</v>
      </c>
      <c r="AB237" s="77">
        <f t="shared" si="235"/>
        <v>25.21676472998864</v>
      </c>
      <c r="AC237" s="77">
        <f t="shared" si="235"/>
        <v>25.056520385047047</v>
      </c>
      <c r="AD237" s="77">
        <f t="shared" si="235"/>
        <v>24.907816557923326</v>
      </c>
      <c r="AE237" s="77">
        <f t="shared" si="235"/>
        <v>24.768297109465522</v>
      </c>
      <c r="AF237" s="77">
        <f t="shared" si="235"/>
        <v>24.631671938127695</v>
      </c>
      <c r="AG237" s="77">
        <f t="shared" si="235"/>
        <v>24.498576449685793</v>
      </c>
      <c r="AH237" s="77">
        <f t="shared" si="235"/>
        <v>24.375995272463328</v>
      </c>
      <c r="AI237" s="77">
        <f t="shared" si="235"/>
        <v>24.257210730973902</v>
      </c>
      <c r="AJ237" s="77">
        <f t="shared" si="235"/>
        <v>24.142354021422989</v>
      </c>
      <c r="AK237" s="77">
        <f t="shared" si="235"/>
        <v>24.031923677098646</v>
      </c>
      <c r="AL237" s="77">
        <f t="shared" si="235"/>
        <v>23.924274805594511</v>
      </c>
      <c r="AM237" s="77">
        <f t="shared" si="235"/>
        <v>23.816081805922522</v>
      </c>
      <c r="AN237" s="77">
        <f t="shared" si="235"/>
        <v>23.706146102061496</v>
      </c>
      <c r="AO237" s="77">
        <f t="shared" si="235"/>
        <v>23.603613831271552</v>
      </c>
      <c r="AP237" s="77">
        <f t="shared" si="235"/>
        <v>23.498782395117995</v>
      </c>
      <c r="AQ237" s="77">
        <f t="shared" si="235"/>
        <v>23.3917759168781</v>
      </c>
      <c r="AR237" s="77">
        <f t="shared" si="235"/>
        <v>23.282707883463782</v>
      </c>
      <c r="AS237" s="77">
        <f t="shared" si="235"/>
        <v>23.171682372234301</v>
      </c>
      <c r="AT237" s="77">
        <f t="shared" si="235"/>
        <v>23.080246328082602</v>
      </c>
      <c r="AU237" s="77">
        <f t="shared" si="235"/>
        <v>22.986250681820433</v>
      </c>
      <c r="AV237" s="77">
        <f t="shared" si="235"/>
        <v>22.889835651792652</v>
      </c>
      <c r="AW237" s="77">
        <f t="shared" si="235"/>
        <v>22.791129269818914</v>
      </c>
      <c r="AX237" s="77">
        <f t="shared" si="235"/>
        <v>22.690248806143671</v>
      </c>
      <c r="AY237" s="77">
        <f t="shared" si="236"/>
        <v>22.580956835284105</v>
      </c>
      <c r="AZ237" s="77">
        <f t="shared" si="236"/>
        <v>22.469906663899049</v>
      </c>
      <c r="BA237" s="77">
        <f t="shared" si="236"/>
        <v>22.357175917580395</v>
      </c>
      <c r="BB237" s="77">
        <f t="shared" si="236"/>
        <v>22.242836748505013</v>
      </c>
      <c r="BC237" s="77">
        <f t="shared" si="236"/>
        <v>22.126956357902007</v>
      </c>
      <c r="BD237" s="77">
        <f t="shared" si="236"/>
        <v>22.009597456295971</v>
      </c>
      <c r="BE237" s="77">
        <f t="shared" si="236"/>
        <v>21.890818670332916</v>
      </c>
      <c r="BF237" s="77">
        <f t="shared" si="236"/>
        <v>21.770674903561538</v>
      </c>
      <c r="BG237" s="77">
        <f t="shared" si="236"/>
        <v>21.649217657370734</v>
      </c>
      <c r="BH237" s="77">
        <f t="shared" si="236"/>
        <v>21.526495317322258</v>
      </c>
      <c r="BI237" s="77">
        <f t="shared" si="236"/>
        <v>21.345275071601868</v>
      </c>
      <c r="BJ237" s="77">
        <f t="shared" si="236"/>
        <v>21.163875552881812</v>
      </c>
      <c r="BK237" s="77">
        <f t="shared" si="236"/>
        <v>20.982299217802733</v>
      </c>
      <c r="BL237" s="77">
        <f t="shared" si="236"/>
        <v>20.800548468199757</v>
      </c>
      <c r="BM237" s="77">
        <f t="shared" si="236"/>
        <v>20.618625652788644</v>
      </c>
      <c r="BN237" s="77">
        <f t="shared" si="236"/>
        <v>20.436533068786041</v>
      </c>
      <c r="BO237" s="77">
        <f t="shared" si="236"/>
        <v>20.254272963466963</v>
      </c>
      <c r="BP237" s="77">
        <f t="shared" si="236"/>
        <v>20.071847535662435</v>
      </c>
      <c r="BQ237" s="77">
        <f t="shared" si="236"/>
        <v>19.88925893720009</v>
      </c>
      <c r="BR237" s="77">
        <f t="shared" si="236"/>
        <v>19.706509274290283</v>
      </c>
    </row>
    <row r="238" spans="1:70">
      <c r="A238" t="s">
        <v>16</v>
      </c>
      <c r="B238" s="70" t="str">
        <f t="shared" si="234"/>
        <v>CEW</v>
      </c>
      <c r="C238" s="70" t="str">
        <f t="shared" si="234"/>
        <v>Commercial - Water Heating</v>
      </c>
      <c r="E238" s="89"/>
      <c r="F238" s="89"/>
      <c r="I238" s="132"/>
      <c r="L238" s="77">
        <f t="shared" si="235"/>
        <v>9.6831090230750316</v>
      </c>
      <c r="M238" s="77">
        <f t="shared" si="235"/>
        <v>10.586585246419229</v>
      </c>
      <c r="N238" s="77">
        <f t="shared" si="235"/>
        <v>11.538509766671879</v>
      </c>
      <c r="O238" s="77">
        <f t="shared" si="235"/>
        <v>12.49198569052334</v>
      </c>
      <c r="P238" s="77">
        <f t="shared" si="235"/>
        <v>13.456498623549578</v>
      </c>
      <c r="Q238" s="77">
        <f t="shared" si="235"/>
        <v>14.3921338097343</v>
      </c>
      <c r="R238" s="77">
        <f t="shared" si="235"/>
        <v>14.297703342289619</v>
      </c>
      <c r="S238" s="77">
        <f t="shared" si="235"/>
        <v>14.199639315277025</v>
      </c>
      <c r="T238" s="77">
        <f t="shared" si="235"/>
        <v>14.08450224479915</v>
      </c>
      <c r="U238" s="77">
        <f t="shared" si="235"/>
        <v>14.035269866161268</v>
      </c>
      <c r="V238" s="77">
        <f t="shared" si="235"/>
        <v>13.945381028600629</v>
      </c>
      <c r="W238" s="77">
        <f t="shared" si="235"/>
        <v>13.832909569142227</v>
      </c>
      <c r="X238" s="77">
        <f t="shared" si="235"/>
        <v>13.731112367252083</v>
      </c>
      <c r="Y238" s="77">
        <f t="shared" si="235"/>
        <v>13.630714184008472</v>
      </c>
      <c r="Z238" s="77">
        <f t="shared" si="235"/>
        <v>13.534427145278409</v>
      </c>
      <c r="AA238" s="77">
        <f t="shared" si="235"/>
        <v>13.440966631940913</v>
      </c>
      <c r="AB238" s="77">
        <f t="shared" si="235"/>
        <v>13.350388607863675</v>
      </c>
      <c r="AC238" s="77">
        <f t="shared" si="235"/>
        <v>13.265551226855846</v>
      </c>
      <c r="AD238" s="77">
        <f t="shared" si="235"/>
        <v>13.186823685839558</v>
      </c>
      <c r="AE238" s="77">
        <f t="shared" si="235"/>
        <v>13.112958585569523</v>
      </c>
      <c r="AF238" s="77">
        <f t="shared" si="235"/>
        <v>13.04062578830125</v>
      </c>
      <c r="AG238" s="77">
        <f t="shared" si="235"/>
        <v>12.970161693811777</v>
      </c>
      <c r="AH238" s="77">
        <f t="shared" si="235"/>
        <v>12.905264139765791</v>
      </c>
      <c r="AI238" s="77">
        <f t="shared" si="235"/>
        <v>12.842376620035523</v>
      </c>
      <c r="AJ238" s="77">
        <f t="shared" si="235"/>
        <v>12.781568593187348</v>
      </c>
      <c r="AK238" s="77">
        <f t="shared" si="235"/>
        <v>12.72310399526544</v>
      </c>
      <c r="AL238" s="77">
        <f t="shared" si="235"/>
        <v>12.666111978915735</v>
      </c>
      <c r="AM238" s="77">
        <f t="shared" si="235"/>
        <v>12.608831887447307</v>
      </c>
      <c r="AN238" s="77">
        <f t="shared" si="235"/>
        <v>12.550629164610376</v>
      </c>
      <c r="AO238" s="77">
        <f t="shared" si="235"/>
        <v>12.496346005190457</v>
      </c>
      <c r="AP238" s="77">
        <f t="shared" si="235"/>
        <v>12.440845609879794</v>
      </c>
      <c r="AQ238" s="77">
        <f t="shared" si="235"/>
        <v>12.384193692658918</v>
      </c>
      <c r="AR238" s="77">
        <f t="shared" si="235"/>
        <v>12.326450336349421</v>
      </c>
      <c r="AS238" s="77">
        <f t="shared" si="235"/>
        <v>12.267670642119349</v>
      </c>
      <c r="AT238" s="77">
        <f t="shared" si="235"/>
        <v>12.219262103781389</v>
      </c>
      <c r="AU238" s="77">
        <f t="shared" si="235"/>
        <v>12.169498447797606</v>
      </c>
      <c r="AV238" s="77">
        <f t="shared" si="235"/>
        <v>12.11845390928157</v>
      </c>
      <c r="AW238" s="77">
        <f t="shared" si="235"/>
        <v>12.066196271494334</v>
      </c>
      <c r="AX238" s="77">
        <f t="shared" si="235"/>
        <v>12.01278762024875</v>
      </c>
      <c r="AY238" s="77">
        <f t="shared" si="236"/>
        <v>11.95492570583118</v>
      </c>
      <c r="AZ238" s="77">
        <f t="shared" si="236"/>
        <v>11.896132955895371</v>
      </c>
      <c r="BA238" s="77">
        <f t="shared" si="236"/>
        <v>11.836450467379359</v>
      </c>
      <c r="BB238" s="77">
        <f t="shared" si="236"/>
        <v>11.775916439457797</v>
      </c>
      <c r="BC238" s="77">
        <f t="shared" si="236"/>
        <v>11.714566450149244</v>
      </c>
      <c r="BD238" s="77">
        <f t="shared" si="236"/>
        <v>11.652433699980488</v>
      </c>
      <c r="BE238" s="77">
        <f t="shared" si="236"/>
        <v>11.589549227370441</v>
      </c>
      <c r="BF238" s="77">
        <f t="shared" si="236"/>
        <v>11.525942099636765</v>
      </c>
      <c r="BG238" s="77">
        <f t="shared" si="236"/>
        <v>11.461639582908283</v>
      </c>
      <c r="BH238" s="77">
        <f t="shared" si="236"/>
        <v>11.396667293716675</v>
      </c>
      <c r="BI238" s="77">
        <f t="shared" si="236"/>
        <v>11.300724743992898</v>
      </c>
      <c r="BJ238" s="77">
        <f t="shared" si="236"/>
        <v>11.204687282640368</v>
      </c>
      <c r="BK238" s="77">
        <f t="shared" si="236"/>
        <v>11.108556210266338</v>
      </c>
      <c r="BL238" s="77">
        <f t="shared" si="236"/>
        <v>11.012332798462657</v>
      </c>
      <c r="BM238" s="77">
        <f t="shared" si="236"/>
        <v>10.916018290698437</v>
      </c>
      <c r="BN238" s="77">
        <f t="shared" si="236"/>
        <v>10.819613903177869</v>
      </c>
      <c r="BO238" s="77">
        <f t="shared" si="236"/>
        <v>10.723120825664793</v>
      </c>
      <c r="BP238" s="77">
        <f t="shared" si="236"/>
        <v>10.626540222275576</v>
      </c>
      <c r="BQ238" s="77">
        <f t="shared" si="236"/>
        <v>10.529873232241812</v>
      </c>
      <c r="BR238" s="77">
        <f t="shared" si="236"/>
        <v>10.433120970644175</v>
      </c>
    </row>
    <row r="239" spans="1:70">
      <c r="A239" t="s">
        <v>16</v>
      </c>
      <c r="B239" s="70" t="str">
        <f t="shared" si="234"/>
        <v>CEG</v>
      </c>
      <c r="C239" s="70" t="str">
        <f t="shared" si="234"/>
        <v>Commercial - Public lights</v>
      </c>
      <c r="E239" s="89"/>
      <c r="F239" s="89"/>
      <c r="I239" s="132"/>
      <c r="L239" s="77">
        <f t="shared" si="235"/>
        <v>10.30055287377321</v>
      </c>
      <c r="M239" s="77">
        <f t="shared" si="235"/>
        <v>10.137579632145703</v>
      </c>
      <c r="N239" s="77">
        <f t="shared" si="235"/>
        <v>9.9994537435297453</v>
      </c>
      <c r="O239" s="77">
        <f t="shared" si="235"/>
        <v>9.8412102945058564</v>
      </c>
      <c r="P239" s="77">
        <f t="shared" si="235"/>
        <v>9.6733572036545379</v>
      </c>
      <c r="Q239" s="77">
        <f t="shared" si="235"/>
        <v>9.4707173671475111</v>
      </c>
      <c r="R239" s="77">
        <f t="shared" si="235"/>
        <v>9.5388470786807869</v>
      </c>
      <c r="S239" s="77">
        <f t="shared" si="235"/>
        <v>9.5950215040281002</v>
      </c>
      <c r="T239" s="77">
        <f t="shared" si="235"/>
        <v>9.5950215040281002</v>
      </c>
      <c r="U239" s="77">
        <f t="shared" si="235"/>
        <v>9.811863814500283</v>
      </c>
      <c r="V239" s="77">
        <f t="shared" si="235"/>
        <v>9.894936582284485</v>
      </c>
      <c r="W239" s="77">
        <f t="shared" si="235"/>
        <v>9.9037070845984267</v>
      </c>
      <c r="X239" s="77">
        <f t="shared" si="235"/>
        <v>9.9475984653969558</v>
      </c>
      <c r="Y239" s="77">
        <f t="shared" si="235"/>
        <v>9.9960929545211368</v>
      </c>
      <c r="Z239" s="77">
        <f t="shared" si="235"/>
        <v>10.05811409933724</v>
      </c>
      <c r="AA239" s="77">
        <f t="shared" si="235"/>
        <v>10.12943519351388</v>
      </c>
      <c r="AB239" s="77">
        <f t="shared" si="235"/>
        <v>10.210240371655621</v>
      </c>
      <c r="AC239" s="77">
        <f t="shared" si="235"/>
        <v>10.309933648231837</v>
      </c>
      <c r="AD239" s="77">
        <f t="shared" si="235"/>
        <v>10.429729770043979</v>
      </c>
      <c r="AE239" s="77">
        <f t="shared" si="235"/>
        <v>10.56552449311673</v>
      </c>
      <c r="AF239" s="77">
        <f t="shared" si="235"/>
        <v>10.706360862147752</v>
      </c>
      <c r="AG239" s="77">
        <f t="shared" ref="M239:AX241" si="237">AG168+AG180+AG157</f>
        <v>10.85334571343135</v>
      </c>
      <c r="AH239" s="77">
        <f t="shared" si="237"/>
        <v>11.018645823574433</v>
      </c>
      <c r="AI239" s="77">
        <f t="shared" si="237"/>
        <v>11.190559430768765</v>
      </c>
      <c r="AJ239" s="77">
        <f t="shared" si="237"/>
        <v>11.369315070428087</v>
      </c>
      <c r="AK239" s="77">
        <f t="shared" si="237"/>
        <v>11.555781155711404</v>
      </c>
      <c r="AL239" s="77">
        <f t="shared" si="237"/>
        <v>11.747092389064774</v>
      </c>
      <c r="AM239" s="77">
        <f t="shared" si="237"/>
        <v>11.93745578588952</v>
      </c>
      <c r="AN239" s="77">
        <f t="shared" si="237"/>
        <v>12.124783503279689</v>
      </c>
      <c r="AO239" s="77">
        <f t="shared" si="237"/>
        <v>12.325007528408483</v>
      </c>
      <c r="AP239" s="77">
        <f t="shared" si="237"/>
        <v>12.521226554263786</v>
      </c>
      <c r="AQ239" s="77">
        <f t="shared" si="237"/>
        <v>12.713656795669936</v>
      </c>
      <c r="AR239" s="77">
        <f t="shared" si="237"/>
        <v>12.902495939581968</v>
      </c>
      <c r="AS239" s="77">
        <f t="shared" si="237"/>
        <v>13.087925282114883</v>
      </c>
      <c r="AT239" s="77">
        <f t="shared" si="237"/>
        <v>13.307478225610412</v>
      </c>
      <c r="AU239" s="77">
        <f t="shared" si="237"/>
        <v>13.522572505646972</v>
      </c>
      <c r="AV239" s="77">
        <f t="shared" si="237"/>
        <v>13.733452373629047</v>
      </c>
      <c r="AW239" s="77">
        <f t="shared" si="237"/>
        <v>13.940340852812323</v>
      </c>
      <c r="AX239" s="77">
        <f t="shared" si="237"/>
        <v>14.143442220475537</v>
      </c>
      <c r="AY239" s="77">
        <f t="shared" ref="AY239:BR239" si="238">AY168+AY180+AY157</f>
        <v>14.33189127965519</v>
      </c>
      <c r="AZ239" s="77">
        <f t="shared" si="238"/>
        <v>14.517277665771527</v>
      </c>
      <c r="BA239" s="77">
        <f t="shared" si="238"/>
        <v>14.699736597649609</v>
      </c>
      <c r="BB239" s="77">
        <f t="shared" si="238"/>
        <v>14.879393759774999</v>
      </c>
      <c r="BC239" s="77">
        <f t="shared" si="238"/>
        <v>15.056366212398364</v>
      </c>
      <c r="BD239" s="77">
        <f t="shared" si="238"/>
        <v>15.230763193249771</v>
      </c>
      <c r="BE239" s="77">
        <f t="shared" si="238"/>
        <v>15.402686826203585</v>
      </c>
      <c r="BF239" s="77">
        <f t="shared" si="238"/>
        <v>15.572232749736315</v>
      </c>
      <c r="BG239" s="77">
        <f t="shared" si="238"/>
        <v>15.739490675979315</v>
      </c>
      <c r="BH239" s="77">
        <f t="shared" si="238"/>
        <v>15.904544889492003</v>
      </c>
      <c r="BI239" s="77">
        <f t="shared" si="238"/>
        <v>15.967699486115109</v>
      </c>
      <c r="BJ239" s="77">
        <f t="shared" si="238"/>
        <v>16.030541800618447</v>
      </c>
      <c r="BK239" s="77">
        <f t="shared" si="238"/>
        <v>16.093076112313192</v>
      </c>
      <c r="BL239" s="77">
        <f t="shared" si="238"/>
        <v>16.155306605042774</v>
      </c>
      <c r="BM239" s="77">
        <f t="shared" si="238"/>
        <v>16.217237370120106</v>
      </c>
      <c r="BN239" s="77">
        <f t="shared" si="238"/>
        <v>16.278872409149912</v>
      </c>
      <c r="BO239" s="77">
        <f t="shared" si="238"/>
        <v>16.340215636741796</v>
      </c>
      <c r="BP239" s="77">
        <f t="shared" si="238"/>
        <v>16.401270883119022</v>
      </c>
      <c r="BQ239" s="77">
        <f t="shared" si="238"/>
        <v>16.462041896627923</v>
      </c>
      <c r="BR239" s="77">
        <f t="shared" si="238"/>
        <v>16.522532346152506</v>
      </c>
    </row>
    <row r="240" spans="1:70">
      <c r="A240" t="s">
        <v>16</v>
      </c>
      <c r="B240" s="70" t="str">
        <f t="shared" si="234"/>
        <v>CET</v>
      </c>
      <c r="C240" s="70" t="str">
        <f t="shared" si="234"/>
        <v>Commercial - Public Water</v>
      </c>
      <c r="E240" s="89"/>
      <c r="F240" s="89"/>
      <c r="I240" s="132"/>
      <c r="L240" s="77">
        <f t="shared" ref="L240:L241" si="239">L169+L181+L158</f>
        <v>3.5593512487513528</v>
      </c>
      <c r="M240" s="77">
        <f t="shared" si="237"/>
        <v>3.5030359210006554</v>
      </c>
      <c r="N240" s="77">
        <f t="shared" si="237"/>
        <v>3.4553065845121358</v>
      </c>
      <c r="O240" s="77">
        <f t="shared" si="237"/>
        <v>3.4006256343930392</v>
      </c>
      <c r="P240" s="77">
        <f t="shared" si="237"/>
        <v>3.3426240770155102</v>
      </c>
      <c r="Q240" s="77">
        <f t="shared" si="237"/>
        <v>3.2726019758762099</v>
      </c>
      <c r="R240" s="77">
        <f t="shared" si="237"/>
        <v>3.2961441659697601</v>
      </c>
      <c r="S240" s="77">
        <f t="shared" si="237"/>
        <v>3.3155552124891114</v>
      </c>
      <c r="T240" s="77">
        <f t="shared" si="237"/>
        <v>3.3155552124891114</v>
      </c>
      <c r="U240" s="77">
        <f t="shared" si="237"/>
        <v>3.3904849718932364</v>
      </c>
      <c r="V240" s="77">
        <f t="shared" si="237"/>
        <v>3.4191907281155833</v>
      </c>
      <c r="W240" s="77">
        <f t="shared" si="237"/>
        <v>3.4222213711059015</v>
      </c>
      <c r="X240" s="77">
        <f t="shared" si="237"/>
        <v>3.4373880173014117</v>
      </c>
      <c r="Y240" s="77">
        <f t="shared" si="237"/>
        <v>3.4541452654352671</v>
      </c>
      <c r="Z240" s="77">
        <f t="shared" si="237"/>
        <v>3.4755766431443478</v>
      </c>
      <c r="AA240" s="77">
        <f t="shared" si="237"/>
        <v>3.5002216140241433</v>
      </c>
      <c r="AB240" s="77">
        <f t="shared" si="237"/>
        <v>3.5281438057015131</v>
      </c>
      <c r="AC240" s="77">
        <f t="shared" si="237"/>
        <v>3.5625927709970706</v>
      </c>
      <c r="AD240" s="77">
        <f t="shared" si="237"/>
        <v>3.6039882651023714</v>
      </c>
      <c r="AE240" s="77">
        <f t="shared" si="237"/>
        <v>3.6509120684230161</v>
      </c>
      <c r="AF240" s="77">
        <f t="shared" si="237"/>
        <v>3.6995780101567388</v>
      </c>
      <c r="AG240" s="77">
        <f t="shared" si="237"/>
        <v>3.7503685570696019</v>
      </c>
      <c r="AH240" s="77">
        <f t="shared" si="237"/>
        <v>3.8074879331522751</v>
      </c>
      <c r="AI240" s="77">
        <f t="shared" si="237"/>
        <v>3.8668926000612229</v>
      </c>
      <c r="AJ240" s="77">
        <f t="shared" si="237"/>
        <v>3.9286615281022366</v>
      </c>
      <c r="AK240" s="77">
        <f t="shared" si="237"/>
        <v>3.9930947970380064</v>
      </c>
      <c r="AL240" s="77">
        <f t="shared" si="237"/>
        <v>4.0592023046330858</v>
      </c>
      <c r="AM240" s="77">
        <f t="shared" si="237"/>
        <v>4.1249822877570894</v>
      </c>
      <c r="AN240" s="77">
        <f t="shared" si="237"/>
        <v>4.1897132932661352</v>
      </c>
      <c r="AO240" s="77">
        <f t="shared" si="237"/>
        <v>4.258900611908687</v>
      </c>
      <c r="AP240" s="77">
        <f t="shared" si="237"/>
        <v>4.3267040049173389</v>
      </c>
      <c r="AQ240" s="77">
        <f t="shared" si="237"/>
        <v>4.3931981852239552</v>
      </c>
      <c r="AR240" s="77">
        <f t="shared" si="237"/>
        <v>4.4584514634637875</v>
      </c>
      <c r="AS240" s="77">
        <f t="shared" si="237"/>
        <v>4.5225264864249484</v>
      </c>
      <c r="AT240" s="77">
        <f t="shared" si="237"/>
        <v>4.5983929038079969</v>
      </c>
      <c r="AU240" s="77">
        <f t="shared" si="237"/>
        <v>4.6727186321091185</v>
      </c>
      <c r="AV240" s="77">
        <f t="shared" si="237"/>
        <v>4.7455880722873882</v>
      </c>
      <c r="AW240" s="77">
        <f t="shared" si="237"/>
        <v>4.8170782899249494</v>
      </c>
      <c r="AX240" s="77">
        <f t="shared" si="237"/>
        <v>4.8872598729403443</v>
      </c>
      <c r="AY240" s="77">
        <f t="shared" ref="AY240:BR240" si="240">AY169+AY181+AY158</f>
        <v>4.9523783575825586</v>
      </c>
      <c r="AZ240" s="77">
        <f t="shared" si="240"/>
        <v>5.0164385369739746</v>
      </c>
      <c r="BA240" s="77">
        <f t="shared" si="240"/>
        <v>5.0794871359166249</v>
      </c>
      <c r="BB240" s="77">
        <f t="shared" si="240"/>
        <v>5.1415675846259656</v>
      </c>
      <c r="BC240" s="77">
        <f t="shared" si="240"/>
        <v>5.2027203332171021</v>
      </c>
      <c r="BD240" s="77">
        <f t="shared" si="240"/>
        <v>5.2629831287367894</v>
      </c>
      <c r="BE240" s="77">
        <f t="shared" si="240"/>
        <v>5.3223912600422567</v>
      </c>
      <c r="BF240" s="77">
        <f t="shared" si="240"/>
        <v>5.3809777749645233</v>
      </c>
      <c r="BG240" s="77">
        <f t="shared" si="240"/>
        <v>5.4387736734888046</v>
      </c>
      <c r="BH240" s="77">
        <f t="shared" si="240"/>
        <v>5.4958080801053546</v>
      </c>
      <c r="BI240" s="77">
        <f t="shared" si="240"/>
        <v>5.5176311215585176</v>
      </c>
      <c r="BJ240" s="77">
        <f t="shared" si="240"/>
        <v>5.539346254070618</v>
      </c>
      <c r="BK240" s="77">
        <f t="shared" si="240"/>
        <v>5.5609549563556389</v>
      </c>
      <c r="BL240" s="77">
        <f t="shared" si="240"/>
        <v>5.5824586741387332</v>
      </c>
      <c r="BM240" s="77">
        <f t="shared" si="240"/>
        <v>5.6038588211711691</v>
      </c>
      <c r="BN240" s="77">
        <f t="shared" si="240"/>
        <v>5.6251567802055966</v>
      </c>
      <c r="BO240" s="77">
        <f t="shared" si="240"/>
        <v>5.6463539039335418</v>
      </c>
      <c r="BP240" s="77">
        <f t="shared" si="240"/>
        <v>5.667451515886869</v>
      </c>
      <c r="BQ240" s="77">
        <f t="shared" si="240"/>
        <v>5.6884509113049102</v>
      </c>
      <c r="BR240" s="77">
        <f t="shared" si="240"/>
        <v>5.7093533579688209</v>
      </c>
    </row>
    <row r="241" spans="1:90">
      <c r="A241" t="s">
        <v>16</v>
      </c>
      <c r="B241" s="70" t="str">
        <f t="shared" si="234"/>
        <v>CEO</v>
      </c>
      <c r="C241" s="70" t="str">
        <f t="shared" si="234"/>
        <v>Commercial - Other</v>
      </c>
      <c r="E241" s="89"/>
      <c r="F241" s="89"/>
      <c r="I241" s="132"/>
      <c r="L241" s="77">
        <f t="shared" si="239"/>
        <v>18.760184357078931</v>
      </c>
      <c r="M241" s="77">
        <f t="shared" si="237"/>
        <v>19.031279794352418</v>
      </c>
      <c r="N241" s="77">
        <f t="shared" si="237"/>
        <v>19.361114074755598</v>
      </c>
      <c r="O241" s="77">
        <f t="shared" si="237"/>
        <v>19.665306575633924</v>
      </c>
      <c r="P241" s="77">
        <f t="shared" si="237"/>
        <v>19.962784234968581</v>
      </c>
      <c r="Q241" s="77">
        <f t="shared" si="237"/>
        <v>20.198960613823004</v>
      </c>
      <c r="R241" s="77">
        <f t="shared" si="237"/>
        <v>20.066430071939777</v>
      </c>
      <c r="S241" s="77">
        <f t="shared" si="237"/>
        <v>19.928799929985388</v>
      </c>
      <c r="T241" s="77">
        <f t="shared" si="237"/>
        <v>19.767208245074805</v>
      </c>
      <c r="U241" s="77">
        <f t="shared" si="237"/>
        <v>19.698111967192869</v>
      </c>
      <c r="V241" s="77">
        <f t="shared" si="237"/>
        <v>19.571955476882749</v>
      </c>
      <c r="W241" s="77">
        <f t="shared" si="237"/>
        <v>19.414104903103141</v>
      </c>
      <c r="X241" s="77">
        <f t="shared" si="237"/>
        <v>19.271235353753504</v>
      </c>
      <c r="Y241" s="77">
        <f t="shared" si="237"/>
        <v>19.130329288270325</v>
      </c>
      <c r="Z241" s="77">
        <f t="shared" si="237"/>
        <v>18.995193100082943</v>
      </c>
      <c r="AA241" s="77">
        <f t="shared" si="237"/>
        <v>18.864023861885972</v>
      </c>
      <c r="AB241" s="77">
        <f t="shared" si="237"/>
        <v>18.736900117415463</v>
      </c>
      <c r="AC241" s="77">
        <f t="shared" si="237"/>
        <v>18.617833206267235</v>
      </c>
      <c r="AD241" s="77">
        <f t="shared" si="237"/>
        <v>18.507341286081257</v>
      </c>
      <c r="AE241" s="77">
        <f t="shared" si="237"/>
        <v>18.403673666615308</v>
      </c>
      <c r="AF241" s="77">
        <f t="shared" si="237"/>
        <v>18.302156591911537</v>
      </c>
      <c r="AG241" s="77">
        <f t="shared" si="237"/>
        <v>18.203262189726438</v>
      </c>
      <c r="AH241" s="77">
        <f t="shared" si="237"/>
        <v>18.112180272657152</v>
      </c>
      <c r="AI241" s="77">
        <f t="shared" si="237"/>
        <v>18.023919382998557</v>
      </c>
      <c r="AJ241" s="77">
        <f t="shared" si="237"/>
        <v>17.93857700392202</v>
      </c>
      <c r="AK241" s="77">
        <f t="shared" si="237"/>
        <v>17.856523562344865</v>
      </c>
      <c r="AL241" s="77">
        <f t="shared" si="237"/>
        <v>17.776536848159967</v>
      </c>
      <c r="AM241" s="77">
        <f t="shared" si="237"/>
        <v>17.696145828536149</v>
      </c>
      <c r="AN241" s="77">
        <f t="shared" si="237"/>
        <v>17.614459921377247</v>
      </c>
      <c r="AO241" s="77">
        <f t="shared" si="237"/>
        <v>17.538275012758959</v>
      </c>
      <c r="AP241" s="77">
        <f t="shared" si="237"/>
        <v>17.460381747329929</v>
      </c>
      <c r="AQ241" s="77">
        <f t="shared" si="237"/>
        <v>17.38087235283917</v>
      </c>
      <c r="AR241" s="77">
        <f t="shared" si="237"/>
        <v>17.299831153860275</v>
      </c>
      <c r="AS241" s="77">
        <f t="shared" si="237"/>
        <v>17.217335483354304</v>
      </c>
      <c r="AT241" s="77">
        <f t="shared" si="237"/>
        <v>17.149395442482817</v>
      </c>
      <c r="AU241" s="77">
        <f t="shared" si="237"/>
        <v>17.079553531581709</v>
      </c>
      <c r="AV241" s="77">
        <f t="shared" si="237"/>
        <v>17.007913937573846</v>
      </c>
      <c r="AW241" s="77">
        <f t="shared" si="237"/>
        <v>16.934571792386048</v>
      </c>
      <c r="AX241" s="77">
        <f t="shared" si="237"/>
        <v>16.859614231734597</v>
      </c>
      <c r="AY241" s="77">
        <f t="shared" ref="AY241:BR241" si="241">AY170+AY182+AY159</f>
        <v>16.778406639739419</v>
      </c>
      <c r="AZ241" s="77">
        <f t="shared" si="241"/>
        <v>16.695892645912561</v>
      </c>
      <c r="BA241" s="77">
        <f t="shared" si="241"/>
        <v>16.612129928666665</v>
      </c>
      <c r="BB241" s="77">
        <f t="shared" si="241"/>
        <v>16.527172099483845</v>
      </c>
      <c r="BC241" s="77">
        <f t="shared" si="241"/>
        <v>16.441069091126334</v>
      </c>
      <c r="BD241" s="77">
        <f t="shared" si="241"/>
        <v>16.353867499612619</v>
      </c>
      <c r="BE241" s="77">
        <f t="shared" si="241"/>
        <v>16.265610886502735</v>
      </c>
      <c r="BF241" s="77">
        <f t="shared" si="241"/>
        <v>16.1763400469708</v>
      </c>
      <c r="BG241" s="77">
        <f t="shared" si="241"/>
        <v>16.086093248272348</v>
      </c>
      <c r="BH241" s="77">
        <f t="shared" si="241"/>
        <v>15.994906442499076</v>
      </c>
      <c r="BI241" s="77">
        <f t="shared" si="241"/>
        <v>15.860253735077084</v>
      </c>
      <c r="BJ241" s="77">
        <f t="shared" si="241"/>
        <v>15.725467821816654</v>
      </c>
      <c r="BK241" s="77">
        <f t="shared" si="241"/>
        <v>15.590550528083998</v>
      </c>
      <c r="BL241" s="77">
        <f t="shared" si="241"/>
        <v>15.455503638523005</v>
      </c>
      <c r="BM241" s="77">
        <f t="shared" si="241"/>
        <v>15.320328898308084</v>
      </c>
      <c r="BN241" s="77">
        <f t="shared" si="241"/>
        <v>15.185028014348081</v>
      </c>
      <c r="BO241" s="77">
        <f t="shared" si="241"/>
        <v>15.04960265644355</v>
      </c>
      <c r="BP241" s="77">
        <f t="shared" si="241"/>
        <v>14.914054458399519</v>
      </c>
      <c r="BQ241" s="77">
        <f t="shared" si="241"/>
        <v>14.778385019095936</v>
      </c>
      <c r="BR241" s="77">
        <f t="shared" si="241"/>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2">SUM(L220:L241)</f>
        <v>350.82050880003044</v>
      </c>
      <c r="M245" s="143">
        <f t="shared" si="242"/>
        <v>347.78758448388237</v>
      </c>
      <c r="N245" s="143">
        <f t="shared" si="242"/>
        <v>345.6607028728086</v>
      </c>
      <c r="O245" s="143">
        <f t="shared" si="242"/>
        <v>342.89740508403548</v>
      </c>
      <c r="P245" s="143">
        <f t="shared" si="242"/>
        <v>339.85463913379431</v>
      </c>
      <c r="Q245" s="143">
        <f t="shared" si="242"/>
        <v>335.63620243987805</v>
      </c>
      <c r="R245" s="143">
        <f t="shared" si="242"/>
        <v>338.05067610284186</v>
      </c>
      <c r="S245" s="143">
        <f t="shared" si="242"/>
        <v>340.04146202400329</v>
      </c>
      <c r="T245" s="143">
        <f t="shared" si="242"/>
        <v>340.04146202400324</v>
      </c>
      <c r="U245" s="143">
        <f t="shared" si="242"/>
        <v>347.72621564864789</v>
      </c>
      <c r="V245" s="143">
        <f t="shared" si="242"/>
        <v>350.67026172502841</v>
      </c>
      <c r="W245" s="143">
        <f t="shared" si="242"/>
        <v>350.98108275114748</v>
      </c>
      <c r="X245" s="143">
        <f t="shared" si="242"/>
        <v>352.53656538250164</v>
      </c>
      <c r="Y245" s="143">
        <f t="shared" si="242"/>
        <v>354.25517924646971</v>
      </c>
      <c r="Z245" s="143">
        <f t="shared" si="242"/>
        <v>356.45316918852615</v>
      </c>
      <c r="AA245" s="143">
        <f t="shared" si="242"/>
        <v>358.98074342343494</v>
      </c>
      <c r="AB245" s="143">
        <f t="shared" si="242"/>
        <v>361.8444275645171</v>
      </c>
      <c r="AC245" s="143">
        <f t="shared" si="242"/>
        <v>365.37749390592222</v>
      </c>
      <c r="AD245" s="143">
        <f t="shared" si="242"/>
        <v>369.62299230201285</v>
      </c>
      <c r="AE245" s="143">
        <f t="shared" si="242"/>
        <v>374.37260144393031</v>
      </c>
      <c r="AF245" s="143">
        <f t="shared" si="242"/>
        <v>379.29950820181438</v>
      </c>
      <c r="AG245" s="143">
        <f t="shared" si="242"/>
        <v>384.4426362600866</v>
      </c>
      <c r="AH245" s="143">
        <f t="shared" si="242"/>
        <v>390.22984995199403</v>
      </c>
      <c r="AI245" s="143">
        <f t="shared" si="242"/>
        <v>396.24963794009227</v>
      </c>
      <c r="AJ245" s="143">
        <f t="shared" si="242"/>
        <v>402.51003704099952</v>
      </c>
      <c r="AK245" s="143">
        <f t="shared" ref="AK245:AT245" si="243">SUM(AK220:AK241)</f>
        <v>409.04158640483467</v>
      </c>
      <c r="AL245" s="143">
        <f t="shared" si="243"/>
        <v>415.74352321930292</v>
      </c>
      <c r="AM245" s="143">
        <f t="shared" si="243"/>
        <v>422.41212783269202</v>
      </c>
      <c r="AN245" s="143">
        <f t="shared" si="243"/>
        <v>428.97397788000416</v>
      </c>
      <c r="AO245" s="143">
        <f t="shared" si="243"/>
        <v>435.83007097850697</v>
      </c>
      <c r="AP245" s="143">
        <f t="shared" si="243"/>
        <v>442.54748469851677</v>
      </c>
      <c r="AQ245" s="143">
        <f t="shared" si="243"/>
        <v>449.13370581728719</v>
      </c>
      <c r="AR245" s="143">
        <f t="shared" si="243"/>
        <v>455.59557955555033</v>
      </c>
      <c r="AS245" s="143">
        <f t="shared" si="243"/>
        <v>461.93938357550667</v>
      </c>
      <c r="AT245" s="143">
        <f t="shared" si="243"/>
        <v>469.46477077445547</v>
      </c>
      <c r="AU245" s="143">
        <f t="shared" si="242"/>
        <v>476.83576976127875</v>
      </c>
      <c r="AV245" s="143">
        <f t="shared" si="242"/>
        <v>484.06083812377022</v>
      </c>
      <c r="AW245" s="143">
        <f t="shared" si="242"/>
        <v>491.14769839179218</v>
      </c>
      <c r="AX245" s="143">
        <f t="shared" si="242"/>
        <v>498.10342398636709</v>
      </c>
      <c r="AY245" s="143">
        <f t="shared" ref="AY245:BR245" si="244">SUM(AY220:AY241)</f>
        <v>504.55179042923464</v>
      </c>
      <c r="AZ245" s="143">
        <f t="shared" si="244"/>
        <v>510.89410701592408</v>
      </c>
      <c r="BA245" s="143">
        <f t="shared" si="244"/>
        <v>517.13505591023591</v>
      </c>
      <c r="BB245" s="143">
        <f t="shared" si="244"/>
        <v>523.27898913451872</v>
      </c>
      <c r="BC245" s="143">
        <f t="shared" si="244"/>
        <v>529.32996008346765</v>
      </c>
      <c r="BD245" s="143">
        <f t="shared" si="244"/>
        <v>535.29175128473833</v>
      </c>
      <c r="BE245" s="143">
        <f t="shared" si="244"/>
        <v>541.16789893758062</v>
      </c>
      <c r="BF245" s="143">
        <f t="shared" si="244"/>
        <v>546.96171467417662</v>
      </c>
      <c r="BG245" s="143">
        <f t="shared" si="244"/>
        <v>552.67630491771604</v>
      </c>
      <c r="BH245" s="143">
        <f t="shared" si="244"/>
        <v>558.31458815320184</v>
      </c>
      <c r="BI245" s="143">
        <f t="shared" si="244"/>
        <v>560.4244374055794</v>
      </c>
      <c r="BJ245" s="143">
        <f t="shared" si="244"/>
        <v>562.52347339999471</v>
      </c>
      <c r="BK245" s="143">
        <f t="shared" si="244"/>
        <v>564.61184431430502</v>
      </c>
      <c r="BL245" s="143">
        <f t="shared" si="244"/>
        <v>566.68969502064931</v>
      </c>
      <c r="BM245" s="143">
        <f t="shared" si="244"/>
        <v>568.75716718715</v>
      </c>
      <c r="BN245" s="143">
        <f t="shared" si="244"/>
        <v>570.81439937564528</v>
      </c>
      <c r="BO245" s="143">
        <f t="shared" si="244"/>
        <v>572.86152713562876</v>
      </c>
      <c r="BP245" s="143">
        <f t="shared" si="244"/>
        <v>574.89868309458564</v>
      </c>
      <c r="BQ245" s="143">
        <f t="shared" si="244"/>
        <v>576.9259970448843</v>
      </c>
      <c r="BR245" s="143">
        <f t="shared" si="244"/>
        <v>578.94359602738461</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5">IF(A248="*","","COM_PROJ")</f>
        <v>COM_PROJ</v>
      </c>
      <c r="C248" s="16" t="str">
        <f t="shared" ref="C248:C266" si="246">IF($A248="*","","-")</f>
        <v>-</v>
      </c>
      <c r="D248" s="15" t="str">
        <f>COM!B162</f>
        <v>CEC</v>
      </c>
      <c r="E248" s="16" t="str">
        <f t="shared" ref="E248:H263" si="247">IF($A248="*","","-")</f>
        <v>-</v>
      </c>
      <c r="F248" s="16" t="str">
        <f t="shared" si="247"/>
        <v>-</v>
      </c>
      <c r="G248" s="16" t="str">
        <f t="shared" si="247"/>
        <v>-</v>
      </c>
      <c r="H248" s="16" t="str">
        <f t="shared" si="247"/>
        <v>-</v>
      </c>
      <c r="I248" s="15">
        <f t="shared" ref="I248:I266" si="248">IF(A248="*","",0)</f>
        <v>0</v>
      </c>
      <c r="J248" s="15"/>
      <c r="K248" s="15"/>
      <c r="L248" s="6">
        <f t="shared" ref="L248:U256" si="249">INDEX($L$233:$AX$241,MATCH($D248,$B$233:$B$241,0),MATCH(L$247,$L$104:$AX$104,0))</f>
        <v>139.66439435388435</v>
      </c>
      <c r="M248" s="6">
        <f t="shared" si="249"/>
        <v>137.4546528607118</v>
      </c>
      <c r="N248" s="6">
        <f t="shared" si="249"/>
        <v>135.58181469226182</v>
      </c>
      <c r="O248" s="6">
        <f t="shared" si="249"/>
        <v>133.4362040887122</v>
      </c>
      <c r="P248" s="6">
        <f t="shared" si="249"/>
        <v>131.16029709988769</v>
      </c>
      <c r="Q248" s="6">
        <f t="shared" si="249"/>
        <v>128.41271933541799</v>
      </c>
      <c r="R248" s="6">
        <f t="shared" si="249"/>
        <v>127.5701706714746</v>
      </c>
      <c r="S248" s="6">
        <f t="shared" si="249"/>
        <v>126.6952018486339</v>
      </c>
      <c r="T248" s="6">
        <f t="shared" si="249"/>
        <v>125.66790009395055</v>
      </c>
      <c r="U248" s="6">
        <f t="shared" si="249"/>
        <v>125.22862793988226</v>
      </c>
      <c r="V248" s="6">
        <f t="shared" ref="V248:AE256" si="250">INDEX($L$233:$AX$241,MATCH($D248,$B$233:$B$241,0),MATCH(V$247,$L$104:$AX$104,0))</f>
        <v>124.42660162316926</v>
      </c>
      <c r="W248" s="6">
        <f t="shared" si="250"/>
        <v>123.42308358007631</v>
      </c>
      <c r="X248" s="6">
        <f t="shared" si="250"/>
        <v>122.51480578831422</v>
      </c>
      <c r="Y248" s="6">
        <f t="shared" si="250"/>
        <v>121.61901063402462</v>
      </c>
      <c r="Z248" s="6">
        <f t="shared" si="250"/>
        <v>120.7598968539874</v>
      </c>
      <c r="AA248" s="6">
        <f t="shared" si="250"/>
        <v>119.92600253179631</v>
      </c>
      <c r="AB248" s="6">
        <f t="shared" si="250"/>
        <v>119.1178270008045</v>
      </c>
      <c r="AC248" s="6">
        <f t="shared" si="250"/>
        <v>118.3608719209996</v>
      </c>
      <c r="AD248" s="6">
        <f t="shared" si="250"/>
        <v>117.65843142384037</v>
      </c>
      <c r="AE248" s="6">
        <f t="shared" si="250"/>
        <v>116.9993756844306</v>
      </c>
      <c r="AF248" s="6">
        <f t="shared" ref="AF248:AO256" si="251">INDEX($L$233:$AX$241,MATCH($D248,$B$233:$B$241,0),MATCH(AF$247,$L$104:$AX$104,0))</f>
        <v>116.35399180201604</v>
      </c>
      <c r="AG248" s="6">
        <f t="shared" si="251"/>
        <v>115.72528127802261</v>
      </c>
      <c r="AH248" s="6">
        <f t="shared" si="251"/>
        <v>115.14623778777759</v>
      </c>
      <c r="AI248" s="6">
        <f t="shared" si="251"/>
        <v>114.58512867584301</v>
      </c>
      <c r="AJ248" s="6">
        <f t="shared" si="251"/>
        <v>114.04257368099479</v>
      </c>
      <c r="AK248" s="6">
        <f t="shared" si="251"/>
        <v>113.52092775251363</v>
      </c>
      <c r="AL248" s="6">
        <f t="shared" si="251"/>
        <v>113.01242082111446</v>
      </c>
      <c r="AM248" s="6">
        <f t="shared" si="251"/>
        <v>112.50134356137781</v>
      </c>
      <c r="AN248" s="6">
        <f t="shared" si="251"/>
        <v>111.98203419342563</v>
      </c>
      <c r="AO248" s="6">
        <f t="shared" si="251"/>
        <v>109.45735829667788</v>
      </c>
      <c r="AP248" s="6">
        <f>INDEX($L$233:$BR$241,MATCH($D248,$B$233:$B$241,0),MATCH(AP$247,$L$104:$BR$104,0))</f>
        <v>107.1831839189567</v>
      </c>
      <c r="AQ248" s="6">
        <f t="shared" ref="AQ248:AR256" si="252">INDEX($L$233:$BR$241,MATCH($D248,$B$233:$B$241,0),MATCH(AQ$247,$L$104:$BR$104,0))</f>
        <v>101.68589716400054</v>
      </c>
      <c r="AR248" s="6">
        <f t="shared" si="252"/>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5"/>
        <v>COM_PROJ</v>
      </c>
      <c r="C249" s="16" t="str">
        <f t="shared" si="246"/>
        <v>-</v>
      </c>
      <c r="D249" s="15" t="str">
        <f>COM!B163</f>
        <v>CEH</v>
      </c>
      <c r="E249" s="16" t="str">
        <f t="shared" si="247"/>
        <v>-</v>
      </c>
      <c r="F249" s="16" t="str">
        <f t="shared" si="247"/>
        <v>-</v>
      </c>
      <c r="G249" s="16" t="str">
        <f t="shared" si="247"/>
        <v>-</v>
      </c>
      <c r="H249" s="16" t="str">
        <f t="shared" si="247"/>
        <v>-</v>
      </c>
      <c r="I249" s="15">
        <f t="shared" si="248"/>
        <v>0</v>
      </c>
      <c r="J249" s="15"/>
      <c r="K249" s="15"/>
      <c r="L249" s="6">
        <f t="shared" si="249"/>
        <v>7.8517549075018991</v>
      </c>
      <c r="M249" s="6">
        <f t="shared" si="249"/>
        <v>8.6464867087259751</v>
      </c>
      <c r="N249" s="6">
        <f t="shared" si="249"/>
        <v>9.4819790623114137</v>
      </c>
      <c r="O249" s="6">
        <f t="shared" si="249"/>
        <v>10.319932556631571</v>
      </c>
      <c r="P249" s="6">
        <f t="shared" si="249"/>
        <v>11.168015722760602</v>
      </c>
      <c r="Q249" s="6">
        <f t="shared" si="249"/>
        <v>11.992907577983001</v>
      </c>
      <c r="R249" s="6">
        <f t="shared" si="249"/>
        <v>11.914219046901959</v>
      </c>
      <c r="S249" s="6">
        <f t="shared" si="249"/>
        <v>11.832502685156392</v>
      </c>
      <c r="T249" s="6">
        <f t="shared" si="249"/>
        <v>11.736559424532528</v>
      </c>
      <c r="U249" s="6">
        <f t="shared" si="249"/>
        <v>11.695534280196457</v>
      </c>
      <c r="V249" s="6">
        <f t="shared" si="250"/>
        <v>11.620630271144794</v>
      </c>
      <c r="W249" s="6">
        <f t="shared" si="250"/>
        <v>11.526908253528951</v>
      </c>
      <c r="X249" s="6">
        <f t="shared" si="250"/>
        <v>11.442081052079502</v>
      </c>
      <c r="Y249" s="6">
        <f t="shared" si="250"/>
        <v>11.3584196472763</v>
      </c>
      <c r="Z249" s="6">
        <f t="shared" si="250"/>
        <v>11.278184042763902</v>
      </c>
      <c r="AA249" s="6">
        <f t="shared" si="250"/>
        <v>11.200303770563451</v>
      </c>
      <c r="AB249" s="6">
        <f t="shared" si="250"/>
        <v>11.124825465142202</v>
      </c>
      <c r="AC249" s="6">
        <f t="shared" si="250"/>
        <v>11.054130814645216</v>
      </c>
      <c r="AD249" s="6">
        <f t="shared" si="250"/>
        <v>10.98852746939202</v>
      </c>
      <c r="AE249" s="6">
        <f t="shared" si="250"/>
        <v>10.926975976577395</v>
      </c>
      <c r="AF249" s="6">
        <f t="shared" si="251"/>
        <v>10.866701345729489</v>
      </c>
      <c r="AG249" s="6">
        <f t="shared" si="251"/>
        <v>10.807983897437913</v>
      </c>
      <c r="AH249" s="6">
        <f t="shared" si="251"/>
        <v>10.753905025048313</v>
      </c>
      <c r="AI249" s="6">
        <f t="shared" si="251"/>
        <v>10.701501106219851</v>
      </c>
      <c r="AJ249" s="6">
        <f t="shared" si="251"/>
        <v>10.65083002049826</v>
      </c>
      <c r="AK249" s="6">
        <f t="shared" si="251"/>
        <v>10.602111704734188</v>
      </c>
      <c r="AL249" s="6">
        <f t="shared" si="251"/>
        <v>10.554620485308297</v>
      </c>
      <c r="AM249" s="6">
        <f t="shared" si="251"/>
        <v>10.506889214037415</v>
      </c>
      <c r="AN249" s="6">
        <f t="shared" si="251"/>
        <v>10.458389117734933</v>
      </c>
      <c r="AO249" s="6">
        <f t="shared" si="251"/>
        <v>10.222600911934467</v>
      </c>
      <c r="AP249" s="6">
        <f t="shared" ref="AP249:AP256" si="253">INDEX($L$233:$BR$241,MATCH($D249,$B$233:$B$241,0),MATCH(AP$247,$L$104:$BR$104,0))</f>
        <v>10.01020790858262</v>
      </c>
      <c r="AQ249" s="6">
        <f t="shared" si="252"/>
        <v>9.4967973031296484</v>
      </c>
      <c r="AR249" s="6">
        <f t="shared" si="252"/>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5"/>
        <v>COM_PROJ</v>
      </c>
      <c r="C250" s="16" t="str">
        <f t="shared" si="246"/>
        <v>-</v>
      </c>
      <c r="D250" s="15" t="str">
        <f>COM!B164</f>
        <v>CEK</v>
      </c>
      <c r="E250" s="16" t="str">
        <f t="shared" si="247"/>
        <v>-</v>
      </c>
      <c r="F250" s="16" t="str">
        <f t="shared" si="247"/>
        <v>-</v>
      </c>
      <c r="G250" s="16" t="str">
        <f t="shared" si="247"/>
        <v>-</v>
      </c>
      <c r="H250" s="16" t="str">
        <f t="shared" si="247"/>
        <v>-</v>
      </c>
      <c r="I250" s="15">
        <f t="shared" si="248"/>
        <v>0</v>
      </c>
      <c r="J250" s="15"/>
      <c r="K250" s="15"/>
      <c r="L250" s="6">
        <f t="shared" si="249"/>
        <v>9.8944997565297612</v>
      </c>
      <c r="M250" s="6">
        <f t="shared" si="249"/>
        <v>9.7120807580170077</v>
      </c>
      <c r="N250" s="6">
        <f t="shared" si="249"/>
        <v>9.5529153405684184</v>
      </c>
      <c r="O250" s="6">
        <f t="shared" si="249"/>
        <v>9.3739244191123756</v>
      </c>
      <c r="P250" s="6">
        <f t="shared" si="249"/>
        <v>9.1852112925639346</v>
      </c>
      <c r="Q250" s="6">
        <f t="shared" si="249"/>
        <v>8.9629891158025892</v>
      </c>
      <c r="R250" s="6">
        <f t="shared" si="249"/>
        <v>8.904180653965307</v>
      </c>
      <c r="S250" s="6">
        <f t="shared" si="249"/>
        <v>8.8431093202502762</v>
      </c>
      <c r="T250" s="6">
        <f t="shared" si="249"/>
        <v>8.7714054073238561</v>
      </c>
      <c r="U250" s="6">
        <f t="shared" si="249"/>
        <v>8.7407449590741351</v>
      </c>
      <c r="V250" s="6">
        <f t="shared" si="250"/>
        <v>8.6847648880617854</v>
      </c>
      <c r="W250" s="6">
        <f t="shared" si="250"/>
        <v>8.6147210376994252</v>
      </c>
      <c r="X250" s="6">
        <f t="shared" si="250"/>
        <v>8.5513247946806601</v>
      </c>
      <c r="Y250" s="6">
        <f t="shared" si="250"/>
        <v>8.4887998184988653</v>
      </c>
      <c r="Z250" s="6">
        <f t="shared" si="250"/>
        <v>8.4288351397695216</v>
      </c>
      <c r="AA250" s="6">
        <f t="shared" si="250"/>
        <v>8.3706307362477386</v>
      </c>
      <c r="AB250" s="6">
        <f t="shared" si="250"/>
        <v>8.3142214605511686</v>
      </c>
      <c r="AC250" s="6">
        <f t="shared" si="250"/>
        <v>8.2613872851162498</v>
      </c>
      <c r="AD250" s="6">
        <f t="shared" si="250"/>
        <v>8.21235813470871</v>
      </c>
      <c r="AE250" s="6">
        <f t="shared" si="250"/>
        <v>8.166357166505497</v>
      </c>
      <c r="AF250" s="6">
        <f t="shared" si="251"/>
        <v>8.121310470636633</v>
      </c>
      <c r="AG250" s="6">
        <f t="shared" si="251"/>
        <v>8.0774275467899344</v>
      </c>
      <c r="AH250" s="6">
        <f t="shared" si="251"/>
        <v>8.0370112973132279</v>
      </c>
      <c r="AI250" s="6">
        <f t="shared" si="251"/>
        <v>7.9978468368993747</v>
      </c>
      <c r="AJ250" s="6">
        <f t="shared" si="251"/>
        <v>7.9599774222594846</v>
      </c>
      <c r="AK250" s="6">
        <f t="shared" si="251"/>
        <v>7.9235674248427417</v>
      </c>
      <c r="AL250" s="6">
        <f t="shared" si="251"/>
        <v>7.8880745070459</v>
      </c>
      <c r="AM250" s="6">
        <f t="shared" si="251"/>
        <v>7.8524021847085095</v>
      </c>
      <c r="AN250" s="6">
        <f t="shared" si="251"/>
        <v>7.8161552752374028</v>
      </c>
      <c r="AO250" s="6">
        <f t="shared" si="251"/>
        <v>7.6399371973040751</v>
      </c>
      <c r="AP250" s="6">
        <f t="shared" si="253"/>
        <v>7.4812036987811599</v>
      </c>
      <c r="AQ250" s="6">
        <f t="shared" si="252"/>
        <v>7.0975024454620268</v>
      </c>
      <c r="AR250" s="6">
        <f t="shared" si="252"/>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5"/>
        <v>COM_PROJ</v>
      </c>
      <c r="C251" s="16" t="str">
        <f t="shared" si="246"/>
        <v>-</v>
      </c>
      <c r="D251" s="15" t="str">
        <f>COM!B165</f>
        <v>CEL</v>
      </c>
      <c r="E251" s="16" t="str">
        <f t="shared" si="247"/>
        <v>-</v>
      </c>
      <c r="F251" s="16" t="str">
        <f t="shared" si="247"/>
        <v>-</v>
      </c>
      <c r="G251" s="16" t="str">
        <f t="shared" si="247"/>
        <v>-</v>
      </c>
      <c r="H251" s="16" t="str">
        <f t="shared" si="247"/>
        <v>-</v>
      </c>
      <c r="I251" s="15">
        <f t="shared" si="248"/>
        <v>0</v>
      </c>
      <c r="J251" s="15"/>
      <c r="K251" s="15"/>
      <c r="L251" s="6">
        <f t="shared" si="249"/>
        <v>121.54027190568891</v>
      </c>
      <c r="M251" s="6">
        <f t="shared" si="249"/>
        <v>119.61728657242656</v>
      </c>
      <c r="N251" s="6">
        <f t="shared" si="249"/>
        <v>117.98748492339632</v>
      </c>
      <c r="O251" s="6">
        <f t="shared" si="249"/>
        <v>116.12030827207033</v>
      </c>
      <c r="P251" s="6">
        <f t="shared" si="249"/>
        <v>114.13974367983143</v>
      </c>
      <c r="Q251" s="6">
        <f t="shared" si="249"/>
        <v>111.748716602955</v>
      </c>
      <c r="R251" s="6">
        <f t="shared" si="249"/>
        <v>111.01550471897272</v>
      </c>
      <c r="S251" s="6">
        <f t="shared" si="249"/>
        <v>110.25407981086335</v>
      </c>
      <c r="T251" s="6">
        <f t="shared" si="249"/>
        <v>109.3600900780397</v>
      </c>
      <c r="U251" s="6">
        <f t="shared" si="249"/>
        <v>108.97782187508756</v>
      </c>
      <c r="V251" s="6">
        <f t="shared" si="250"/>
        <v>108.27987378989542</v>
      </c>
      <c r="W251" s="6">
        <f t="shared" si="250"/>
        <v>107.40658137786706</v>
      </c>
      <c r="X251" s="6">
        <f t="shared" si="250"/>
        <v>106.6161699756814</v>
      </c>
      <c r="Y251" s="6">
        <f t="shared" si="250"/>
        <v>105.83662135036545</v>
      </c>
      <c r="Z251" s="6">
        <f t="shared" si="250"/>
        <v>105.08899399045957</v>
      </c>
      <c r="AA251" s="6">
        <f t="shared" si="250"/>
        <v>104.36331338210847</v>
      </c>
      <c r="AB251" s="6">
        <f t="shared" si="250"/>
        <v>103.66001406062658</v>
      </c>
      <c r="AC251" s="6">
        <f t="shared" si="250"/>
        <v>103.00128835859284</v>
      </c>
      <c r="AD251" s="6">
        <f t="shared" si="250"/>
        <v>102.39000293099862</v>
      </c>
      <c r="AE251" s="6">
        <f t="shared" si="250"/>
        <v>101.81647226028305</v>
      </c>
      <c r="AF251" s="6">
        <f t="shared" si="251"/>
        <v>101.25483926201534</v>
      </c>
      <c r="AG251" s="6">
        <f t="shared" si="251"/>
        <v>100.7077159354894</v>
      </c>
      <c r="AH251" s="6">
        <f t="shared" si="251"/>
        <v>100.20381439655259</v>
      </c>
      <c r="AI251" s="6">
        <f t="shared" si="251"/>
        <v>99.715519907833539</v>
      </c>
      <c r="AJ251" s="6">
        <f t="shared" si="251"/>
        <v>99.243371785166318</v>
      </c>
      <c r="AK251" s="6">
        <f t="shared" si="251"/>
        <v>98.789419378188114</v>
      </c>
      <c r="AL251" s="6">
        <f t="shared" si="251"/>
        <v>98.34690093249479</v>
      </c>
      <c r="AM251" s="6">
        <f t="shared" si="251"/>
        <v>97.902145707653318</v>
      </c>
      <c r="AN251" s="6">
        <f t="shared" si="251"/>
        <v>97.450226647852361</v>
      </c>
      <c r="AO251" s="6">
        <f t="shared" si="251"/>
        <v>95.253175664428795</v>
      </c>
      <c r="AP251" s="6">
        <f t="shared" si="253"/>
        <v>93.274118843913556</v>
      </c>
      <c r="AQ251" s="6">
        <f t="shared" si="252"/>
        <v>88.490210031421526</v>
      </c>
      <c r="AR251" s="6">
        <f t="shared" si="252"/>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5"/>
        <v>COM_PROJ</v>
      </c>
      <c r="C252" s="16" t="str">
        <f t="shared" si="246"/>
        <v>-</v>
      </c>
      <c r="D252" s="15" t="str">
        <f>COM!B166</f>
        <v>CER</v>
      </c>
      <c r="E252" s="16" t="str">
        <f t="shared" si="247"/>
        <v>-</v>
      </c>
      <c r="F252" s="16" t="str">
        <f t="shared" si="247"/>
        <v>-</v>
      </c>
      <c r="G252" s="16" t="str">
        <f t="shared" si="247"/>
        <v>-</v>
      </c>
      <c r="H252" s="16" t="str">
        <f t="shared" si="247"/>
        <v>-</v>
      </c>
      <c r="I252" s="15">
        <f t="shared" si="248"/>
        <v>0</v>
      </c>
      <c r="J252" s="15"/>
      <c r="K252" s="15"/>
      <c r="L252" s="6">
        <f t="shared" si="249"/>
        <v>29.566390373747055</v>
      </c>
      <c r="M252" s="6">
        <f t="shared" si="249"/>
        <v>29.09859699008291</v>
      </c>
      <c r="N252" s="6">
        <f t="shared" si="249"/>
        <v>28.702124684801294</v>
      </c>
      <c r="O252" s="6">
        <f t="shared" si="249"/>
        <v>28.247907552452883</v>
      </c>
      <c r="P252" s="6">
        <f t="shared" si="249"/>
        <v>27.766107199562498</v>
      </c>
      <c r="Q252" s="6">
        <f t="shared" si="249"/>
        <v>27.184456041138404</v>
      </c>
      <c r="R252" s="6">
        <f t="shared" si="249"/>
        <v>27.006091878802874</v>
      </c>
      <c r="S252" s="6">
        <f t="shared" si="249"/>
        <v>26.82086449926463</v>
      </c>
      <c r="T252" s="6">
        <f t="shared" si="249"/>
        <v>26.603388850935517</v>
      </c>
      <c r="U252" s="6">
        <f t="shared" si="249"/>
        <v>26.510396703240438</v>
      </c>
      <c r="V252" s="6">
        <f t="shared" si="250"/>
        <v>26.34061095878026</v>
      </c>
      <c r="W252" s="6">
        <f t="shared" si="250"/>
        <v>26.128170226505961</v>
      </c>
      <c r="X252" s="6">
        <f t="shared" si="250"/>
        <v>25.935891472258845</v>
      </c>
      <c r="Y252" s="6">
        <f t="shared" si="250"/>
        <v>25.746255242143334</v>
      </c>
      <c r="Z252" s="6">
        <f t="shared" si="250"/>
        <v>25.564384311377079</v>
      </c>
      <c r="AA252" s="6">
        <f t="shared" si="250"/>
        <v>25.387852238371551</v>
      </c>
      <c r="AB252" s="6">
        <f t="shared" si="250"/>
        <v>25.21676472998864</v>
      </c>
      <c r="AC252" s="6">
        <f t="shared" si="250"/>
        <v>25.056520385047047</v>
      </c>
      <c r="AD252" s="6">
        <f t="shared" si="250"/>
        <v>24.907816557923326</v>
      </c>
      <c r="AE252" s="6">
        <f t="shared" si="250"/>
        <v>24.768297109465522</v>
      </c>
      <c r="AF252" s="6">
        <f t="shared" si="251"/>
        <v>24.631671938127695</v>
      </c>
      <c r="AG252" s="6">
        <f t="shared" si="251"/>
        <v>24.498576449685793</v>
      </c>
      <c r="AH252" s="6">
        <f t="shared" si="251"/>
        <v>24.375995272463328</v>
      </c>
      <c r="AI252" s="6">
        <f t="shared" si="251"/>
        <v>24.257210730973902</v>
      </c>
      <c r="AJ252" s="6">
        <f t="shared" si="251"/>
        <v>24.142354021422989</v>
      </c>
      <c r="AK252" s="6">
        <f t="shared" si="251"/>
        <v>24.031923677098646</v>
      </c>
      <c r="AL252" s="6">
        <f t="shared" si="251"/>
        <v>23.924274805594511</v>
      </c>
      <c r="AM252" s="6">
        <f t="shared" si="251"/>
        <v>23.816081805922522</v>
      </c>
      <c r="AN252" s="6">
        <f t="shared" si="251"/>
        <v>23.706146102061496</v>
      </c>
      <c r="AO252" s="6">
        <f t="shared" si="251"/>
        <v>23.171682372234301</v>
      </c>
      <c r="AP252" s="6">
        <f t="shared" si="253"/>
        <v>22.690248806143671</v>
      </c>
      <c r="AQ252" s="6">
        <f t="shared" si="252"/>
        <v>21.526495317322258</v>
      </c>
      <c r="AR252" s="6">
        <f t="shared" si="252"/>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5"/>
        <v>COM_PROJ</v>
      </c>
      <c r="C253" s="16" t="str">
        <f t="shared" si="246"/>
        <v>-</v>
      </c>
      <c r="D253" s="15" t="str">
        <f>COM!B167</f>
        <v>CEW</v>
      </c>
      <c r="E253" s="16" t="str">
        <f t="shared" si="247"/>
        <v>-</v>
      </c>
      <c r="F253" s="16" t="str">
        <f t="shared" si="247"/>
        <v>-</v>
      </c>
      <c r="G253" s="16" t="str">
        <f t="shared" si="247"/>
        <v>-</v>
      </c>
      <c r="H253" s="16" t="str">
        <f t="shared" si="247"/>
        <v>-</v>
      </c>
      <c r="I253" s="15">
        <f t="shared" si="248"/>
        <v>0</v>
      </c>
      <c r="J253" s="15"/>
      <c r="K253" s="15"/>
      <c r="L253" s="6">
        <f t="shared" si="249"/>
        <v>9.6831090230750316</v>
      </c>
      <c r="M253" s="6">
        <f t="shared" si="249"/>
        <v>10.586585246419229</v>
      </c>
      <c r="N253" s="6">
        <f t="shared" si="249"/>
        <v>11.538509766671879</v>
      </c>
      <c r="O253" s="6">
        <f t="shared" si="249"/>
        <v>12.49198569052334</v>
      </c>
      <c r="P253" s="6">
        <f t="shared" si="249"/>
        <v>13.456498623549578</v>
      </c>
      <c r="Q253" s="6">
        <f t="shared" si="249"/>
        <v>14.3921338097343</v>
      </c>
      <c r="R253" s="6">
        <f t="shared" si="249"/>
        <v>14.297703342289619</v>
      </c>
      <c r="S253" s="6">
        <f t="shared" si="249"/>
        <v>14.199639315277025</v>
      </c>
      <c r="T253" s="6">
        <f t="shared" si="249"/>
        <v>14.08450224479915</v>
      </c>
      <c r="U253" s="6">
        <f t="shared" si="249"/>
        <v>14.035269866161268</v>
      </c>
      <c r="V253" s="6">
        <f t="shared" si="250"/>
        <v>13.945381028600629</v>
      </c>
      <c r="W253" s="6">
        <f t="shared" si="250"/>
        <v>13.832909569142227</v>
      </c>
      <c r="X253" s="6">
        <f t="shared" si="250"/>
        <v>13.731112367252083</v>
      </c>
      <c r="Y253" s="6">
        <f t="shared" si="250"/>
        <v>13.630714184008472</v>
      </c>
      <c r="Z253" s="6">
        <f t="shared" si="250"/>
        <v>13.534427145278409</v>
      </c>
      <c r="AA253" s="6">
        <f t="shared" si="250"/>
        <v>13.440966631940913</v>
      </c>
      <c r="AB253" s="6">
        <f t="shared" si="250"/>
        <v>13.350388607863675</v>
      </c>
      <c r="AC253" s="6">
        <f t="shared" si="250"/>
        <v>13.265551226855846</v>
      </c>
      <c r="AD253" s="6">
        <f t="shared" si="250"/>
        <v>13.186823685839558</v>
      </c>
      <c r="AE253" s="6">
        <f t="shared" si="250"/>
        <v>13.112958585569523</v>
      </c>
      <c r="AF253" s="6">
        <f t="shared" si="251"/>
        <v>13.04062578830125</v>
      </c>
      <c r="AG253" s="6">
        <f t="shared" si="251"/>
        <v>12.970161693811777</v>
      </c>
      <c r="AH253" s="6">
        <f t="shared" si="251"/>
        <v>12.905264139765791</v>
      </c>
      <c r="AI253" s="6">
        <f t="shared" si="251"/>
        <v>12.842376620035523</v>
      </c>
      <c r="AJ253" s="6">
        <f t="shared" si="251"/>
        <v>12.781568593187348</v>
      </c>
      <c r="AK253" s="6">
        <f t="shared" si="251"/>
        <v>12.72310399526544</v>
      </c>
      <c r="AL253" s="6">
        <f t="shared" si="251"/>
        <v>12.666111978915735</v>
      </c>
      <c r="AM253" s="6">
        <f t="shared" si="251"/>
        <v>12.608831887447307</v>
      </c>
      <c r="AN253" s="6">
        <f t="shared" si="251"/>
        <v>12.550629164610376</v>
      </c>
      <c r="AO253" s="6">
        <f t="shared" si="251"/>
        <v>12.267670642119349</v>
      </c>
      <c r="AP253" s="6">
        <f t="shared" si="253"/>
        <v>12.01278762024875</v>
      </c>
      <c r="AQ253" s="6">
        <f t="shared" si="252"/>
        <v>11.396667293716675</v>
      </c>
      <c r="AR253" s="6">
        <f t="shared" si="252"/>
        <v>10.433120970644175</v>
      </c>
      <c r="AS253" s="3"/>
      <c r="AT253" s="3"/>
      <c r="AU253" s="3"/>
      <c r="AV253" s="3"/>
      <c r="AW253" s="3"/>
      <c r="AX253" s="3"/>
    </row>
    <row r="254" spans="1:90" customFormat="1">
      <c r="A254" t="s">
        <v>113</v>
      </c>
      <c r="B254" s="15" t="str">
        <f t="shared" si="245"/>
        <v>COM_PROJ</v>
      </c>
      <c r="C254" s="16" t="str">
        <f t="shared" si="246"/>
        <v>-</v>
      </c>
      <c r="D254" s="15" t="str">
        <f>COM!B168</f>
        <v>CEG</v>
      </c>
      <c r="E254" s="16" t="str">
        <f t="shared" si="247"/>
        <v>-</v>
      </c>
      <c r="F254" s="16" t="str">
        <f t="shared" si="247"/>
        <v>-</v>
      </c>
      <c r="G254" s="16" t="str">
        <f t="shared" si="247"/>
        <v>-</v>
      </c>
      <c r="H254" s="16" t="str">
        <f t="shared" si="247"/>
        <v>-</v>
      </c>
      <c r="I254" s="15">
        <f t="shared" si="248"/>
        <v>0</v>
      </c>
      <c r="J254" s="15"/>
      <c r="K254" s="15"/>
      <c r="L254" s="6">
        <f t="shared" si="249"/>
        <v>10.30055287377321</v>
      </c>
      <c r="M254" s="6">
        <f t="shared" si="249"/>
        <v>10.137579632145703</v>
      </c>
      <c r="N254" s="6">
        <f t="shared" si="249"/>
        <v>9.9994537435297453</v>
      </c>
      <c r="O254" s="6">
        <f t="shared" si="249"/>
        <v>9.8412102945058564</v>
      </c>
      <c r="P254" s="6">
        <f t="shared" si="249"/>
        <v>9.6733572036545379</v>
      </c>
      <c r="Q254" s="6">
        <f t="shared" si="249"/>
        <v>9.4707173671475111</v>
      </c>
      <c r="R254" s="6">
        <f t="shared" si="249"/>
        <v>9.5388470786807869</v>
      </c>
      <c r="S254" s="6">
        <f t="shared" si="249"/>
        <v>9.5950215040281002</v>
      </c>
      <c r="T254" s="6">
        <f t="shared" si="249"/>
        <v>9.5950215040281002</v>
      </c>
      <c r="U254" s="6">
        <f t="shared" si="249"/>
        <v>9.811863814500283</v>
      </c>
      <c r="V254" s="6">
        <f t="shared" si="250"/>
        <v>9.894936582284485</v>
      </c>
      <c r="W254" s="6">
        <f t="shared" si="250"/>
        <v>9.9037070845984267</v>
      </c>
      <c r="X254" s="6">
        <f t="shared" si="250"/>
        <v>9.9475984653969558</v>
      </c>
      <c r="Y254" s="6">
        <f t="shared" si="250"/>
        <v>9.9960929545211368</v>
      </c>
      <c r="Z254" s="6">
        <f t="shared" si="250"/>
        <v>10.05811409933724</v>
      </c>
      <c r="AA254" s="6">
        <f t="shared" si="250"/>
        <v>10.12943519351388</v>
      </c>
      <c r="AB254" s="6">
        <f t="shared" si="250"/>
        <v>10.210240371655621</v>
      </c>
      <c r="AC254" s="6">
        <f t="shared" si="250"/>
        <v>10.309933648231837</v>
      </c>
      <c r="AD254" s="6">
        <f t="shared" si="250"/>
        <v>10.429729770043979</v>
      </c>
      <c r="AE254" s="6">
        <f t="shared" si="250"/>
        <v>10.56552449311673</v>
      </c>
      <c r="AF254" s="6">
        <f t="shared" si="251"/>
        <v>10.706360862147752</v>
      </c>
      <c r="AG254" s="6">
        <f t="shared" si="251"/>
        <v>10.85334571343135</v>
      </c>
      <c r="AH254" s="6">
        <f t="shared" si="251"/>
        <v>11.018645823574433</v>
      </c>
      <c r="AI254" s="6">
        <f t="shared" si="251"/>
        <v>11.190559430768765</v>
      </c>
      <c r="AJ254" s="6">
        <f t="shared" si="251"/>
        <v>11.369315070428087</v>
      </c>
      <c r="AK254" s="6">
        <f t="shared" si="251"/>
        <v>11.555781155711404</v>
      </c>
      <c r="AL254" s="6">
        <f t="shared" si="251"/>
        <v>11.747092389064774</v>
      </c>
      <c r="AM254" s="6">
        <f t="shared" si="251"/>
        <v>11.93745578588952</v>
      </c>
      <c r="AN254" s="6">
        <f t="shared" si="251"/>
        <v>12.124783503279689</v>
      </c>
      <c r="AO254" s="6">
        <f t="shared" si="251"/>
        <v>13.087925282114883</v>
      </c>
      <c r="AP254" s="6">
        <f t="shared" si="253"/>
        <v>14.143442220475537</v>
      </c>
      <c r="AQ254" s="6">
        <f t="shared" si="252"/>
        <v>15.904544889492003</v>
      </c>
      <c r="AR254" s="6">
        <f t="shared" si="252"/>
        <v>16.522532346152506</v>
      </c>
      <c r="AS254" s="3"/>
      <c r="AT254" s="3"/>
      <c r="AU254" s="3"/>
      <c r="AV254" s="3"/>
      <c r="AW254" s="3"/>
      <c r="AX254" s="3"/>
    </row>
    <row r="255" spans="1:90" customFormat="1">
      <c r="B255" s="15" t="str">
        <f t="shared" si="245"/>
        <v>COM_PROJ</v>
      </c>
      <c r="C255" s="16" t="str">
        <f t="shared" si="246"/>
        <v>-</v>
      </c>
      <c r="D255" s="15" t="str">
        <f>COM!B169</f>
        <v>CET</v>
      </c>
      <c r="E255" s="16" t="str">
        <f t="shared" si="247"/>
        <v>-</v>
      </c>
      <c r="F255" s="16" t="str">
        <f t="shared" si="247"/>
        <v>-</v>
      </c>
      <c r="G255" s="16" t="str">
        <f t="shared" si="247"/>
        <v>-</v>
      </c>
      <c r="H255" s="16" t="str">
        <f t="shared" si="247"/>
        <v>-</v>
      </c>
      <c r="I255" s="15">
        <f t="shared" si="248"/>
        <v>0</v>
      </c>
      <c r="J255" s="15"/>
      <c r="K255" s="15"/>
      <c r="L255" s="6">
        <f t="shared" si="249"/>
        <v>3.5593512487513528</v>
      </c>
      <c r="M255" s="6">
        <f t="shared" si="249"/>
        <v>3.5030359210006554</v>
      </c>
      <c r="N255" s="6">
        <f t="shared" si="249"/>
        <v>3.4553065845121358</v>
      </c>
      <c r="O255" s="6">
        <f t="shared" si="249"/>
        <v>3.4006256343930392</v>
      </c>
      <c r="P255" s="6">
        <f t="shared" si="249"/>
        <v>3.3426240770155102</v>
      </c>
      <c r="Q255" s="6">
        <f t="shared" si="249"/>
        <v>3.2726019758762099</v>
      </c>
      <c r="R255" s="6">
        <f t="shared" si="249"/>
        <v>3.2961441659697601</v>
      </c>
      <c r="S255" s="6">
        <f t="shared" si="249"/>
        <v>3.3155552124891114</v>
      </c>
      <c r="T255" s="6">
        <f t="shared" si="249"/>
        <v>3.3155552124891114</v>
      </c>
      <c r="U255" s="6">
        <f t="shared" si="249"/>
        <v>3.3904849718932364</v>
      </c>
      <c r="V255" s="6">
        <f t="shared" si="250"/>
        <v>3.4191907281155833</v>
      </c>
      <c r="W255" s="6">
        <f t="shared" si="250"/>
        <v>3.4222213711059015</v>
      </c>
      <c r="X255" s="6">
        <f t="shared" si="250"/>
        <v>3.4373880173014117</v>
      </c>
      <c r="Y255" s="6">
        <f t="shared" si="250"/>
        <v>3.4541452654352671</v>
      </c>
      <c r="Z255" s="6">
        <f t="shared" si="250"/>
        <v>3.4755766431443478</v>
      </c>
      <c r="AA255" s="6">
        <f t="shared" si="250"/>
        <v>3.5002216140241433</v>
      </c>
      <c r="AB255" s="6">
        <f t="shared" si="250"/>
        <v>3.5281438057015131</v>
      </c>
      <c r="AC255" s="6">
        <f t="shared" si="250"/>
        <v>3.5625927709970706</v>
      </c>
      <c r="AD255" s="6">
        <f t="shared" si="250"/>
        <v>3.6039882651023714</v>
      </c>
      <c r="AE255" s="6">
        <f t="shared" si="250"/>
        <v>3.6509120684230161</v>
      </c>
      <c r="AF255" s="6">
        <f t="shared" si="251"/>
        <v>3.6995780101567388</v>
      </c>
      <c r="AG255" s="6">
        <f t="shared" si="251"/>
        <v>3.7503685570696019</v>
      </c>
      <c r="AH255" s="6">
        <f t="shared" si="251"/>
        <v>3.8074879331522751</v>
      </c>
      <c r="AI255" s="6">
        <f t="shared" si="251"/>
        <v>3.8668926000612229</v>
      </c>
      <c r="AJ255" s="6">
        <f t="shared" si="251"/>
        <v>3.9286615281022366</v>
      </c>
      <c r="AK255" s="6">
        <f t="shared" si="251"/>
        <v>3.9930947970380064</v>
      </c>
      <c r="AL255" s="6">
        <f t="shared" si="251"/>
        <v>4.0592023046330858</v>
      </c>
      <c r="AM255" s="6">
        <f t="shared" si="251"/>
        <v>4.1249822877570894</v>
      </c>
      <c r="AN255" s="6">
        <f t="shared" si="251"/>
        <v>4.1897132932661352</v>
      </c>
      <c r="AO255" s="6">
        <f t="shared" si="251"/>
        <v>4.5225264864249484</v>
      </c>
      <c r="AP255" s="6">
        <f t="shared" si="253"/>
        <v>4.8872598729403443</v>
      </c>
      <c r="AQ255" s="6">
        <f t="shared" si="252"/>
        <v>5.4958080801053546</v>
      </c>
      <c r="AR255" s="6">
        <f t="shared" si="252"/>
        <v>5.7093533579688209</v>
      </c>
      <c r="AS255" s="3"/>
      <c r="AT255" s="3"/>
      <c r="AU255" s="3"/>
      <c r="AV255" s="3"/>
      <c r="AW255" s="3"/>
      <c r="AX255" s="3"/>
    </row>
    <row r="256" spans="1:90" customFormat="1">
      <c r="B256" s="15" t="str">
        <f t="shared" si="245"/>
        <v>COM_PROJ</v>
      </c>
      <c r="C256" s="16" t="str">
        <f t="shared" si="246"/>
        <v>-</v>
      </c>
      <c r="D256" s="15" t="str">
        <f>COM!B170</f>
        <v>CEO</v>
      </c>
      <c r="E256" s="16" t="str">
        <f t="shared" si="247"/>
        <v>-</v>
      </c>
      <c r="F256" s="16" t="str">
        <f t="shared" si="247"/>
        <v>-</v>
      </c>
      <c r="G256" s="16" t="str">
        <f t="shared" si="247"/>
        <v>-</v>
      </c>
      <c r="H256" s="16" t="str">
        <f t="shared" si="247"/>
        <v>-</v>
      </c>
      <c r="I256" s="15">
        <f t="shared" si="248"/>
        <v>0</v>
      </c>
      <c r="J256" s="15"/>
      <c r="K256" s="15"/>
      <c r="L256" s="6">
        <f t="shared" si="249"/>
        <v>18.760184357078931</v>
      </c>
      <c r="M256" s="6">
        <f t="shared" si="249"/>
        <v>19.031279794352418</v>
      </c>
      <c r="N256" s="6">
        <f t="shared" si="249"/>
        <v>19.361114074755598</v>
      </c>
      <c r="O256" s="6">
        <f t="shared" si="249"/>
        <v>19.665306575633924</v>
      </c>
      <c r="P256" s="6">
        <f t="shared" si="249"/>
        <v>19.962784234968581</v>
      </c>
      <c r="Q256" s="6">
        <f t="shared" si="249"/>
        <v>20.198960613823004</v>
      </c>
      <c r="R256" s="6">
        <f t="shared" si="249"/>
        <v>20.066430071939777</v>
      </c>
      <c r="S256" s="6">
        <f t="shared" si="249"/>
        <v>19.928799929985388</v>
      </c>
      <c r="T256" s="6">
        <f t="shared" si="249"/>
        <v>19.767208245074805</v>
      </c>
      <c r="U256" s="6">
        <f t="shared" si="249"/>
        <v>19.698111967192869</v>
      </c>
      <c r="V256" s="6">
        <f t="shared" si="250"/>
        <v>19.571955476882749</v>
      </c>
      <c r="W256" s="6">
        <f t="shared" si="250"/>
        <v>19.414104903103141</v>
      </c>
      <c r="X256" s="6">
        <f t="shared" si="250"/>
        <v>19.271235353753504</v>
      </c>
      <c r="Y256" s="6">
        <f t="shared" si="250"/>
        <v>19.130329288270325</v>
      </c>
      <c r="Z256" s="6">
        <f t="shared" si="250"/>
        <v>18.995193100082943</v>
      </c>
      <c r="AA256" s="6">
        <f t="shared" si="250"/>
        <v>18.864023861885972</v>
      </c>
      <c r="AB256" s="6">
        <f t="shared" si="250"/>
        <v>18.736900117415463</v>
      </c>
      <c r="AC256" s="6">
        <f t="shared" si="250"/>
        <v>18.617833206267235</v>
      </c>
      <c r="AD256" s="6">
        <f t="shared" si="250"/>
        <v>18.507341286081257</v>
      </c>
      <c r="AE256" s="6">
        <f t="shared" si="250"/>
        <v>18.403673666615308</v>
      </c>
      <c r="AF256" s="6">
        <f t="shared" si="251"/>
        <v>18.302156591911537</v>
      </c>
      <c r="AG256" s="6">
        <f t="shared" si="251"/>
        <v>18.203262189726438</v>
      </c>
      <c r="AH256" s="6">
        <f t="shared" si="251"/>
        <v>18.112180272657152</v>
      </c>
      <c r="AI256" s="6">
        <f t="shared" si="251"/>
        <v>18.023919382998557</v>
      </c>
      <c r="AJ256" s="6">
        <f t="shared" si="251"/>
        <v>17.93857700392202</v>
      </c>
      <c r="AK256" s="6">
        <f t="shared" si="251"/>
        <v>17.856523562344865</v>
      </c>
      <c r="AL256" s="6">
        <f t="shared" si="251"/>
        <v>17.776536848159967</v>
      </c>
      <c r="AM256" s="6">
        <f t="shared" si="251"/>
        <v>17.696145828536149</v>
      </c>
      <c r="AN256" s="6">
        <f t="shared" si="251"/>
        <v>17.614459921377247</v>
      </c>
      <c r="AO256" s="6">
        <f t="shared" si="251"/>
        <v>17.217335483354304</v>
      </c>
      <c r="AP256" s="6">
        <f t="shared" si="253"/>
        <v>16.859614231734597</v>
      </c>
      <c r="AQ256" s="6">
        <f t="shared" si="252"/>
        <v>15.994906442499076</v>
      </c>
      <c r="AR256" s="6">
        <f t="shared" si="252"/>
        <v>14.642595903517593</v>
      </c>
      <c r="AS256" s="3"/>
      <c r="AT256" s="3"/>
      <c r="AU256" s="3"/>
      <c r="AV256" s="3"/>
      <c r="AW256" s="3"/>
      <c r="AX256" s="3"/>
    </row>
    <row r="257" spans="1:50" customFormat="1">
      <c r="A257" t="s">
        <v>16</v>
      </c>
      <c r="B257" s="15"/>
      <c r="C257" s="16" t="str">
        <f t="shared" si="246"/>
        <v/>
      </c>
      <c r="D257" s="15"/>
      <c r="E257" s="16" t="str">
        <f t="shared" si="247"/>
        <v/>
      </c>
      <c r="F257" s="16" t="str">
        <f t="shared" si="247"/>
        <v/>
      </c>
      <c r="G257" s="16"/>
      <c r="H257" s="16" t="str">
        <f t="shared" si="247"/>
        <v/>
      </c>
      <c r="I257" s="15" t="str">
        <f t="shared" si="248"/>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4">IF(A258="*","","COM_PROJ")</f>
        <v>COM_PROJ</v>
      </c>
      <c r="C258" s="193" t="str">
        <f t="shared" si="246"/>
        <v>-</v>
      </c>
      <c r="D258" s="193" t="str">
        <f>COM!B174</f>
        <v>CNC</v>
      </c>
      <c r="E258" s="193" t="str">
        <f t="shared" si="247"/>
        <v>-</v>
      </c>
      <c r="F258" s="193" t="str">
        <f t="shared" si="247"/>
        <v>-</v>
      </c>
      <c r="G258" s="193" t="str">
        <f t="shared" si="247"/>
        <v>-</v>
      </c>
      <c r="H258" s="193" t="str">
        <f t="shared" si="247"/>
        <v>-</v>
      </c>
      <c r="I258" s="193">
        <f t="shared" si="248"/>
        <v>0</v>
      </c>
      <c r="J258" s="193"/>
      <c r="K258" s="193"/>
      <c r="L258" s="194">
        <f t="shared" ref="L258:U266" si="255">INDEX($L$220:$AX$228,MATCH($D258,$B$220:$B$228,0),MATCH(L$247,$L$104:$AX$104,0))</f>
        <v>0</v>
      </c>
      <c r="M258" s="194">
        <f t="shared" si="255"/>
        <v>0</v>
      </c>
      <c r="N258" s="194">
        <f t="shared" si="255"/>
        <v>0</v>
      </c>
      <c r="O258" s="194">
        <f t="shared" si="255"/>
        <v>0</v>
      </c>
      <c r="P258" s="194">
        <f t="shared" si="255"/>
        <v>0</v>
      </c>
      <c r="Q258" s="194">
        <f t="shared" si="255"/>
        <v>0</v>
      </c>
      <c r="R258" s="194">
        <f t="shared" si="255"/>
        <v>1.7663141176431716</v>
      </c>
      <c r="S258" s="194">
        <f t="shared" si="255"/>
        <v>3.4029475996970713</v>
      </c>
      <c r="T258" s="194">
        <f t="shared" si="255"/>
        <v>4.4302493543804173</v>
      </c>
      <c r="U258" s="194">
        <f t="shared" si="255"/>
        <v>7.8096695115239028</v>
      </c>
      <c r="V258" s="194">
        <f t="shared" ref="V258:AE266" si="256">INDEX($L$220:$AX$228,MATCH($D258,$B$220:$B$228,0),MATCH(V$247,$L$104:$AX$104,0))</f>
        <v>9.7380730180887642</v>
      </c>
      <c r="W258" s="194">
        <f t="shared" si="256"/>
        <v>10.860509619133577</v>
      </c>
      <c r="X258" s="194">
        <f t="shared" si="256"/>
        <v>12.36390722550196</v>
      </c>
      <c r="Y258" s="194">
        <f t="shared" si="256"/>
        <v>13.917235381760324</v>
      </c>
      <c r="Z258" s="194">
        <f t="shared" si="256"/>
        <v>15.617289035028104</v>
      </c>
      <c r="AA258" s="194">
        <f t="shared" si="256"/>
        <v>17.418220519680553</v>
      </c>
      <c r="AB258" s="194">
        <f t="shared" si="256"/>
        <v>19.32202716912996</v>
      </c>
      <c r="AC258" s="194">
        <f t="shared" si="256"/>
        <v>21.430715623327153</v>
      </c>
      <c r="AD258" s="194">
        <f t="shared" si="256"/>
        <v>23.757462408106875</v>
      </c>
      <c r="AE258" s="194">
        <f t="shared" si="256"/>
        <v>26.232745365726757</v>
      </c>
      <c r="AF258" s="194">
        <f t="shared" ref="AF258:AO266" si="257">INDEX($L$220:$AX$228,MATCH($D258,$B$220:$B$228,0),MATCH(AF$247,$L$104:$AX$104,0))</f>
        <v>28.762168877047671</v>
      </c>
      <c r="AG258" s="194">
        <f t="shared" si="257"/>
        <v>31.357618887716274</v>
      </c>
      <c r="AH258" s="194">
        <f t="shared" si="257"/>
        <v>34.149750352028548</v>
      </c>
      <c r="AI258" s="194">
        <f t="shared" si="257"/>
        <v>37.012901954450122</v>
      </c>
      <c r="AJ258" s="194">
        <f t="shared" si="257"/>
        <v>39.949527860533806</v>
      </c>
      <c r="AK258" s="194">
        <f t="shared" si="257"/>
        <v>42.968953669430888</v>
      </c>
      <c r="AL258" s="194">
        <f t="shared" si="257"/>
        <v>46.040409906772766</v>
      </c>
      <c r="AM258" s="194">
        <f t="shared" si="257"/>
        <v>49.101687643898188</v>
      </c>
      <c r="AN258" s="194">
        <f t="shared" si="257"/>
        <v>52.130366232490147</v>
      </c>
      <c r="AO258" s="194">
        <f t="shared" si="257"/>
        <v>67.24980807223605</v>
      </c>
      <c r="AP258" s="194">
        <f>INDEX($L$220:$BR$228,MATCH($D258,$B$220:$B$228,0),MATCH(AP$247,$L$104:$BR$104,0))</f>
        <v>83.341396207020182</v>
      </c>
      <c r="AQ258" s="194">
        <f t="shared" ref="AQ258:AR266" si="258">INDEX($L$220:$BR$228,MATCH($D258,$B$220:$B$228,0),MATCH(AQ$247,$L$104:$BR$104,0))</f>
        <v>111.84193388807537</v>
      </c>
      <c r="AR258" s="194">
        <f t="shared" si="258"/>
        <v>128.31244938348701</v>
      </c>
      <c r="AS258" s="195"/>
      <c r="AT258" s="195"/>
      <c r="AU258" s="195"/>
      <c r="AV258" s="195"/>
      <c r="AW258" s="195"/>
      <c r="AX258" s="195"/>
    </row>
    <row r="259" spans="1:50" customFormat="1">
      <c r="B259" s="15" t="str">
        <f t="shared" si="254"/>
        <v>COM_PROJ</v>
      </c>
      <c r="C259" s="16" t="str">
        <f t="shared" si="246"/>
        <v>-</v>
      </c>
      <c r="D259" s="15" t="str">
        <f>COM!B175</f>
        <v>CNH</v>
      </c>
      <c r="E259" s="16" t="str">
        <f t="shared" si="247"/>
        <v>-</v>
      </c>
      <c r="F259" s="16" t="str">
        <f t="shared" si="247"/>
        <v>-</v>
      </c>
      <c r="G259" s="16" t="str">
        <f t="shared" si="247"/>
        <v>-</v>
      </c>
      <c r="H259" s="16" t="str">
        <f t="shared" si="247"/>
        <v>-</v>
      </c>
      <c r="I259" s="15">
        <f t="shared" si="248"/>
        <v>0</v>
      </c>
      <c r="J259" s="15"/>
      <c r="K259" s="15"/>
      <c r="L259" s="6">
        <f t="shared" si="255"/>
        <v>0</v>
      </c>
      <c r="M259" s="6">
        <f t="shared" si="255"/>
        <v>0</v>
      </c>
      <c r="N259" s="6">
        <f t="shared" si="255"/>
        <v>0</v>
      </c>
      <c r="O259" s="6">
        <f t="shared" si="255"/>
        <v>0</v>
      </c>
      <c r="P259" s="6">
        <f t="shared" si="255"/>
        <v>0</v>
      </c>
      <c r="Q259" s="6">
        <f t="shared" si="255"/>
        <v>0</v>
      </c>
      <c r="R259" s="6">
        <f t="shared" si="255"/>
        <v>0.16496217879515399</v>
      </c>
      <c r="S259" s="6">
        <f t="shared" si="255"/>
        <v>0.31781303493220059</v>
      </c>
      <c r="T259" s="6">
        <f t="shared" si="255"/>
        <v>0.4137562955560648</v>
      </c>
      <c r="U259" s="6">
        <f t="shared" si="255"/>
        <v>0.7293720213311059</v>
      </c>
      <c r="V259" s="6">
        <f t="shared" si="256"/>
        <v>0.90947228824377724</v>
      </c>
      <c r="W259" s="6">
        <f t="shared" si="256"/>
        <v>1.0143005208997224</v>
      </c>
      <c r="X259" s="6">
        <f t="shared" si="256"/>
        <v>1.1547080182212432</v>
      </c>
      <c r="Y259" s="6">
        <f t="shared" si="256"/>
        <v>1.2997787021277649</v>
      </c>
      <c r="Z259" s="6">
        <f t="shared" si="256"/>
        <v>1.4585525871974923</v>
      </c>
      <c r="AA259" s="6">
        <f t="shared" si="256"/>
        <v>1.626747801515015</v>
      </c>
      <c r="AB259" s="6">
        <f t="shared" si="256"/>
        <v>1.8045508829493231</v>
      </c>
      <c r="AC259" s="6">
        <f t="shared" si="256"/>
        <v>2.0014885840807062</v>
      </c>
      <c r="AD259" s="6">
        <f t="shared" si="256"/>
        <v>2.2187915061872387</v>
      </c>
      <c r="AE259" s="6">
        <f t="shared" si="256"/>
        <v>2.4499667347294465</v>
      </c>
      <c r="AF259" s="6">
        <f t="shared" si="257"/>
        <v>2.6861983366598805</v>
      </c>
      <c r="AG259" s="6">
        <f t="shared" si="257"/>
        <v>2.9285963815133571</v>
      </c>
      <c r="AH259" s="6">
        <f t="shared" si="257"/>
        <v>3.1893631869386785</v>
      </c>
      <c r="AI259" s="6">
        <f t="shared" si="257"/>
        <v>3.456762808466086</v>
      </c>
      <c r="AJ259" s="6">
        <f t="shared" si="257"/>
        <v>3.7310244490967142</v>
      </c>
      <c r="AK259" s="6">
        <f t="shared" si="257"/>
        <v>4.0130190587591201</v>
      </c>
      <c r="AL259" s="6">
        <f t="shared" si="257"/>
        <v>4.2998729699207132</v>
      </c>
      <c r="AM259" s="6">
        <f t="shared" si="257"/>
        <v>4.5857762757761478</v>
      </c>
      <c r="AN259" s="6">
        <f t="shared" si="257"/>
        <v>4.8686350345064531</v>
      </c>
      <c r="AO259" s="6">
        <f t="shared" si="257"/>
        <v>6.280691951867829</v>
      </c>
      <c r="AP259" s="194">
        <f t="shared" ref="AP259:AP266" si="259">INDEX($L$220:$BR$228,MATCH($D259,$B$220:$B$228,0),MATCH(AP$247,$L$104:$BR$104,0))</f>
        <v>7.7835409708918037</v>
      </c>
      <c r="AQ259" s="194">
        <f t="shared" si="258"/>
        <v>10.445304666113564</v>
      </c>
      <c r="AR259" s="194">
        <f t="shared" si="258"/>
        <v>11.983543020697862</v>
      </c>
      <c r="AS259" s="3"/>
      <c r="AT259" s="3"/>
      <c r="AU259" s="3"/>
      <c r="AV259" s="3"/>
      <c r="AW259" s="3"/>
      <c r="AX259" s="3"/>
    </row>
    <row r="260" spans="1:50" customFormat="1">
      <c r="B260" s="15" t="str">
        <f t="shared" si="254"/>
        <v>COM_PROJ</v>
      </c>
      <c r="C260" s="16" t="str">
        <f t="shared" si="246"/>
        <v>-</v>
      </c>
      <c r="D260" s="15" t="str">
        <f>COM!B176</f>
        <v>CNK</v>
      </c>
      <c r="E260" s="16" t="str">
        <f t="shared" si="247"/>
        <v>-</v>
      </c>
      <c r="F260" s="16" t="str">
        <f t="shared" si="247"/>
        <v>-</v>
      </c>
      <c r="G260" s="16" t="str">
        <f t="shared" si="247"/>
        <v>-</v>
      </c>
      <c r="H260" s="16" t="str">
        <f t="shared" si="247"/>
        <v>-</v>
      </c>
      <c r="I260" s="15">
        <f t="shared" si="248"/>
        <v>0</v>
      </c>
      <c r="J260" s="15"/>
      <c r="K260" s="15"/>
      <c r="L260" s="6">
        <f t="shared" si="255"/>
        <v>0</v>
      </c>
      <c r="M260" s="6">
        <f t="shared" si="255"/>
        <v>0</v>
      </c>
      <c r="N260" s="6">
        <f t="shared" si="255"/>
        <v>0</v>
      </c>
      <c r="O260" s="6">
        <f t="shared" si="255"/>
        <v>0</v>
      </c>
      <c r="P260" s="6">
        <f t="shared" si="255"/>
        <v>0</v>
      </c>
      <c r="Q260" s="6">
        <f t="shared" si="255"/>
        <v>0</v>
      </c>
      <c r="R260" s="6">
        <f t="shared" si="255"/>
        <v>0.12328571728297376</v>
      </c>
      <c r="S260" s="6">
        <f t="shared" si="255"/>
        <v>0.23751994705495594</v>
      </c>
      <c r="T260" s="6">
        <f t="shared" si="255"/>
        <v>0.3092238599813768</v>
      </c>
      <c r="U260" s="6">
        <f t="shared" si="255"/>
        <v>0.54510163161460012</v>
      </c>
      <c r="V260" s="6">
        <f t="shared" si="256"/>
        <v>0.67970091219730777</v>
      </c>
      <c r="W260" s="6">
        <f t="shared" si="256"/>
        <v>0.75804507537996768</v>
      </c>
      <c r="X260" s="6">
        <f t="shared" si="256"/>
        <v>0.86297966793700664</v>
      </c>
      <c r="Y260" s="6">
        <f t="shared" si="256"/>
        <v>0.97139932784193805</v>
      </c>
      <c r="Z260" s="6">
        <f t="shared" si="256"/>
        <v>1.0900601775566656</v>
      </c>
      <c r="AA260" s="6">
        <f t="shared" si="256"/>
        <v>1.2157621281016378</v>
      </c>
      <c r="AB260" s="6">
        <f t="shared" si="256"/>
        <v>1.3486445899474655</v>
      </c>
      <c r="AC260" s="6">
        <f t="shared" si="256"/>
        <v>1.495827452839888</v>
      </c>
      <c r="AD260" s="6">
        <f t="shared" si="256"/>
        <v>1.6582304158418353</v>
      </c>
      <c r="AE260" s="6">
        <f t="shared" si="256"/>
        <v>1.8310009507428857</v>
      </c>
      <c r="AF260" s="6">
        <f t="shared" si="257"/>
        <v>2.0075504040879761</v>
      </c>
      <c r="AG260" s="6">
        <f t="shared" si="257"/>
        <v>2.1887083946408334</v>
      </c>
      <c r="AH260" s="6">
        <f t="shared" si="257"/>
        <v>2.3835944156988607</v>
      </c>
      <c r="AI260" s="6">
        <f t="shared" si="257"/>
        <v>2.5834375214457799</v>
      </c>
      <c r="AJ260" s="6">
        <f t="shared" si="257"/>
        <v>2.7884090084575979</v>
      </c>
      <c r="AK260" s="6">
        <f t="shared" si="257"/>
        <v>2.9991597876730776</v>
      </c>
      <c r="AL260" s="6">
        <f t="shared" si="257"/>
        <v>3.2135422021833682</v>
      </c>
      <c r="AM260" s="6">
        <f t="shared" si="257"/>
        <v>3.4272141747130869</v>
      </c>
      <c r="AN260" s="6">
        <f t="shared" si="257"/>
        <v>3.6386107821932843</v>
      </c>
      <c r="AO260" s="6">
        <f t="shared" si="257"/>
        <v>4.6939220733799649</v>
      </c>
      <c r="AP260" s="194">
        <f t="shared" si="259"/>
        <v>5.8170875203425698</v>
      </c>
      <c r="AQ260" s="194">
        <f t="shared" si="258"/>
        <v>7.8063765125223537</v>
      </c>
      <c r="AR260" s="194">
        <f t="shared" si="258"/>
        <v>8.9559904439229605</v>
      </c>
      <c r="AS260" s="3"/>
      <c r="AT260" s="3"/>
      <c r="AU260" s="3"/>
      <c r="AV260" s="3"/>
      <c r="AW260" s="3"/>
      <c r="AX260" s="3"/>
    </row>
    <row r="261" spans="1:50" s="192" customFormat="1">
      <c r="B261" s="193" t="str">
        <f t="shared" si="254"/>
        <v>COM_PROJ</v>
      </c>
      <c r="C261" s="193" t="str">
        <f t="shared" si="246"/>
        <v>-</v>
      </c>
      <c r="D261" s="193" t="str">
        <f>COM!B177</f>
        <v>CNL</v>
      </c>
      <c r="E261" s="193" t="str">
        <f t="shared" si="247"/>
        <v>-</v>
      </c>
      <c r="F261" s="193" t="str">
        <f t="shared" si="247"/>
        <v>-</v>
      </c>
      <c r="G261" s="193" t="str">
        <f t="shared" si="247"/>
        <v>-</v>
      </c>
      <c r="H261" s="193" t="str">
        <f t="shared" si="247"/>
        <v>-</v>
      </c>
      <c r="I261" s="193">
        <f t="shared" si="248"/>
        <v>0</v>
      </c>
      <c r="J261" s="193"/>
      <c r="K261" s="193"/>
      <c r="L261" s="194">
        <f t="shared" si="255"/>
        <v>0</v>
      </c>
      <c r="M261" s="194">
        <f t="shared" si="255"/>
        <v>0</v>
      </c>
      <c r="N261" s="194">
        <f t="shared" si="255"/>
        <v>0</v>
      </c>
      <c r="O261" s="194">
        <f t="shared" si="255"/>
        <v>0</v>
      </c>
      <c r="P261" s="194">
        <f t="shared" si="255"/>
        <v>0</v>
      </c>
      <c r="Q261" s="194">
        <f t="shared" si="255"/>
        <v>0</v>
      </c>
      <c r="R261" s="194">
        <f t="shared" si="255"/>
        <v>1.5371011281891316</v>
      </c>
      <c r="S261" s="194">
        <f t="shared" si="255"/>
        <v>2.9613501598697858</v>
      </c>
      <c r="T261" s="194">
        <f t="shared" si="255"/>
        <v>3.8553398926934275</v>
      </c>
      <c r="U261" s="194">
        <f t="shared" si="255"/>
        <v>6.7962157450030283</v>
      </c>
      <c r="V261" s="194">
        <f t="shared" si="256"/>
        <v>8.4743720683527251</v>
      </c>
      <c r="W261" s="194">
        <f t="shared" si="256"/>
        <v>9.4511510843574502</v>
      </c>
      <c r="X261" s="194">
        <f t="shared" si="256"/>
        <v>10.759454139733087</v>
      </c>
      <c r="Y261" s="194">
        <f t="shared" si="256"/>
        <v>12.111208302587499</v>
      </c>
      <c r="Z261" s="194">
        <f t="shared" si="256"/>
        <v>13.590647527082144</v>
      </c>
      <c r="AA261" s="194">
        <f t="shared" si="256"/>
        <v>15.157873757796017</v>
      </c>
      <c r="AB261" s="194">
        <f t="shared" si="256"/>
        <v>16.814625135986514</v>
      </c>
      <c r="AC261" s="194">
        <f t="shared" si="256"/>
        <v>18.64967099196981</v>
      </c>
      <c r="AD261" s="194">
        <f t="shared" si="256"/>
        <v>20.674477945711125</v>
      </c>
      <c r="AE261" s="194">
        <f t="shared" si="256"/>
        <v>22.828545667154476</v>
      </c>
      <c r="AF261" s="194">
        <f t="shared" si="257"/>
        <v>25.029728171491421</v>
      </c>
      <c r="AG261" s="194">
        <f t="shared" si="257"/>
        <v>27.2883689759257</v>
      </c>
      <c r="AH261" s="194">
        <f t="shared" si="257"/>
        <v>29.718168059212982</v>
      </c>
      <c r="AI261" s="194">
        <f t="shared" si="257"/>
        <v>32.20977106136246</v>
      </c>
      <c r="AJ261" s="194">
        <f t="shared" si="257"/>
        <v>34.765313673077316</v>
      </c>
      <c r="AK261" s="194">
        <f t="shared" si="257"/>
        <v>37.392911318920675</v>
      </c>
      <c r="AL261" s="194">
        <f t="shared" si="257"/>
        <v>40.065787451452103</v>
      </c>
      <c r="AM261" s="194">
        <f t="shared" si="257"/>
        <v>42.729805938556986</v>
      </c>
      <c r="AN261" s="194">
        <f t="shared" si="257"/>
        <v>45.365455639222205</v>
      </c>
      <c r="AO261" s="194">
        <f t="shared" si="257"/>
        <v>58.522861152389439</v>
      </c>
      <c r="AP261" s="194">
        <f t="shared" si="259"/>
        <v>72.526258412971345</v>
      </c>
      <c r="AQ261" s="194">
        <f t="shared" si="258"/>
        <v>97.328307032727025</v>
      </c>
      <c r="AR261" s="194">
        <f t="shared" si="258"/>
        <v>111.66145859222119</v>
      </c>
      <c r="AS261" s="195"/>
      <c r="AT261" s="195"/>
      <c r="AU261" s="195"/>
      <c r="AV261" s="195"/>
      <c r="AW261" s="195"/>
      <c r="AX261" s="195"/>
    </row>
    <row r="262" spans="1:50" customFormat="1">
      <c r="B262" s="15" t="str">
        <f t="shared" si="254"/>
        <v>COM_PROJ</v>
      </c>
      <c r="C262" s="16" t="str">
        <f t="shared" si="246"/>
        <v>-</v>
      </c>
      <c r="D262" s="15" t="str">
        <f>COM!B178</f>
        <v>CNR</v>
      </c>
      <c r="E262" s="16" t="str">
        <f t="shared" si="247"/>
        <v>-</v>
      </c>
      <c r="F262" s="16" t="str">
        <f t="shared" si="247"/>
        <v>-</v>
      </c>
      <c r="G262" s="16" t="str">
        <f t="shared" si="247"/>
        <v>-</v>
      </c>
      <c r="H262" s="16" t="str">
        <f t="shared" si="247"/>
        <v>-</v>
      </c>
      <c r="I262" s="15">
        <f t="shared" si="248"/>
        <v>0</v>
      </c>
      <c r="J262" s="15"/>
      <c r="K262" s="15"/>
      <c r="L262" s="6">
        <f t="shared" si="255"/>
        <v>0</v>
      </c>
      <c r="M262" s="6">
        <f t="shared" si="255"/>
        <v>0</v>
      </c>
      <c r="N262" s="6">
        <f t="shared" si="255"/>
        <v>0</v>
      </c>
      <c r="O262" s="6">
        <f t="shared" si="255"/>
        <v>0</v>
      </c>
      <c r="P262" s="6">
        <f t="shared" si="255"/>
        <v>0</v>
      </c>
      <c r="Q262" s="6">
        <f t="shared" si="255"/>
        <v>0</v>
      </c>
      <c r="R262" s="6">
        <f t="shared" si="255"/>
        <v>0.37392159230343008</v>
      </c>
      <c r="S262" s="6">
        <f t="shared" si="255"/>
        <v>0.72039031579598123</v>
      </c>
      <c r="T262" s="6">
        <f t="shared" si="255"/>
        <v>0.93786596412508894</v>
      </c>
      <c r="U262" s="6">
        <f t="shared" si="255"/>
        <v>1.6532756149903027</v>
      </c>
      <c r="V262" s="6">
        <f t="shared" si="256"/>
        <v>2.0615108787951302</v>
      </c>
      <c r="W262" s="6">
        <f t="shared" si="256"/>
        <v>2.2991261913434693</v>
      </c>
      <c r="X262" s="6">
        <f t="shared" si="256"/>
        <v>2.617389416000544</v>
      </c>
      <c r="Y262" s="6">
        <f t="shared" si="256"/>
        <v>2.9462227371840277</v>
      </c>
      <c r="Z262" s="6">
        <f t="shared" si="256"/>
        <v>3.3061172557645402</v>
      </c>
      <c r="AA262" s="6">
        <f t="shared" si="256"/>
        <v>3.6873672053879765</v>
      </c>
      <c r="AB262" s="6">
        <f t="shared" si="256"/>
        <v>4.0903954135018585</v>
      </c>
      <c r="AC262" s="6">
        <f t="shared" si="256"/>
        <v>4.5367962753810369</v>
      </c>
      <c r="AD262" s="6">
        <f t="shared" si="256"/>
        <v>5.0293592085316856</v>
      </c>
      <c r="AE262" s="6">
        <f t="shared" si="256"/>
        <v>5.5533666518678491</v>
      </c>
      <c r="AF262" s="6">
        <f t="shared" si="257"/>
        <v>6.0888354325991374</v>
      </c>
      <c r="AG262" s="6">
        <f t="shared" si="257"/>
        <v>6.6382817575982882</v>
      </c>
      <c r="AH262" s="6">
        <f t="shared" si="257"/>
        <v>7.2293647550264195</v>
      </c>
      <c r="AI262" s="6">
        <f t="shared" si="257"/>
        <v>7.8354824299573718</v>
      </c>
      <c r="AJ262" s="6">
        <f t="shared" si="257"/>
        <v>8.4571543193648377</v>
      </c>
      <c r="AK262" s="6">
        <f t="shared" si="257"/>
        <v>9.0963546150695187</v>
      </c>
      <c r="AL262" s="6">
        <f t="shared" si="257"/>
        <v>9.7465695431422361</v>
      </c>
      <c r="AM262" s="6">
        <f t="shared" si="257"/>
        <v>10.394629723670228</v>
      </c>
      <c r="AN262" s="6">
        <f t="shared" si="257"/>
        <v>11.035788795609662</v>
      </c>
      <c r="AO262" s="6">
        <f t="shared" si="257"/>
        <v>14.236513803118774</v>
      </c>
      <c r="AP262" s="194">
        <f t="shared" si="259"/>
        <v>17.643038270056771</v>
      </c>
      <c r="AQ262" s="194">
        <f t="shared" si="258"/>
        <v>23.676487431083618</v>
      </c>
      <c r="AR262" s="194">
        <f t="shared" si="258"/>
        <v>27.163229295730144</v>
      </c>
      <c r="AS262" s="3"/>
      <c r="AT262" s="3"/>
      <c r="AU262" s="3"/>
      <c r="AV262" s="3"/>
      <c r="AW262" s="3"/>
      <c r="AX262" s="3"/>
    </row>
    <row r="263" spans="1:50" customFormat="1">
      <c r="B263" s="15" t="str">
        <f t="shared" si="254"/>
        <v>COM_PROJ</v>
      </c>
      <c r="C263" s="16" t="str">
        <f t="shared" si="246"/>
        <v>-</v>
      </c>
      <c r="D263" s="15" t="str">
        <f>COM!B179</f>
        <v>CNW</v>
      </c>
      <c r="E263" s="16" t="str">
        <f t="shared" si="247"/>
        <v>-</v>
      </c>
      <c r="F263" s="16" t="str">
        <f t="shared" si="247"/>
        <v>-</v>
      </c>
      <c r="G263" s="16" t="str">
        <f t="shared" si="247"/>
        <v>-</v>
      </c>
      <c r="H263" s="16" t="str">
        <f t="shared" si="247"/>
        <v>-</v>
      </c>
      <c r="I263" s="15">
        <f t="shared" si="248"/>
        <v>0</v>
      </c>
      <c r="J263" s="15"/>
      <c r="K263" s="15"/>
      <c r="L263" s="6">
        <f t="shared" si="255"/>
        <v>0</v>
      </c>
      <c r="M263" s="6">
        <f t="shared" si="255"/>
        <v>0</v>
      </c>
      <c r="N263" s="6">
        <f t="shared" si="255"/>
        <v>0</v>
      </c>
      <c r="O263" s="6">
        <f t="shared" si="255"/>
        <v>0</v>
      </c>
      <c r="P263" s="6">
        <f t="shared" si="255"/>
        <v>0</v>
      </c>
      <c r="Q263" s="6">
        <f t="shared" si="255"/>
        <v>0</v>
      </c>
      <c r="R263" s="6">
        <f t="shared" si="255"/>
        <v>0.19796348261065</v>
      </c>
      <c r="S263" s="6">
        <f t="shared" si="255"/>
        <v>0.38139272694964443</v>
      </c>
      <c r="T263" s="6">
        <f t="shared" si="255"/>
        <v>0.49652979742751913</v>
      </c>
      <c r="U263" s="6">
        <f t="shared" si="255"/>
        <v>0.87528563526536463</v>
      </c>
      <c r="V263" s="6">
        <f t="shared" si="256"/>
        <v>1.0914156374121804</v>
      </c>
      <c r="W263" s="6">
        <f t="shared" si="256"/>
        <v>1.2172151519679375</v>
      </c>
      <c r="X263" s="6">
        <f t="shared" si="256"/>
        <v>1.3857116967967349</v>
      </c>
      <c r="Y263" s="6">
        <f t="shared" si="256"/>
        <v>1.5598043162116735</v>
      </c>
      <c r="Z263" s="6">
        <f t="shared" si="256"/>
        <v>1.7503415136807803</v>
      </c>
      <c r="AA263" s="6">
        <f t="shared" si="256"/>
        <v>1.9521848127201815</v>
      </c>
      <c r="AB263" s="6">
        <f t="shared" si="256"/>
        <v>2.1655580688005909</v>
      </c>
      <c r="AC263" s="6">
        <f t="shared" si="256"/>
        <v>2.4018938971586556</v>
      </c>
      <c r="AD263" s="6">
        <f t="shared" si="256"/>
        <v>2.6626690854828756</v>
      </c>
      <c r="AE263" s="6">
        <f t="shared" si="256"/>
        <v>2.9400917872790089</v>
      </c>
      <c r="AF263" s="6">
        <f t="shared" si="257"/>
        <v>3.2235824089621361</v>
      </c>
      <c r="AG263" s="6">
        <f t="shared" si="257"/>
        <v>3.5144730936492881</v>
      </c>
      <c r="AH263" s="6">
        <f t="shared" si="257"/>
        <v>3.8274072784926743</v>
      </c>
      <c r="AI263" s="6">
        <f t="shared" si="257"/>
        <v>4.1483011992262817</v>
      </c>
      <c r="AJ263" s="6">
        <f t="shared" si="257"/>
        <v>4.4774299117729948</v>
      </c>
      <c r="AK263" s="6">
        <f t="shared" si="257"/>
        <v>4.8158386028677107</v>
      </c>
      <c r="AL263" s="6">
        <f t="shared" si="257"/>
        <v>5.1600787169883624</v>
      </c>
      <c r="AM263" s="6">
        <f t="shared" si="257"/>
        <v>5.5031780536388695</v>
      </c>
      <c r="AN263" s="6">
        <f t="shared" si="257"/>
        <v>5.8426237700700936</v>
      </c>
      <c r="AO263" s="6">
        <f t="shared" si="257"/>
        <v>7.5371679804277747</v>
      </c>
      <c r="AP263" s="194">
        <f t="shared" si="259"/>
        <v>9.340667593593194</v>
      </c>
      <c r="AQ263" s="194">
        <f t="shared" si="258"/>
        <v>12.53492711926922</v>
      </c>
      <c r="AR263" s="194">
        <f t="shared" si="258"/>
        <v>14.380895837571146</v>
      </c>
      <c r="AS263" s="3"/>
      <c r="AT263" s="3"/>
      <c r="AU263" s="3"/>
      <c r="AV263" s="3"/>
      <c r="AW263" s="3"/>
      <c r="AX263" s="3"/>
    </row>
    <row r="264" spans="1:50" customFormat="1">
      <c r="B264" s="15" t="str">
        <f t="shared" si="254"/>
        <v>COM_PROJ</v>
      </c>
      <c r="C264" s="16" t="str">
        <f t="shared" si="246"/>
        <v>-</v>
      </c>
      <c r="D264" s="15" t="str">
        <f>COM!B180</f>
        <v>CNG</v>
      </c>
      <c r="E264" s="16" t="str">
        <f t="shared" ref="E264:H266" si="260">IF($A264="*","","-")</f>
        <v>-</v>
      </c>
      <c r="F264" s="16" t="str">
        <f t="shared" si="260"/>
        <v>-</v>
      </c>
      <c r="G264" s="16" t="str">
        <f t="shared" si="260"/>
        <v>-</v>
      </c>
      <c r="H264" s="16" t="str">
        <f t="shared" si="260"/>
        <v>-</v>
      </c>
      <c r="I264" s="15">
        <f t="shared" si="248"/>
        <v>0</v>
      </c>
      <c r="J264" s="15"/>
      <c r="K264" s="15"/>
      <c r="L264" s="6">
        <f t="shared" si="255"/>
        <v>0</v>
      </c>
      <c r="M264" s="6">
        <f t="shared" si="255"/>
        <v>0</v>
      </c>
      <c r="N264" s="6">
        <f t="shared" si="255"/>
        <v>0</v>
      </c>
      <c r="O264" s="6">
        <f t="shared" si="255"/>
        <v>0</v>
      </c>
      <c r="P264" s="6">
        <f t="shared" si="255"/>
        <v>0</v>
      </c>
      <c r="Q264" s="6">
        <f t="shared" si="255"/>
        <v>0</v>
      </c>
      <c r="R264" s="6">
        <f t="shared" si="255"/>
        <v>0</v>
      </c>
      <c r="S264" s="6">
        <f t="shared" si="255"/>
        <v>0</v>
      </c>
      <c r="T264" s="6">
        <f t="shared" si="255"/>
        <v>0</v>
      </c>
      <c r="U264" s="6">
        <f t="shared" si="255"/>
        <v>0</v>
      </c>
      <c r="V264" s="6">
        <f t="shared" si="256"/>
        <v>0</v>
      </c>
      <c r="W264" s="6">
        <f t="shared" si="256"/>
        <v>0</v>
      </c>
      <c r="X264" s="6">
        <f t="shared" si="256"/>
        <v>0</v>
      </c>
      <c r="Y264" s="6">
        <f t="shared" si="256"/>
        <v>0</v>
      </c>
      <c r="Z264" s="6">
        <f t="shared" si="256"/>
        <v>0</v>
      </c>
      <c r="AA264" s="6">
        <f t="shared" si="256"/>
        <v>0</v>
      </c>
      <c r="AB264" s="6">
        <f t="shared" si="256"/>
        <v>0</v>
      </c>
      <c r="AC264" s="6">
        <f t="shared" si="256"/>
        <v>0</v>
      </c>
      <c r="AD264" s="6">
        <f t="shared" si="256"/>
        <v>0</v>
      </c>
      <c r="AE264" s="6">
        <f t="shared" si="256"/>
        <v>0</v>
      </c>
      <c r="AF264" s="6">
        <f t="shared" si="257"/>
        <v>0</v>
      </c>
      <c r="AG264" s="6">
        <f t="shared" si="257"/>
        <v>0</v>
      </c>
      <c r="AH264" s="6">
        <f t="shared" si="257"/>
        <v>0</v>
      </c>
      <c r="AI264" s="6">
        <f t="shared" si="257"/>
        <v>0</v>
      </c>
      <c r="AJ264" s="6">
        <f t="shared" si="257"/>
        <v>0</v>
      </c>
      <c r="AK264" s="6">
        <f t="shared" si="257"/>
        <v>0</v>
      </c>
      <c r="AL264" s="6">
        <f t="shared" si="257"/>
        <v>0</v>
      </c>
      <c r="AM264" s="6">
        <f t="shared" si="257"/>
        <v>0</v>
      </c>
      <c r="AN264" s="6">
        <f t="shared" si="257"/>
        <v>0</v>
      </c>
      <c r="AO264" s="6">
        <f t="shared" si="257"/>
        <v>0</v>
      </c>
      <c r="AP264" s="194">
        <f t="shared" si="259"/>
        <v>0</v>
      </c>
      <c r="AQ264" s="194">
        <f t="shared" si="258"/>
        <v>0</v>
      </c>
      <c r="AR264" s="194">
        <f t="shared" si="258"/>
        <v>0</v>
      </c>
      <c r="AS264" s="3"/>
      <c r="AT264" s="3"/>
      <c r="AU264" s="3"/>
      <c r="AV264" s="3"/>
      <c r="AW264" s="3"/>
      <c r="AX264" s="3"/>
    </row>
    <row r="265" spans="1:50" customFormat="1">
      <c r="B265" s="15" t="str">
        <f t="shared" si="254"/>
        <v>COM_PROJ</v>
      </c>
      <c r="C265" s="16" t="str">
        <f t="shared" si="246"/>
        <v>-</v>
      </c>
      <c r="D265" s="15" t="str">
        <f>COM!B181</f>
        <v>CNT</v>
      </c>
      <c r="E265" s="16" t="str">
        <f t="shared" si="260"/>
        <v>-</v>
      </c>
      <c r="F265" s="16" t="str">
        <f t="shared" si="260"/>
        <v>-</v>
      </c>
      <c r="G265" s="16" t="str">
        <f t="shared" si="260"/>
        <v>-</v>
      </c>
      <c r="H265" s="16" t="str">
        <f t="shared" si="260"/>
        <v>-</v>
      </c>
      <c r="I265" s="15">
        <f t="shared" si="248"/>
        <v>0</v>
      </c>
      <c r="J265" s="15"/>
      <c r="K265" s="15"/>
      <c r="L265" s="6">
        <f t="shared" si="255"/>
        <v>0</v>
      </c>
      <c r="M265" s="6">
        <f t="shared" si="255"/>
        <v>0</v>
      </c>
      <c r="N265" s="6">
        <f t="shared" si="255"/>
        <v>0</v>
      </c>
      <c r="O265" s="6">
        <f t="shared" si="255"/>
        <v>0</v>
      </c>
      <c r="P265" s="6">
        <f t="shared" si="255"/>
        <v>0</v>
      </c>
      <c r="Q265" s="6">
        <f t="shared" si="255"/>
        <v>0</v>
      </c>
      <c r="R265" s="6">
        <f t="shared" si="255"/>
        <v>0</v>
      </c>
      <c r="S265" s="6">
        <f t="shared" si="255"/>
        <v>0</v>
      </c>
      <c r="T265" s="6">
        <f t="shared" si="255"/>
        <v>0</v>
      </c>
      <c r="U265" s="6">
        <f t="shared" si="255"/>
        <v>0</v>
      </c>
      <c r="V265" s="6">
        <f t="shared" si="256"/>
        <v>0</v>
      </c>
      <c r="W265" s="6">
        <f t="shared" si="256"/>
        <v>0</v>
      </c>
      <c r="X265" s="6">
        <f t="shared" si="256"/>
        <v>0</v>
      </c>
      <c r="Y265" s="6">
        <f t="shared" si="256"/>
        <v>0</v>
      </c>
      <c r="Z265" s="6">
        <f t="shared" si="256"/>
        <v>0</v>
      </c>
      <c r="AA265" s="6">
        <f t="shared" si="256"/>
        <v>0</v>
      </c>
      <c r="AB265" s="6">
        <f t="shared" si="256"/>
        <v>0</v>
      </c>
      <c r="AC265" s="6">
        <f t="shared" si="256"/>
        <v>0</v>
      </c>
      <c r="AD265" s="6">
        <f t="shared" si="256"/>
        <v>0</v>
      </c>
      <c r="AE265" s="6">
        <f t="shared" si="256"/>
        <v>0</v>
      </c>
      <c r="AF265" s="6">
        <f t="shared" si="257"/>
        <v>0</v>
      </c>
      <c r="AG265" s="6">
        <f t="shared" si="257"/>
        <v>0</v>
      </c>
      <c r="AH265" s="6">
        <f t="shared" si="257"/>
        <v>0</v>
      </c>
      <c r="AI265" s="6">
        <f t="shared" si="257"/>
        <v>0</v>
      </c>
      <c r="AJ265" s="6">
        <f t="shared" si="257"/>
        <v>0</v>
      </c>
      <c r="AK265" s="6">
        <f t="shared" si="257"/>
        <v>0</v>
      </c>
      <c r="AL265" s="6">
        <f t="shared" si="257"/>
        <v>0</v>
      </c>
      <c r="AM265" s="6">
        <f t="shared" si="257"/>
        <v>0</v>
      </c>
      <c r="AN265" s="6">
        <f t="shared" si="257"/>
        <v>0</v>
      </c>
      <c r="AO265" s="6">
        <f t="shared" si="257"/>
        <v>0</v>
      </c>
      <c r="AP265" s="194">
        <f t="shared" si="259"/>
        <v>0</v>
      </c>
      <c r="AQ265" s="194">
        <f t="shared" si="258"/>
        <v>0</v>
      </c>
      <c r="AR265" s="194">
        <f t="shared" si="258"/>
        <v>0</v>
      </c>
      <c r="AS265" s="3"/>
      <c r="AT265" s="3"/>
      <c r="AU265" s="3"/>
      <c r="AV265" s="3"/>
      <c r="AW265" s="3"/>
      <c r="AX265" s="3"/>
    </row>
    <row r="266" spans="1:50" customFormat="1">
      <c r="B266" s="15" t="str">
        <f t="shared" si="254"/>
        <v>COM_PROJ</v>
      </c>
      <c r="C266" s="16" t="str">
        <f t="shared" si="246"/>
        <v>-</v>
      </c>
      <c r="D266" s="15" t="str">
        <f>COM!B182</f>
        <v>CNO</v>
      </c>
      <c r="E266" s="16" t="str">
        <f t="shared" si="260"/>
        <v>-</v>
      </c>
      <c r="F266" s="16" t="str">
        <f t="shared" si="260"/>
        <v>-</v>
      </c>
      <c r="G266" s="16" t="str">
        <f t="shared" si="260"/>
        <v>-</v>
      </c>
      <c r="H266" s="16" t="str">
        <f t="shared" si="260"/>
        <v>-</v>
      </c>
      <c r="I266" s="15">
        <f t="shared" si="248"/>
        <v>0</v>
      </c>
      <c r="J266" s="15"/>
      <c r="K266" s="15"/>
      <c r="L266" s="6">
        <f t="shared" si="255"/>
        <v>0</v>
      </c>
      <c r="M266" s="6">
        <f t="shared" si="255"/>
        <v>0</v>
      </c>
      <c r="N266" s="6">
        <f t="shared" si="255"/>
        <v>0</v>
      </c>
      <c r="O266" s="6">
        <f t="shared" si="255"/>
        <v>0</v>
      </c>
      <c r="P266" s="6">
        <f t="shared" si="255"/>
        <v>0</v>
      </c>
      <c r="Q266" s="6">
        <f t="shared" si="255"/>
        <v>0</v>
      </c>
      <c r="R266" s="6">
        <f t="shared" si="255"/>
        <v>0.27783625702001274</v>
      </c>
      <c r="S266" s="6">
        <f t="shared" si="255"/>
        <v>0.53527411375538358</v>
      </c>
      <c r="T266" s="6">
        <f t="shared" si="255"/>
        <v>0.69686579866596787</v>
      </c>
      <c r="U266" s="6">
        <f t="shared" si="255"/>
        <v>1.2284391116911484</v>
      </c>
      <c r="V266" s="6">
        <f t="shared" si="256"/>
        <v>1.5317715750035923</v>
      </c>
      <c r="W266" s="6">
        <f t="shared" si="256"/>
        <v>1.7083277044380716</v>
      </c>
      <c r="X266" s="6">
        <f t="shared" si="256"/>
        <v>1.9448079315924471</v>
      </c>
      <c r="Y266" s="6">
        <f t="shared" si="256"/>
        <v>2.1891420942126696</v>
      </c>
      <c r="Z266" s="6">
        <f t="shared" si="256"/>
        <v>2.4565557660160557</v>
      </c>
      <c r="AA266" s="6">
        <f t="shared" si="256"/>
        <v>2.7398372377810984</v>
      </c>
      <c r="AB266" s="6">
        <f t="shared" si="256"/>
        <v>3.0393006844519657</v>
      </c>
      <c r="AC266" s="6">
        <f t="shared" si="256"/>
        <v>3.3709914644119889</v>
      </c>
      <c r="AD266" s="6">
        <f t="shared" si="256"/>
        <v>3.7369822082209807</v>
      </c>
      <c r="AE266" s="6">
        <f t="shared" si="256"/>
        <v>4.1263372754432126</v>
      </c>
      <c r="AF266" s="6">
        <f t="shared" si="257"/>
        <v>4.5242084999236782</v>
      </c>
      <c r="AG266" s="6">
        <f t="shared" si="257"/>
        <v>4.9324655075780743</v>
      </c>
      <c r="AH266" s="6">
        <f t="shared" si="257"/>
        <v>5.3716599562911007</v>
      </c>
      <c r="AI266" s="6">
        <f t="shared" si="257"/>
        <v>5.8220256735504394</v>
      </c>
      <c r="AJ266" s="6">
        <f t="shared" si="257"/>
        <v>6.2839486927147581</v>
      </c>
      <c r="AK266" s="6">
        <f t="shared" si="257"/>
        <v>6.7588959043766108</v>
      </c>
      <c r="AL266" s="6">
        <f t="shared" si="257"/>
        <v>7.2420273565118052</v>
      </c>
      <c r="AM266" s="6">
        <f t="shared" si="257"/>
        <v>7.7235577591088838</v>
      </c>
      <c r="AN266" s="6">
        <f t="shared" si="257"/>
        <v>8.1999604070670191</v>
      </c>
      <c r="AO266" s="6">
        <f t="shared" si="257"/>
        <v>10.5782062054938</v>
      </c>
      <c r="AP266" s="194">
        <f t="shared" si="259"/>
        <v>13.10936788971426</v>
      </c>
      <c r="AQ266" s="194">
        <f t="shared" si="258"/>
        <v>17.592422536261502</v>
      </c>
      <c r="AR266" s="194">
        <f t="shared" si="258"/>
        <v>20.183188431594594</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301" t="s">
        <v>282</v>
      </c>
      <c r="C2" s="301"/>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6"/>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6"/>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6"/>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6"/>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6"/>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6"/>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6"/>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6"/>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6"/>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6"/>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6"/>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298">
        <v>0</v>
      </c>
      <c r="G24" s="298">
        <v>0</v>
      </c>
      <c r="H24" s="298">
        <v>0</v>
      </c>
      <c r="I24" s="298">
        <v>0</v>
      </c>
      <c r="J24" s="298">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6"/>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8"/>
        <v>0.8</v>
      </c>
      <c r="H25" s="47">
        <f t="shared" si="19"/>
        <v>0.8</v>
      </c>
      <c r="I25" s="298">
        <v>0.5</v>
      </c>
      <c r="J25" s="298">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6"/>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8">
        <f t="shared" ref="P28:P36" si="37">$F28</f>
        <v>1.1310877688817864E-2</v>
      </c>
      <c r="Q28" s="198">
        <f>P28</f>
        <v>1.1310877688817864E-2</v>
      </c>
      <c r="R28" s="198">
        <f>Q28</f>
        <v>1.1310877688817864E-2</v>
      </c>
      <c r="S28" s="198">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9"/>
      <c r="Z28" s="198">
        <f>P28</f>
        <v>1.1310877688817864E-2</v>
      </c>
      <c r="AA28" s="198">
        <f>Q28</f>
        <v>1.1310877688817864E-2</v>
      </c>
      <c r="AB28" s="198">
        <f>R28</f>
        <v>1.1310877688817864E-2</v>
      </c>
      <c r="AC28" s="198">
        <f>S28</f>
        <v>1.1310877688817864E-2</v>
      </c>
      <c r="AD28" s="221">
        <f t="shared" ref="AD28:AD35" si="41">IF(INDEX($BJ$4:$BJ$7,MATCH($D$3,$BE$4:$BE$7,0)),AB28*$AD$27,AB28)</f>
        <v>1.0745333804376971E-2</v>
      </c>
      <c r="AE28" s="221">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8">
        <f t="shared" si="37"/>
        <v>7.4488324862735031E-2</v>
      </c>
      <c r="Q29" s="198">
        <f t="shared" ref="Q29:R35" si="44">P29</f>
        <v>7.4488324862735031E-2</v>
      </c>
      <c r="R29" s="198">
        <f t="shared" si="44"/>
        <v>7.4488324862735031E-2</v>
      </c>
      <c r="S29" s="198">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9"/>
      <c r="Z29" s="198">
        <f t="shared" ref="Z29:Z36" si="46">P29</f>
        <v>7.4488324862735031E-2</v>
      </c>
      <c r="AA29" s="198">
        <f t="shared" ref="AA29:AA35" si="47">Q29</f>
        <v>7.4488324862735031E-2</v>
      </c>
      <c r="AB29" s="198">
        <f t="shared" ref="AB29:AB35" si="48">R29</f>
        <v>7.4488324862735031E-2</v>
      </c>
      <c r="AC29" s="198">
        <f t="shared" ref="AC29:AC35" si="49">S29</f>
        <v>7.4488324862735031E-2</v>
      </c>
      <c r="AD29" s="54">
        <f t="shared" si="41"/>
        <v>7.0763908619598276E-2</v>
      </c>
      <c r="AE29" s="221">
        <f t="shared" si="42"/>
        <v>6.7225713188618363E-2</v>
      </c>
      <c r="AF29" s="56">
        <f t="shared" si="43"/>
        <v>7.0763908619598276E-2</v>
      </c>
      <c r="AG29" s="56">
        <f t="shared" si="43"/>
        <v>6.7225713188618363E-2</v>
      </c>
      <c r="AH29" s="56">
        <f t="shared" si="43"/>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8">
        <f t="shared" si="37"/>
        <v>2.1367810388246332E-2</v>
      </c>
      <c r="Q30" s="198">
        <f t="shared" si="44"/>
        <v>2.1367810388246332E-2</v>
      </c>
      <c r="R30" s="198">
        <f t="shared" si="44"/>
        <v>2.1367810388246332E-2</v>
      </c>
      <c r="S30" s="198">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9"/>
      <c r="Z30" s="198">
        <f t="shared" si="46"/>
        <v>2.1367810388246332E-2</v>
      </c>
      <c r="AA30" s="198">
        <f t="shared" si="47"/>
        <v>2.1367810388246332E-2</v>
      </c>
      <c r="AB30" s="198">
        <f t="shared" si="48"/>
        <v>2.1367810388246332E-2</v>
      </c>
      <c r="AC30" s="198">
        <f t="shared" si="49"/>
        <v>2.1367810388246332E-2</v>
      </c>
      <c r="AD30" s="54">
        <f t="shared" si="41"/>
        <v>2.0299419868834014E-2</v>
      </c>
      <c r="AE30" s="221">
        <f t="shared" si="42"/>
        <v>1.9284448875392313E-2</v>
      </c>
      <c r="AF30" s="56">
        <f t="shared" si="43"/>
        <v>2.0299419868834014E-2</v>
      </c>
      <c r="AG30" s="56">
        <f t="shared" si="43"/>
        <v>1.9284448875392313E-2</v>
      </c>
      <c r="AH30" s="56">
        <f t="shared" si="43"/>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8">
        <f t="shared" si="37"/>
        <v>1.4627762918736976E-2</v>
      </c>
      <c r="Q31" s="198">
        <f t="shared" si="44"/>
        <v>1.4627762918736976E-2</v>
      </c>
      <c r="R31" s="198">
        <f t="shared" si="44"/>
        <v>1.4627762918736976E-2</v>
      </c>
      <c r="S31" s="198">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9"/>
      <c r="Z31" s="198">
        <f t="shared" si="46"/>
        <v>1.4627762918736976E-2</v>
      </c>
      <c r="AA31" s="198">
        <f t="shared" si="47"/>
        <v>1.4627762918736976E-2</v>
      </c>
      <c r="AB31" s="198">
        <f t="shared" si="48"/>
        <v>1.4627762918736976E-2</v>
      </c>
      <c r="AC31" s="198">
        <f t="shared" si="49"/>
        <v>1.4627762918736976E-2</v>
      </c>
      <c r="AD31" s="54">
        <f t="shared" si="41"/>
        <v>1.3896374772800127E-2</v>
      </c>
      <c r="AE31" s="221">
        <f t="shared" si="42"/>
        <v>1.3201556034160121E-2</v>
      </c>
      <c r="AF31" s="56">
        <f t="shared" si="43"/>
        <v>1.3896374772800127E-2</v>
      </c>
      <c r="AG31" s="56">
        <f t="shared" si="43"/>
        <v>1.3201556034160121E-2</v>
      </c>
      <c r="AH31" s="56">
        <f t="shared" si="43"/>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50"/>
        <v>0.58639103006054849</v>
      </c>
      <c r="G32" s="48">
        <v>0.6</v>
      </c>
      <c r="H32" s="48">
        <v>0.60599999999999998</v>
      </c>
      <c r="I32" s="282">
        <v>0.61</v>
      </c>
      <c r="J32" s="48">
        <f>F32</f>
        <v>0.58639103006054849</v>
      </c>
      <c r="K32" s="48">
        <f t="shared" si="36"/>
        <v>0.58639103006054849</v>
      </c>
      <c r="L32" s="48">
        <f t="shared" si="36"/>
        <v>0.58639103006054849</v>
      </c>
      <c r="M32" s="48">
        <f t="shared" si="36"/>
        <v>0.58639103006054849</v>
      </c>
      <c r="N32" s="48">
        <f t="shared" si="36"/>
        <v>0.58639103006054849</v>
      </c>
      <c r="P32" s="198">
        <f t="shared" si="37"/>
        <v>0.58639103006054849</v>
      </c>
      <c r="Q32" s="198">
        <f t="shared" si="44"/>
        <v>0.58639103006054849</v>
      </c>
      <c r="R32" s="282">
        <f>I32</f>
        <v>0.61</v>
      </c>
      <c r="S32" s="198">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9"/>
      <c r="Z32" s="198">
        <f t="shared" si="46"/>
        <v>0.58639103006054849</v>
      </c>
      <c r="AA32" s="198">
        <f t="shared" si="47"/>
        <v>0.58639103006054849</v>
      </c>
      <c r="AB32" s="198">
        <f t="shared" si="48"/>
        <v>0.61</v>
      </c>
      <c r="AC32" s="198">
        <f t="shared" si="49"/>
        <v>0.58639103006054849</v>
      </c>
      <c r="AD32" s="54">
        <f t="shared" si="41"/>
        <v>0.57950000000000002</v>
      </c>
      <c r="AE32" s="221">
        <f t="shared" si="42"/>
        <v>0.55052500000000004</v>
      </c>
      <c r="AF32" s="56">
        <f t="shared" si="43"/>
        <v>0.55707147855752104</v>
      </c>
      <c r="AG32" s="56">
        <f t="shared" si="43"/>
        <v>0.55052500000000004</v>
      </c>
      <c r="AH32" s="56">
        <f t="shared" si="43"/>
        <v>0.52299875000000007</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8">
        <f t="shared" si="37"/>
        <v>0.17957151280249187</v>
      </c>
      <c r="Q33" s="198">
        <f t="shared" si="44"/>
        <v>0.17957151280249187</v>
      </c>
      <c r="R33" s="198">
        <f t="shared" si="44"/>
        <v>0.17957151280249187</v>
      </c>
      <c r="S33" s="198">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9"/>
      <c r="Z33" s="198">
        <f t="shared" si="46"/>
        <v>0.17957151280249187</v>
      </c>
      <c r="AA33" s="198">
        <f t="shared" si="47"/>
        <v>0.17957151280249187</v>
      </c>
      <c r="AB33" s="198">
        <f t="shared" si="48"/>
        <v>0.17957151280249187</v>
      </c>
      <c r="AC33" s="198">
        <f t="shared" si="49"/>
        <v>0.17957151280249187</v>
      </c>
      <c r="AD33" s="54">
        <f t="shared" si="41"/>
        <v>0.17059293716236726</v>
      </c>
      <c r="AE33" s="221">
        <f t="shared" si="42"/>
        <v>0.16206329030424887</v>
      </c>
      <c r="AF33" s="56">
        <f t="shared" si="43"/>
        <v>0.17059293716236726</v>
      </c>
      <c r="AG33" s="56">
        <f t="shared" si="43"/>
        <v>0.16206329030424887</v>
      </c>
      <c r="AH33" s="56">
        <f t="shared" si="43"/>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8">
        <f t="shared" si="37"/>
        <v>1.0141010242039481E-2</v>
      </c>
      <c r="Q34" s="198">
        <f t="shared" si="44"/>
        <v>1.0141010242039481E-2</v>
      </c>
      <c r="R34" s="198">
        <f t="shared" si="44"/>
        <v>1.0141010242039481E-2</v>
      </c>
      <c r="S34" s="198">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9"/>
      <c r="Z34" s="198">
        <f t="shared" si="46"/>
        <v>1.0141010242039481E-2</v>
      </c>
      <c r="AA34" s="198">
        <f t="shared" si="47"/>
        <v>1.0141010242039481E-2</v>
      </c>
      <c r="AB34" s="198">
        <f t="shared" si="48"/>
        <v>1.0141010242039481E-2</v>
      </c>
      <c r="AC34" s="198">
        <f t="shared" si="49"/>
        <v>1.0141010242039481E-2</v>
      </c>
      <c r="AD34" s="54">
        <f t="shared" si="41"/>
        <v>9.6339597299375072E-3</v>
      </c>
      <c r="AE34" s="221">
        <f t="shared" si="42"/>
        <v>9.152261743440632E-3</v>
      </c>
      <c r="AF34" s="56">
        <f t="shared" si="43"/>
        <v>9.6339597299375072E-3</v>
      </c>
      <c r="AG34" s="56">
        <f t="shared" si="43"/>
        <v>9.152261743440632E-3</v>
      </c>
      <c r="AH34" s="56">
        <f t="shared" si="43"/>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8">
        <f t="shared" si="37"/>
        <v>2.9052410444323504E-3</v>
      </c>
      <c r="Q35" s="198">
        <f t="shared" si="44"/>
        <v>2.9052410444323504E-3</v>
      </c>
      <c r="R35" s="198">
        <f t="shared" si="44"/>
        <v>2.9052410444323504E-3</v>
      </c>
      <c r="S35" s="198">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9"/>
      <c r="Z35" s="198">
        <f t="shared" si="46"/>
        <v>2.9052410444323504E-3</v>
      </c>
      <c r="AA35" s="198">
        <f t="shared" si="47"/>
        <v>2.9052410444323504E-3</v>
      </c>
      <c r="AB35" s="198">
        <f t="shared" si="48"/>
        <v>2.9052410444323504E-3</v>
      </c>
      <c r="AC35" s="198">
        <f t="shared" si="49"/>
        <v>2.9052410444323504E-3</v>
      </c>
      <c r="AD35" s="54">
        <f t="shared" si="41"/>
        <v>2.7599789922107326E-3</v>
      </c>
      <c r="AE35" s="221">
        <f t="shared" si="42"/>
        <v>2.6219800426001958E-3</v>
      </c>
      <c r="AF35" s="56">
        <f t="shared" si="43"/>
        <v>2.7599789922107326E-3</v>
      </c>
      <c r="AG35" s="56">
        <f t="shared" si="43"/>
        <v>2.6219800426001958E-3</v>
      </c>
      <c r="AH35" s="56">
        <f t="shared" si="43"/>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8">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9"/>
      <c r="Z36" s="198">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299">
        <v>0.19</v>
      </c>
      <c r="H39" s="299">
        <f>G39</f>
        <v>0.19</v>
      </c>
      <c r="I39" s="299">
        <f>H39</f>
        <v>0.19</v>
      </c>
      <c r="J39" s="299">
        <v>0.19</v>
      </c>
      <c r="K39" s="48">
        <f>IF($D$4,AE39,U39)</f>
        <v>0.19</v>
      </c>
      <c r="L39" s="48">
        <f>IF($D$4,AF39,V39)</f>
        <v>0.19</v>
      </c>
      <c r="M39" s="48">
        <f>IF($D$4,AG39,W39)</f>
        <v>0.19</v>
      </c>
      <c r="N39" s="48">
        <f>IF($D$4,AH39,X39)</f>
        <v>0.19</v>
      </c>
      <c r="P39" s="198">
        <f>F39</f>
        <v>0.16642758048548645</v>
      </c>
      <c r="Q39" s="198">
        <f t="shared" ref="Q39:T39" si="62">G39</f>
        <v>0.19</v>
      </c>
      <c r="R39" s="198">
        <f t="shared" si="62"/>
        <v>0.19</v>
      </c>
      <c r="S39" s="198">
        <f t="shared" si="62"/>
        <v>0.19</v>
      </c>
      <c r="T39" s="198">
        <f t="shared" si="62"/>
        <v>0.19</v>
      </c>
      <c r="U39" s="25">
        <f>T39</f>
        <v>0.19</v>
      </c>
      <c r="V39" s="25">
        <f>U39</f>
        <v>0.19</v>
      </c>
      <c r="W39" s="25">
        <f t="shared" ref="W39:X39" si="63">V39</f>
        <v>0.19</v>
      </c>
      <c r="X39" s="25">
        <f t="shared" si="63"/>
        <v>0.19</v>
      </c>
      <c r="Y39" s="199"/>
      <c r="Z39" s="198">
        <f>P39</f>
        <v>0.16642758048548645</v>
      </c>
      <c r="AA39" s="198">
        <f>Q39</f>
        <v>0.19</v>
      </c>
      <c r="AB39" s="198">
        <f>R39</f>
        <v>0.19</v>
      </c>
      <c r="AC39" s="198">
        <f>S39</f>
        <v>0.19</v>
      </c>
      <c r="AD39" s="54">
        <f>AB39*0.95</f>
        <v>0.18049999999999999</v>
      </c>
      <c r="AE39" s="54">
        <f>AD39*0.95</f>
        <v>0.17147499999999999</v>
      </c>
      <c r="AF39" s="54">
        <f>AC39*0.95</f>
        <v>0.18049999999999999</v>
      </c>
      <c r="AG39" s="54">
        <f>AD39*0.95</f>
        <v>0.17147499999999999</v>
      </c>
      <c r="AH39" s="54">
        <f>AE39*0.95</f>
        <v>0.16290124999999997</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8">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9"/>
      <c r="Z40" s="198">
        <f>P40</f>
        <v>0.83357241951451344</v>
      </c>
      <c r="AA40" s="198">
        <f t="shared" ref="AA40" si="68">Q40</f>
        <v>0.81</v>
      </c>
      <c r="AB40" s="198">
        <f t="shared" ref="AB40" si="69">R40</f>
        <v>0.81</v>
      </c>
      <c r="AC40" s="198">
        <f t="shared" ref="AC40" si="70">S40</f>
        <v>0.81</v>
      </c>
      <c r="AD40" s="48">
        <f>1-AD39</f>
        <v>0.81950000000000001</v>
      </c>
      <c r="AE40" s="48">
        <f>1-AE39</f>
        <v>0.82852499999999996</v>
      </c>
      <c r="AF40" s="48">
        <f>1-AF39</f>
        <v>0.81950000000000001</v>
      </c>
      <c r="AG40" s="48">
        <f>1-AG39</f>
        <v>0.82852499999999996</v>
      </c>
      <c r="AH40" s="48">
        <f>1-AH39</f>
        <v>0.83709875</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37.52614974900834</v>
      </c>
      <c r="W43" s="259">
        <f>T43*(1+(T13+W13)/2*((W7/T7)^(1/(W$4-T$4))-1))^(W$4-T$4)</f>
        <v>46.685846643130326</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37.52614974900834</v>
      </c>
      <c r="AG43" s="259">
        <f>AD43*(1+(AD13+AG13)/2*((AG7/AD7)^(1/(AG$4-AD$4))-1))^(AG$4-AD$4)</f>
        <v>46.685846643130326</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8">
        <f t="shared" si="76"/>
        <v>6.845128654616043</v>
      </c>
      <c r="U46" s="258">
        <f t="shared" si="76"/>
        <v>9.1760714503508893</v>
      </c>
      <c r="V46" s="258">
        <f t="shared" ref="V46:W46" si="77">V39*V$48</f>
        <v>12.261791122463769</v>
      </c>
      <c r="W46" s="258">
        <f t="shared" si="77"/>
        <v>15.254466381306896</v>
      </c>
      <c r="X46" s="258">
        <f t="shared" si="76"/>
        <v>16.38305074061574</v>
      </c>
      <c r="Y46" s="6"/>
      <c r="Z46" s="6">
        <f t="shared" ref="Z46:AH47" si="78">Z39*Z$48</f>
        <v>5.4191590500230697</v>
      </c>
      <c r="AA46" s="6">
        <f t="shared" si="78"/>
        <v>6.263725567965813</v>
      </c>
      <c r="AB46" s="6">
        <f t="shared" si="78"/>
        <v>6.0299454950865155</v>
      </c>
      <c r="AC46" s="6">
        <f t="shared" si="78"/>
        <v>6.0908959928898438</v>
      </c>
      <c r="AD46" s="258">
        <f t="shared" si="78"/>
        <v>6.5028722218852408</v>
      </c>
      <c r="AE46" s="258">
        <f t="shared" si="78"/>
        <v>8.2814044839416763</v>
      </c>
      <c r="AF46" s="258">
        <f t="shared" ref="AF46:AG46" si="79">AF39*AF$48</f>
        <v>11.648701566340581</v>
      </c>
      <c r="AG46" s="258">
        <f t="shared" si="79"/>
        <v>13.767155909129473</v>
      </c>
      <c r="AH46" s="258">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8">
        <f t="shared" si="76"/>
        <v>29.181864264415765</v>
      </c>
      <c r="U47" s="258">
        <f t="shared" si="76"/>
        <v>39.119041446232735</v>
      </c>
      <c r="V47" s="258">
        <f t="shared" ref="V47:W47" si="82">V40*V$48</f>
        <v>52.273951627345546</v>
      </c>
      <c r="W47" s="258">
        <f t="shared" si="82"/>
        <v>65.032198783466242</v>
      </c>
      <c r="X47" s="258">
        <f t="shared" si="76"/>
        <v>69.843532104730272</v>
      </c>
      <c r="Y47" s="6"/>
      <c r="Z47" s="6">
        <f t="shared" si="78"/>
        <v>27.142505514316699</v>
      </c>
      <c r="AA47" s="6">
        <f t="shared" si="78"/>
        <v>26.703251105538467</v>
      </c>
      <c r="AB47" s="6">
        <f t="shared" si="78"/>
        <v>25.706609742210937</v>
      </c>
      <c r="AC47" s="6">
        <f t="shared" si="78"/>
        <v>25.966451338109337</v>
      </c>
      <c r="AD47" s="258">
        <f t="shared" si="78"/>
        <v>29.524120697146564</v>
      </c>
      <c r="AE47" s="258">
        <f t="shared" si="78"/>
        <v>40.013708412641947</v>
      </c>
      <c r="AF47" s="258">
        <f t="shared" ref="AF47:AG47" si="83">AF40*AF$48</f>
        <v>52.887041183468732</v>
      </c>
      <c r="AG47" s="258">
        <f t="shared" si="83"/>
        <v>66.519509255643669</v>
      </c>
      <c r="AH47" s="258">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64.535742749809316</v>
      </c>
      <c r="W48" s="259">
        <f>T48*(1+(T21+W21)/2*((W7/T7)^(1/(W$4-T$4))-1))^(W$4-T$4)</f>
        <v>80.28666516477314</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64.535742749809316</v>
      </c>
      <c r="AG48" s="259">
        <f>AD48*(1+(AD21+AG21)/2*((AG7/AD7)^(1/(AG$4-AD$4))-1))^(AG$4-AD$4)</f>
        <v>80.28666516477314</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8">
        <f t="shared" si="88"/>
        <v>2.7759798598499685</v>
      </c>
      <c r="U51" s="258">
        <f t="shared" si="88"/>
        <v>3.7212725755769114</v>
      </c>
      <c r="V51" s="258">
        <f t="shared" ref="V51:W51" si="89">V28*V$60</f>
        <v>4.9735442205513296</v>
      </c>
      <c r="W51" s="258">
        <f t="shared" si="89"/>
        <v>6.1865792194502198</v>
      </c>
      <c r="X51" s="258">
        <f t="shared" si="88"/>
        <v>6.6460112570730461</v>
      </c>
      <c r="Y51" s="6"/>
      <c r="Z51" s="6">
        <f>P51</f>
        <v>2.508551055458172</v>
      </c>
      <c r="AA51" s="6">
        <f>Q51</f>
        <v>2.539776305544069</v>
      </c>
      <c r="AB51" s="6">
        <f>R51</f>
        <v>2.4453873855547426</v>
      </c>
      <c r="AC51" s="6">
        <f>S51</f>
        <v>2.4700590698758176</v>
      </c>
      <c r="AD51" s="258">
        <f t="shared" ref="AD51:AH59" si="90">AD28*AD$60</f>
        <v>2.6371783483333711</v>
      </c>
      <c r="AE51" s="258">
        <f t="shared" si="90"/>
        <v>3.3584452921189967</v>
      </c>
      <c r="AF51" s="258">
        <f t="shared" ref="AF51:AG51" si="91">AF28*AF$60</f>
        <v>4.7239324049867362</v>
      </c>
      <c r="AG51" s="258">
        <f t="shared" si="91"/>
        <v>5.5831399176963243</v>
      </c>
      <c r="AH51" s="258">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8">
        <f t="shared" si="96"/>
        <v>18.281347858384027</v>
      </c>
      <c r="U52" s="258">
        <f t="shared" si="96"/>
        <v>24.506618154521821</v>
      </c>
      <c r="V52" s="258">
        <f t="shared" ref="V52:W52" si="97">V29*V$60</f>
        <v>32.75351284064012</v>
      </c>
      <c r="W52" s="258">
        <f t="shared" si="97"/>
        <v>40.742012721350214</v>
      </c>
      <c r="X52" s="258">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8">
        <f t="shared" si="90"/>
        <v>17.367263879604167</v>
      </c>
      <c r="AE52" s="258">
        <f t="shared" si="90"/>
        <v>22.117201762370787</v>
      </c>
      <c r="AF52" s="258">
        <f t="shared" ref="AF52:AG52" si="102">AF29*AF$60</f>
        <v>31.109682315822926</v>
      </c>
      <c r="AG52" s="258">
        <f t="shared" si="102"/>
        <v>36.768034398834736</v>
      </c>
      <c r="AH52" s="258">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8">
        <f t="shared" si="96"/>
        <v>5.2442094167021382</v>
      </c>
      <c r="U53" s="258">
        <f t="shared" si="96"/>
        <v>7.0299979352193773</v>
      </c>
      <c r="V53" s="258">
        <f t="shared" ref="V53:W53" si="105">V30*V$60</f>
        <v>9.3957120557817841</v>
      </c>
      <c r="W53" s="258">
        <f t="shared" si="105"/>
        <v>11.687302731932668</v>
      </c>
      <c r="X53" s="258">
        <f t="shared" si="96"/>
        <v>12.555233314889596</v>
      </c>
      <c r="Y53" s="6"/>
      <c r="Z53" s="6">
        <f t="shared" si="98"/>
        <v>4.7389994637867545</v>
      </c>
      <c r="AA53" s="6">
        <f t="shared" si="99"/>
        <v>4.7979882745154434</v>
      </c>
      <c r="AB53" s="6">
        <f t="shared" si="100"/>
        <v>4.6196745661922405</v>
      </c>
      <c r="AC53" s="6">
        <f t="shared" si="101"/>
        <v>4.6662827859109095</v>
      </c>
      <c r="AD53" s="258">
        <f t="shared" si="90"/>
        <v>4.9819941880271097</v>
      </c>
      <c r="AE53" s="258">
        <f t="shared" si="90"/>
        <v>6.3445670774287564</v>
      </c>
      <c r="AF53" s="258">
        <f t="shared" ref="AF53:AG53" si="106">AF30*AF$60</f>
        <v>8.9241608559201584</v>
      </c>
      <c r="AG53" s="258">
        <f t="shared" si="106"/>
        <v>10.547322534512587</v>
      </c>
      <c r="AH53" s="258">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8">
        <f t="shared" si="96"/>
        <v>3.5900286763084908</v>
      </c>
      <c r="U54" s="258">
        <f t="shared" si="96"/>
        <v>4.8125260027655594</v>
      </c>
      <c r="V54" s="258">
        <f t="shared" ref="V54:W54" si="109">V31*V$60</f>
        <v>6.432023024703299</v>
      </c>
      <c r="W54" s="258">
        <f t="shared" si="109"/>
        <v>8.000777356965715</v>
      </c>
      <c r="X54" s="258">
        <f t="shared" si="96"/>
        <v>8.5949366351853822</v>
      </c>
      <c r="Y54" s="6"/>
      <c r="Z54" s="6">
        <f t="shared" si="98"/>
        <v>3.2441770761137643</v>
      </c>
      <c r="AA54" s="6">
        <f t="shared" si="99"/>
        <v>3.284559048927981</v>
      </c>
      <c r="AB54" s="6">
        <f t="shared" si="100"/>
        <v>3.1624908255995221</v>
      </c>
      <c r="AC54" s="6">
        <f t="shared" si="101"/>
        <v>3.1943974166690543</v>
      </c>
      <c r="AD54" s="258">
        <f t="shared" si="90"/>
        <v>3.4105239854183775</v>
      </c>
      <c r="AE54" s="258">
        <f t="shared" si="90"/>
        <v>4.3433005696129499</v>
      </c>
      <c r="AF54" s="258">
        <f t="shared" ref="AF54:AG54" si="110">AF31*AF$60</f>
        <v>6.1092131986007612</v>
      </c>
      <c r="AG54" s="258">
        <f t="shared" si="110"/>
        <v>7.2203810619345479</v>
      </c>
      <c r="AH54" s="258">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8">
        <f t="shared" si="96"/>
        <v>143.91541790377966</v>
      </c>
      <c r="U55" s="258">
        <f t="shared" si="96"/>
        <v>192.92232828986374</v>
      </c>
      <c r="V55" s="258">
        <f t="shared" ref="V55:W55" si="112">V32*V$60</f>
        <v>257.8439798198886</v>
      </c>
      <c r="W55" s="258">
        <f t="shared" si="112"/>
        <v>320.73148175150561</v>
      </c>
      <c r="X55" s="258">
        <f t="shared" si="96"/>
        <v>344.54986554066159</v>
      </c>
      <c r="Y55" s="6"/>
      <c r="Z55" s="6">
        <f t="shared" si="98"/>
        <v>130.05107807184956</v>
      </c>
      <c r="AA55" s="6">
        <f t="shared" si="99"/>
        <v>131.66989201940638</v>
      </c>
      <c r="AB55" s="6">
        <f t="shared" si="100"/>
        <v>131.88068567509137</v>
      </c>
      <c r="AC55" s="6">
        <f t="shared" si="101"/>
        <v>128.0555339862631</v>
      </c>
      <c r="AD55" s="258">
        <f t="shared" si="90"/>
        <v>142.22404633317933</v>
      </c>
      <c r="AE55" s="258">
        <f t="shared" si="90"/>
        <v>181.12225103609083</v>
      </c>
      <c r="AF55" s="258">
        <f t="shared" ref="AF55:AG55" si="113">AF32*AF$60</f>
        <v>244.90332802688854</v>
      </c>
      <c r="AG55" s="258">
        <f t="shared" si="113"/>
        <v>301.10089097344849</v>
      </c>
      <c r="AH55" s="258">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8">
        <f t="shared" si="96"/>
        <v>44.071460823532846</v>
      </c>
      <c r="U56" s="258">
        <f t="shared" si="96"/>
        <v>59.07892953412447</v>
      </c>
      <c r="V56" s="258">
        <f t="shared" ref="V56:W56" si="116">V33*V$60</f>
        <v>78.959996230658021</v>
      </c>
      <c r="W56" s="258">
        <f t="shared" si="116"/>
        <v>98.218141869522995</v>
      </c>
      <c r="X56" s="258">
        <f t="shared" si="96"/>
        <v>105.51208565493091</v>
      </c>
      <c r="Y56" s="6"/>
      <c r="Z56" s="6">
        <f t="shared" si="98"/>
        <v>39.825760684889083</v>
      </c>
      <c r="AA56" s="6">
        <f t="shared" si="99"/>
        <v>40.321492806641579</v>
      </c>
      <c r="AB56" s="6">
        <f t="shared" si="100"/>
        <v>38.822974157550945</v>
      </c>
      <c r="AC56" s="6">
        <f t="shared" si="101"/>
        <v>39.21466185843564</v>
      </c>
      <c r="AD56" s="258">
        <f t="shared" si="90"/>
        <v>41.867847798263455</v>
      </c>
      <c r="AE56" s="258">
        <f t="shared" si="90"/>
        <v>53.318682984825443</v>
      </c>
      <c r="AF56" s="258">
        <f t="shared" ref="AF56:AG56" si="117">AF33*AF$60</f>
        <v>74.997158635957163</v>
      </c>
      <c r="AG56" s="258">
        <f t="shared" si="117"/>
        <v>88.637938521770977</v>
      </c>
      <c r="AH56" s="258">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8">
        <f t="shared" si="96"/>
        <v>2.4888643450069905</v>
      </c>
      <c r="U57" s="258">
        <f t="shared" si="96"/>
        <v>3.3363868251934181</v>
      </c>
      <c r="V57" s="258">
        <f t="shared" ref="V57:W57" si="120">V34*V$60</f>
        <v>4.4591378553858814</v>
      </c>
      <c r="W57" s="258">
        <f t="shared" si="120"/>
        <v>5.5467104281091615</v>
      </c>
      <c r="X57" s="258">
        <f t="shared" si="96"/>
        <v>5.9586240856726436</v>
      </c>
      <c r="Y57" s="6"/>
      <c r="Z57" s="6">
        <f t="shared" si="98"/>
        <v>2.2490953086010257</v>
      </c>
      <c r="AA57" s="6">
        <f t="shared" si="99"/>
        <v>2.2770909769870764</v>
      </c>
      <c r="AB57" s="6">
        <f t="shared" si="100"/>
        <v>2.1924645641939198</v>
      </c>
      <c r="AC57" s="6">
        <f t="shared" si="101"/>
        <v>2.2145844924852267</v>
      </c>
      <c r="AD57" s="258">
        <f t="shared" si="90"/>
        <v>2.3644188697197861</v>
      </c>
      <c r="AE57" s="258">
        <f t="shared" si="90"/>
        <v>3.0110862341282676</v>
      </c>
      <c r="AF57" s="258">
        <f t="shared" ref="AF57:AG57" si="121">AF34*AF$60</f>
        <v>4.2353430228524953</v>
      </c>
      <c r="AG57" s="258">
        <f t="shared" si="121"/>
        <v>5.0056839659818921</v>
      </c>
      <c r="AH57" s="258">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8">
        <f t="shared" si="96"/>
        <v>0.71302076189249108</v>
      </c>
      <c r="U58" s="258">
        <f t="shared" si="96"/>
        <v>0.95582271522347628</v>
      </c>
      <c r="V58" s="258">
        <f t="shared" ref="V58:W58" si="124">V35*V$60</f>
        <v>1.2774733494050514</v>
      </c>
      <c r="W58" s="258">
        <f t="shared" si="124"/>
        <v>1.5890459049652672</v>
      </c>
      <c r="X58" s="258">
        <f t="shared" si="96"/>
        <v>1.7070527342804307</v>
      </c>
      <c r="Y58" s="6"/>
      <c r="Z58" s="6">
        <f t="shared" si="98"/>
        <v>0.64433067785501452</v>
      </c>
      <c r="AA58" s="6">
        <f t="shared" si="99"/>
        <v>0.65235099959024967</v>
      </c>
      <c r="AB58" s="6">
        <f t="shared" si="100"/>
        <v>0.62810685408386391</v>
      </c>
      <c r="AC58" s="6">
        <f t="shared" si="101"/>
        <v>0.63444386805367525</v>
      </c>
      <c r="AD58" s="258">
        <f t="shared" si="90"/>
        <v>0.67736907690557524</v>
      </c>
      <c r="AE58" s="258">
        <f t="shared" si="90"/>
        <v>0.86262917667218164</v>
      </c>
      <c r="AF58" s="258">
        <f t="shared" ref="AF58:AG58" si="125">AF35*AF$60</f>
        <v>1.2133596252799588</v>
      </c>
      <c r="AG58" s="258">
        <f t="shared" si="125"/>
        <v>1.4340502737232992</v>
      </c>
      <c r="AH58" s="258">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8">
        <f t="shared" si="96"/>
        <v>24.345351386737054</v>
      </c>
      <c r="U59" s="258">
        <f t="shared" si="96"/>
        <v>32.635571233266909</v>
      </c>
      <c r="V59" s="258">
        <f t="shared" ref="V59:W59" si="128">V36*V$60</f>
        <v>43.617997175722103</v>
      </c>
      <c r="W59" s="258">
        <f t="shared" si="128"/>
        <v>54.256317618796132</v>
      </c>
      <c r="X59" s="258">
        <f t="shared" si="96"/>
        <v>58.285537915393242</v>
      </c>
      <c r="Y59" s="6"/>
      <c r="Z59" s="6">
        <f t="shared" si="98"/>
        <v>22</v>
      </c>
      <c r="AA59" s="6">
        <f t="shared" si="99"/>
        <v>22.273845533418598</v>
      </c>
      <c r="AB59" s="6">
        <f t="shared" si="100"/>
        <v>16.341846000266067</v>
      </c>
      <c r="AC59" s="6">
        <f t="shared" si="101"/>
        <v>21.662425175294217</v>
      </c>
      <c r="AD59" s="258">
        <f t="shared" si="90"/>
        <v>29.894804169693494</v>
      </c>
      <c r="AE59" s="258">
        <f t="shared" si="90"/>
        <v>54.520974935987176</v>
      </c>
      <c r="AF59" s="258">
        <f t="shared" ref="AF59:AG59" si="129">AF36*AF$60</f>
        <v>63.410220775539976</v>
      </c>
      <c r="AG59" s="258">
        <f t="shared" si="129"/>
        <v>90.636650306955602</v>
      </c>
      <c r="AH59" s="258">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9">
        <f>AB60*(1+(AB22+AD22)/2*((AD7/AB7)^(1/(AD$4-AB$4))-1))^(AD$4-AB$4)</f>
        <v>245.42544664914467</v>
      </c>
      <c r="AE60" s="259">
        <f>AD60*(1+(AD22+AE22)/2*((AE7/AD7)^(1/(AE$4-AD$4))-1))^(AE$4-AD$4)</f>
        <v>328.99913906923541</v>
      </c>
      <c r="AF60" s="259">
        <f>AC60*(1+(AC22+AF22)/2*((AF7/AC7)^(1/(AF$4-AC$4))-1))^(AF$4-AC$4)</f>
        <v>439.62639886184871</v>
      </c>
      <c r="AG60" s="259">
        <f>AD60*(1+(AD22+AG22)/2*((AG7/AD7)^(1/(AG$4-AD$4))-1))^(AG$4-AD$4)</f>
        <v>546.93409195485845</v>
      </c>
      <c r="AH60" s="259">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200"/>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200"/>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200"/>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200"/>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200"/>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200"/>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200"/>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200"/>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200"/>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200"/>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3"/>
      <c r="F76" s="201">
        <f t="shared" ref="F76" si="167">F63*F92</f>
        <v>18.931145021834741</v>
      </c>
      <c r="G76" s="201">
        <f t="shared" ref="G76:N85" si="168">G63*G92</f>
        <v>19.16679090850425</v>
      </c>
      <c r="H76" s="201">
        <f t="shared" si="168"/>
        <v>18.454471209495399</v>
      </c>
      <c r="I76" s="201">
        <f>I63*I92</f>
        <v>18.640659659915396</v>
      </c>
      <c r="J76" s="201">
        <f t="shared" si="168"/>
        <v>20.949335350447488</v>
      </c>
      <c r="K76" s="201">
        <f t="shared" si="168"/>
        <v>28.083124176699723</v>
      </c>
      <c r="L76" s="201">
        <f t="shared" ref="L76:M76" si="169">L63*L92</f>
        <v>37.533574095253329</v>
      </c>
      <c r="M76" s="201">
        <f t="shared" si="169"/>
        <v>46.687918963279856</v>
      </c>
      <c r="N76" s="201">
        <f t="shared" si="168"/>
        <v>50.155089588725303</v>
      </c>
      <c r="O76" s="5"/>
      <c r="P76" s="201">
        <f>P43</f>
        <v>18.931145021834741</v>
      </c>
      <c r="Q76" s="201">
        <f t="shared" ref="Q76:X76" si="170">Q43</f>
        <v>19.16679090850425</v>
      </c>
      <c r="R76" s="201">
        <f t="shared" si="170"/>
        <v>18.454471209495399</v>
      </c>
      <c r="S76" s="201">
        <f t="shared" si="170"/>
        <v>18.640659659915396</v>
      </c>
      <c r="T76" s="201">
        <f t="shared" si="170"/>
        <v>20.949315343702175</v>
      </c>
      <c r="U76" s="201">
        <f t="shared" si="170"/>
        <v>28.083097357141792</v>
      </c>
      <c r="V76" s="201">
        <f t="shared" ref="V76:W76" si="171">V43</f>
        <v>37.52614974900834</v>
      </c>
      <c r="W76" s="201">
        <f t="shared" si="171"/>
        <v>46.685846643130326</v>
      </c>
      <c r="X76" s="201">
        <f t="shared" si="170"/>
        <v>50.139845950972003</v>
      </c>
      <c r="Y76" s="5"/>
      <c r="Z76" s="201">
        <f>Z43</f>
        <v>18.931145021834741</v>
      </c>
      <c r="AA76" s="201">
        <f>AA43</f>
        <v>19.16679090850425</v>
      </c>
      <c r="AB76" s="201">
        <f t="shared" ref="AB76:AH76" si="172">AB43</f>
        <v>18.454471209495399</v>
      </c>
      <c r="AC76" s="201">
        <f t="shared" si="172"/>
        <v>18.640659659915396</v>
      </c>
      <c r="AD76" s="201">
        <f t="shared" si="172"/>
        <v>20.949315343702175</v>
      </c>
      <c r="AE76" s="201">
        <f t="shared" si="172"/>
        <v>28.083097357141792</v>
      </c>
      <c r="AF76" s="201">
        <f t="shared" ref="AF76:AG76" si="173">AF43</f>
        <v>37.52614974900834</v>
      </c>
      <c r="AG76" s="201">
        <f t="shared" si="173"/>
        <v>46.685846643130326</v>
      </c>
      <c r="AH76" s="201">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74">F64*F93</f>
        <v>5.4191590500230697</v>
      </c>
      <c r="G77" s="201">
        <f t="shared" si="168"/>
        <v>6.263725567965813</v>
      </c>
      <c r="H77" s="201">
        <f>H64*H93</f>
        <v>6.0309388102583563</v>
      </c>
      <c r="I77" s="201">
        <f t="shared" si="168"/>
        <v>6.0917853736148873</v>
      </c>
      <c r="J77" s="201">
        <f t="shared" si="168"/>
        <v>6.8462627934374574</v>
      </c>
      <c r="K77" s="201">
        <f t="shared" si="168"/>
        <v>9.1775917926826445</v>
      </c>
      <c r="L77" s="201">
        <f t="shared" ref="L77:M77" si="175">L64*L93</f>
        <v>12.266007848672485</v>
      </c>
      <c r="M77" s="201">
        <f t="shared" si="175"/>
        <v>15.257656491450376</v>
      </c>
      <c r="N77" s="201">
        <f t="shared" si="168"/>
        <v>16.390731162049864</v>
      </c>
      <c r="O77" s="5"/>
      <c r="P77" s="201">
        <f>P46</f>
        <v>5.4191590500230697</v>
      </c>
      <c r="Q77" s="201">
        <f t="shared" ref="Q77:X77" si="176">Q46</f>
        <v>6.263725567965813</v>
      </c>
      <c r="R77" s="201">
        <f t="shared" si="176"/>
        <v>6.0299454950865155</v>
      </c>
      <c r="S77" s="201">
        <f t="shared" si="176"/>
        <v>6.0908959928898438</v>
      </c>
      <c r="T77" s="201">
        <f t="shared" si="176"/>
        <v>6.845128654616043</v>
      </c>
      <c r="U77" s="201">
        <f t="shared" si="176"/>
        <v>9.1760714503508893</v>
      </c>
      <c r="V77" s="201">
        <f t="shared" ref="V77:W77" si="177">V46</f>
        <v>12.261791122463769</v>
      </c>
      <c r="W77" s="201">
        <f t="shared" si="177"/>
        <v>15.254466381306896</v>
      </c>
      <c r="X77" s="201">
        <f t="shared" si="176"/>
        <v>16.38305074061574</v>
      </c>
      <c r="Y77" s="5"/>
      <c r="Z77" s="201">
        <f>Z46</f>
        <v>5.4191590500230697</v>
      </c>
      <c r="AA77" s="201">
        <f>AA46</f>
        <v>6.263725567965813</v>
      </c>
      <c r="AB77" s="201">
        <f t="shared" ref="AB77:AH77" si="178">AB46</f>
        <v>6.0299454950865155</v>
      </c>
      <c r="AC77" s="201">
        <f t="shared" si="178"/>
        <v>6.0908959928898438</v>
      </c>
      <c r="AD77" s="201">
        <f t="shared" si="178"/>
        <v>6.5028722218852408</v>
      </c>
      <c r="AE77" s="201">
        <f t="shared" si="178"/>
        <v>8.2814044839416763</v>
      </c>
      <c r="AF77" s="201">
        <f t="shared" ref="AF77:AG77" si="179">AF46</f>
        <v>11.648701566340581</v>
      </c>
      <c r="AG77" s="201">
        <f t="shared" si="179"/>
        <v>13.767155909129473</v>
      </c>
      <c r="AH77" s="201">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3"/>
      <c r="F78" s="201">
        <f t="shared" ref="F78" si="180">F65*F94</f>
        <v>2.508551055458172</v>
      </c>
      <c r="G78" s="201">
        <f t="shared" si="168"/>
        <v>2.539776305544069</v>
      </c>
      <c r="H78" s="201">
        <f t="shared" si="168"/>
        <v>2.4453873855547426</v>
      </c>
      <c r="I78" s="201">
        <f t="shared" si="168"/>
        <v>2.4700590698758176</v>
      </c>
      <c r="J78" s="201">
        <f t="shared" si="168"/>
        <v>2.7759798598499685</v>
      </c>
      <c r="K78" s="201">
        <f t="shared" si="168"/>
        <v>3.7212725755769114</v>
      </c>
      <c r="L78" s="201">
        <f t="shared" ref="L78:M78" si="181">L65*L94</f>
        <v>4.9735442205513296</v>
      </c>
      <c r="M78" s="201">
        <f t="shared" si="181"/>
        <v>6.1865792194502198</v>
      </c>
      <c r="N78" s="201">
        <f t="shared" si="168"/>
        <v>6.6460112570730461</v>
      </c>
      <c r="O78" s="5"/>
      <c r="P78" s="201">
        <f>P51</f>
        <v>2.508551055458172</v>
      </c>
      <c r="Q78" s="201">
        <f t="shared" ref="Q78:X78" si="182">Q51</f>
        <v>2.539776305544069</v>
      </c>
      <c r="R78" s="201">
        <f t="shared" si="182"/>
        <v>2.4453873855547426</v>
      </c>
      <c r="S78" s="201">
        <f t="shared" si="182"/>
        <v>2.4700590698758176</v>
      </c>
      <c r="T78" s="201">
        <f t="shared" si="182"/>
        <v>2.7759798598499685</v>
      </c>
      <c r="U78" s="201">
        <f t="shared" si="182"/>
        <v>3.7212725755769114</v>
      </c>
      <c r="V78" s="201">
        <f t="shared" ref="V78:W78" si="183">V51</f>
        <v>4.9735442205513296</v>
      </c>
      <c r="W78" s="201">
        <f t="shared" si="183"/>
        <v>6.1865792194502198</v>
      </c>
      <c r="X78" s="201">
        <f t="shared" si="182"/>
        <v>6.6460112570730461</v>
      </c>
      <c r="Y78" s="5"/>
      <c r="Z78" s="201">
        <f>Z51</f>
        <v>2.508551055458172</v>
      </c>
      <c r="AA78" s="201">
        <f>AA51</f>
        <v>2.539776305544069</v>
      </c>
      <c r="AB78" s="201">
        <f t="shared" ref="AB78:AH78" si="184">AB51</f>
        <v>2.4453873855547426</v>
      </c>
      <c r="AC78" s="201">
        <f t="shared" si="184"/>
        <v>2.4700590698758176</v>
      </c>
      <c r="AD78" s="201">
        <f t="shared" si="184"/>
        <v>2.6371783483333711</v>
      </c>
      <c r="AE78" s="201">
        <f t="shared" si="184"/>
        <v>3.3584452921189967</v>
      </c>
      <c r="AF78" s="201">
        <f t="shared" ref="AF78:AG78" si="185">AF51</f>
        <v>4.7239324049867362</v>
      </c>
      <c r="AG78" s="201">
        <f t="shared" si="185"/>
        <v>5.5831399176963243</v>
      </c>
      <c r="AH78" s="201">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3"/>
      <c r="F79" s="201">
        <f t="shared" ref="F79" si="186">F66*F95</f>
        <v>16.520182703280053</v>
      </c>
      <c r="G79" s="201">
        <f t="shared" si="168"/>
        <v>16.725818078032436</v>
      </c>
      <c r="H79" s="201">
        <f t="shared" si="168"/>
        <v>16.10421534046959</v>
      </c>
      <c r="I79" s="201">
        <f t="shared" si="168"/>
        <v>16.266691895090631</v>
      </c>
      <c r="J79" s="201">
        <f t="shared" si="168"/>
        <v>18.281347858384024</v>
      </c>
      <c r="K79" s="201">
        <f t="shared" si="168"/>
        <v>24.50661815452181</v>
      </c>
      <c r="L79" s="201">
        <f t="shared" ref="L79:M79" si="187">L66*L95</f>
        <v>32.753512840640113</v>
      </c>
      <c r="M79" s="201">
        <f t="shared" si="187"/>
        <v>40.742012721350207</v>
      </c>
      <c r="N79" s="201">
        <f t="shared" si="168"/>
        <v>43.767624332784216</v>
      </c>
      <c r="O79" s="5"/>
      <c r="P79" s="201">
        <f t="shared" ref="P79:P85" si="188">P52</f>
        <v>16.520182703280053</v>
      </c>
      <c r="Q79" s="201">
        <f t="shared" ref="Q79:X79" si="189">Q52</f>
        <v>16.725818078032439</v>
      </c>
      <c r="R79" s="201">
        <f t="shared" si="189"/>
        <v>16.104215340469594</v>
      </c>
      <c r="S79" s="201">
        <f t="shared" si="189"/>
        <v>16.266691895090634</v>
      </c>
      <c r="T79" s="201">
        <f t="shared" si="189"/>
        <v>18.281347858384027</v>
      </c>
      <c r="U79" s="201">
        <f t="shared" si="189"/>
        <v>24.506618154521821</v>
      </c>
      <c r="V79" s="201">
        <f t="shared" ref="V79:W79" si="190">V52</f>
        <v>32.75351284064012</v>
      </c>
      <c r="W79" s="201">
        <f t="shared" si="190"/>
        <v>40.742012721350214</v>
      </c>
      <c r="X79" s="201">
        <f t="shared" si="189"/>
        <v>43.767624332784237</v>
      </c>
      <c r="Y79" s="5"/>
      <c r="Z79" s="201">
        <f t="shared" ref="Z79:Z85" si="191">Z52</f>
        <v>16.520182703280053</v>
      </c>
      <c r="AA79" s="201">
        <f t="shared" ref="AA79:AH79" si="192">AA52</f>
        <v>16.725818078032439</v>
      </c>
      <c r="AB79" s="201">
        <f t="shared" si="192"/>
        <v>16.104215340469594</v>
      </c>
      <c r="AC79" s="201">
        <f t="shared" si="192"/>
        <v>16.266691895090634</v>
      </c>
      <c r="AD79" s="201">
        <f t="shared" si="192"/>
        <v>17.367263879604167</v>
      </c>
      <c r="AE79" s="201">
        <f t="shared" si="192"/>
        <v>22.117201762370787</v>
      </c>
      <c r="AF79" s="201">
        <f t="shared" ref="AF79:AG79" si="193">AF52</f>
        <v>31.109682315822926</v>
      </c>
      <c r="AG79" s="201">
        <f t="shared" si="193"/>
        <v>36.768034398834736</v>
      </c>
      <c r="AH79" s="201">
        <f t="shared" si="192"/>
        <v>37.513861856919767</v>
      </c>
      <c r="AM79" s="3"/>
    </row>
    <row r="80" spans="1:50">
      <c r="A80" t="s">
        <v>16</v>
      </c>
      <c r="B80" s="3" t="s">
        <v>401</v>
      </c>
      <c r="C80" s="3" t="s">
        <v>781</v>
      </c>
      <c r="D80" t="s">
        <v>137</v>
      </c>
      <c r="E80" s="223"/>
      <c r="F80" s="201">
        <f t="shared" ref="F80" si="194">F67*F96</f>
        <v>4.7389994637867545</v>
      </c>
      <c r="G80" s="201">
        <f t="shared" si="168"/>
        <v>4.7979882745154434</v>
      </c>
      <c r="H80" s="201">
        <f t="shared" si="168"/>
        <v>4.6196745661922405</v>
      </c>
      <c r="I80" s="201">
        <f t="shared" si="168"/>
        <v>4.6662827859109086</v>
      </c>
      <c r="J80" s="201">
        <f t="shared" si="168"/>
        <v>5.2442094167021374</v>
      </c>
      <c r="K80" s="201">
        <f t="shared" si="168"/>
        <v>7.0299979352193764</v>
      </c>
      <c r="L80" s="201">
        <f t="shared" ref="L80:M80" si="195">L67*L96</f>
        <v>9.3957120557817824</v>
      </c>
      <c r="M80" s="201">
        <f t="shared" si="195"/>
        <v>11.687302731932665</v>
      </c>
      <c r="N80" s="201">
        <f t="shared" si="168"/>
        <v>12.555233314889595</v>
      </c>
      <c r="O80" s="5"/>
      <c r="P80" s="201">
        <f t="shared" si="188"/>
        <v>4.7389994637867545</v>
      </c>
      <c r="Q80" s="201">
        <f t="shared" ref="Q80:X80" si="196">Q53</f>
        <v>4.7979882745154434</v>
      </c>
      <c r="R80" s="201">
        <f t="shared" si="196"/>
        <v>4.6196745661922405</v>
      </c>
      <c r="S80" s="201">
        <f t="shared" si="196"/>
        <v>4.6662827859109095</v>
      </c>
      <c r="T80" s="201">
        <f t="shared" si="196"/>
        <v>5.2442094167021382</v>
      </c>
      <c r="U80" s="201">
        <f t="shared" si="196"/>
        <v>7.0299979352193773</v>
      </c>
      <c r="V80" s="201">
        <f t="shared" ref="V80:W80" si="197">V53</f>
        <v>9.3957120557817841</v>
      </c>
      <c r="W80" s="201">
        <f t="shared" si="197"/>
        <v>11.687302731932668</v>
      </c>
      <c r="X80" s="201">
        <f t="shared" si="196"/>
        <v>12.555233314889596</v>
      </c>
      <c r="Y80" s="5"/>
      <c r="Z80" s="201">
        <f t="shared" si="191"/>
        <v>4.7389994637867545</v>
      </c>
      <c r="AA80" s="201">
        <f t="shared" ref="AA80:AH80" si="198">AA53</f>
        <v>4.7979882745154434</v>
      </c>
      <c r="AB80" s="201">
        <f t="shared" si="198"/>
        <v>4.6196745661922405</v>
      </c>
      <c r="AC80" s="201">
        <f t="shared" si="198"/>
        <v>4.6662827859109095</v>
      </c>
      <c r="AD80" s="201">
        <f t="shared" si="198"/>
        <v>4.9819941880271097</v>
      </c>
      <c r="AE80" s="201">
        <f t="shared" si="198"/>
        <v>6.3445670774287564</v>
      </c>
      <c r="AF80" s="201">
        <f t="shared" ref="AF80:AG80" si="199">AF53</f>
        <v>8.9241608559201584</v>
      </c>
      <c r="AG80" s="201">
        <f t="shared" si="199"/>
        <v>10.547322534512587</v>
      </c>
      <c r="AH80" s="201">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3"/>
      <c r="F81" s="201">
        <f t="shared" ref="F81" si="200">F68*F97</f>
        <v>3.2441770761137643</v>
      </c>
      <c r="G81" s="201">
        <f t="shared" si="168"/>
        <v>3.2845590489279806</v>
      </c>
      <c r="H81" s="201">
        <f t="shared" si="168"/>
        <v>3.1624908255995221</v>
      </c>
      <c r="I81" s="201">
        <f t="shared" si="168"/>
        <v>3.1943974166690539</v>
      </c>
      <c r="J81" s="201">
        <f t="shared" si="168"/>
        <v>3.5900286763084903</v>
      </c>
      <c r="K81" s="201">
        <f t="shared" si="168"/>
        <v>4.8125260027655585</v>
      </c>
      <c r="L81" s="201">
        <f t="shared" ref="L81:M81" si="201">L68*L97</f>
        <v>6.4320230247032972</v>
      </c>
      <c r="M81" s="201">
        <f t="shared" si="201"/>
        <v>8.0007773569657132</v>
      </c>
      <c r="N81" s="201">
        <f t="shared" si="168"/>
        <v>8.5949366351853804</v>
      </c>
      <c r="O81" s="5"/>
      <c r="P81" s="201">
        <f t="shared" si="188"/>
        <v>3.2441770761137643</v>
      </c>
      <c r="Q81" s="201">
        <f t="shared" ref="Q81:X81" si="202">Q54</f>
        <v>3.284559048927981</v>
      </c>
      <c r="R81" s="201">
        <f t="shared" si="202"/>
        <v>3.1624908255995221</v>
      </c>
      <c r="S81" s="201">
        <f t="shared" si="202"/>
        <v>3.1943974166690543</v>
      </c>
      <c r="T81" s="201">
        <f t="shared" si="202"/>
        <v>3.5900286763084908</v>
      </c>
      <c r="U81" s="201">
        <f t="shared" si="202"/>
        <v>4.8125260027655594</v>
      </c>
      <c r="V81" s="201">
        <f t="shared" ref="V81:W81" si="203">V54</f>
        <v>6.432023024703299</v>
      </c>
      <c r="W81" s="201">
        <f t="shared" si="203"/>
        <v>8.000777356965715</v>
      </c>
      <c r="X81" s="201">
        <f t="shared" si="202"/>
        <v>8.5949366351853822</v>
      </c>
      <c r="Y81" s="5"/>
      <c r="Z81" s="201">
        <f t="shared" si="191"/>
        <v>3.2441770761137643</v>
      </c>
      <c r="AA81" s="201">
        <f t="shared" ref="AA81:AH81" si="204">AA54</f>
        <v>3.284559048927981</v>
      </c>
      <c r="AB81" s="201">
        <f t="shared" si="204"/>
        <v>3.1624908255995221</v>
      </c>
      <c r="AC81" s="201">
        <f t="shared" si="204"/>
        <v>3.1943974166690543</v>
      </c>
      <c r="AD81" s="201">
        <f t="shared" si="204"/>
        <v>3.4105239854183775</v>
      </c>
      <c r="AE81" s="201">
        <f t="shared" si="204"/>
        <v>4.3433005696129499</v>
      </c>
      <c r="AF81" s="201">
        <f t="shared" ref="AF81:AG81" si="205">AF54</f>
        <v>6.1092131986007612</v>
      </c>
      <c r="AG81" s="201">
        <f t="shared" si="205"/>
        <v>7.2203810619345479</v>
      </c>
      <c r="AH81" s="201">
        <f t="shared" si="204"/>
        <v>7.3668441117515009</v>
      </c>
      <c r="AI81" s="3"/>
      <c r="AJ81" s="3"/>
      <c r="AK81" s="3"/>
      <c r="AL81" s="3"/>
      <c r="AM81" t="s">
        <v>460</v>
      </c>
      <c r="AN81" s="165">
        <f>AN78/AN80</f>
        <v>9.9196429991951662E-2</v>
      </c>
      <c r="AO81" s="165">
        <f>AO78/AO80</f>
        <v>7.5587460052500166E-2</v>
      </c>
      <c r="AP81" s="165">
        <f>AP78/AP80</f>
        <v>9.9196429991951648E-2</v>
      </c>
      <c r="AQ81" s="165">
        <f>AQ78/AQ80</f>
        <v>9.919642999195169E-2</v>
      </c>
      <c r="AR81" s="165">
        <f>AR78/AR80</f>
        <v>9.9196429991951662E-2</v>
      </c>
      <c r="AS81" s="165"/>
      <c r="AT81" s="165" t="e">
        <f>AT78/AT80</f>
        <v>#REF!</v>
      </c>
      <c r="AU81" s="165">
        <f>AU78/AU80</f>
        <v>7.9587460052500156E-2</v>
      </c>
      <c r="AV81" s="165">
        <f>AV78/AV80</f>
        <v>9.9196429991951648E-2</v>
      </c>
      <c r="AW81" s="165">
        <f>AW78/AW80</f>
        <v>9.9196429991951676E-2</v>
      </c>
      <c r="AX81" s="165">
        <f>AX78/AX80</f>
        <v>9.919642999195169E-2</v>
      </c>
    </row>
    <row r="82" spans="1:50">
      <c r="A82" t="s">
        <v>16</v>
      </c>
      <c r="B82" s="3" t="s">
        <v>403</v>
      </c>
      <c r="C82" s="3" t="s">
        <v>783</v>
      </c>
      <c r="D82" t="s">
        <v>137</v>
      </c>
      <c r="E82" s="223"/>
      <c r="F82" s="201">
        <f>F69*F98</f>
        <v>130.05107807184956</v>
      </c>
      <c r="G82" s="201">
        <f>G69*G98</f>
        <v>134.72568842583831</v>
      </c>
      <c r="H82" s="201">
        <f t="shared" si="168"/>
        <v>131.01589429361539</v>
      </c>
      <c r="I82" s="201">
        <f t="shared" si="168"/>
        <v>133.21123913432774</v>
      </c>
      <c r="J82" s="201">
        <f t="shared" si="168"/>
        <v>143.91541790377966</v>
      </c>
      <c r="K82" s="201">
        <f t="shared" si="168"/>
        <v>192.92232828986377</v>
      </c>
      <c r="L82" s="201">
        <f>L69*L98</f>
        <v>257.8439798198886</v>
      </c>
      <c r="M82" s="201">
        <f>M69*M98</f>
        <v>320.73148175150556</v>
      </c>
      <c r="N82" s="201">
        <f>N69*N98</f>
        <v>344.54986554066159</v>
      </c>
      <c r="O82" s="5"/>
      <c r="P82" s="201">
        <f>P55</f>
        <v>130.05107807184956</v>
      </c>
      <c r="Q82" s="201">
        <f t="shared" ref="Q82:X82" si="206">Q55</f>
        <v>131.66989201940638</v>
      </c>
      <c r="R82" s="201">
        <f t="shared" si="206"/>
        <v>131.88068567509137</v>
      </c>
      <c r="S82" s="201">
        <f t="shared" si="206"/>
        <v>128.0555339862631</v>
      </c>
      <c r="T82" s="201">
        <f t="shared" si="206"/>
        <v>143.91541790377966</v>
      </c>
      <c r="U82" s="201">
        <f t="shared" si="206"/>
        <v>192.92232828986374</v>
      </c>
      <c r="V82" s="201">
        <f t="shared" ref="V82:W82" si="207">V55</f>
        <v>257.8439798198886</v>
      </c>
      <c r="W82" s="201">
        <f t="shared" si="207"/>
        <v>320.73148175150561</v>
      </c>
      <c r="X82" s="201">
        <f t="shared" si="206"/>
        <v>344.54986554066159</v>
      </c>
      <c r="Y82" s="5"/>
      <c r="Z82" s="201">
        <f t="shared" si="191"/>
        <v>130.05107807184956</v>
      </c>
      <c r="AA82" s="201">
        <f t="shared" ref="AA82:AH82" si="208">AA55</f>
        <v>131.66989201940638</v>
      </c>
      <c r="AB82" s="201">
        <f t="shared" si="208"/>
        <v>131.88068567509137</v>
      </c>
      <c r="AC82" s="201">
        <f t="shared" si="208"/>
        <v>128.0555339862631</v>
      </c>
      <c r="AD82" s="201">
        <f t="shared" si="208"/>
        <v>142.22404633317933</v>
      </c>
      <c r="AE82" s="201">
        <f t="shared" si="208"/>
        <v>181.12225103609083</v>
      </c>
      <c r="AF82" s="201">
        <f t="shared" ref="AF82:AG82" si="209">AF55</f>
        <v>244.90332802688854</v>
      </c>
      <c r="AG82" s="201">
        <f t="shared" si="209"/>
        <v>301.10089097344849</v>
      </c>
      <c r="AH82" s="201">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210">F70*F99</f>
        <v>39.825760684889083</v>
      </c>
      <c r="G83" s="201">
        <f t="shared" si="168"/>
        <v>40.321492806641579</v>
      </c>
      <c r="H83" s="201">
        <f t="shared" si="168"/>
        <v>38.822974157550945</v>
      </c>
      <c r="I83" s="201">
        <f t="shared" si="168"/>
        <v>39.21466185843564</v>
      </c>
      <c r="J83" s="201">
        <f t="shared" si="168"/>
        <v>44.071460823532846</v>
      </c>
      <c r="K83" s="201">
        <f t="shared" si="168"/>
        <v>59.078929534124462</v>
      </c>
      <c r="L83" s="201">
        <f t="shared" ref="L83:M83" si="211">L70*L99</f>
        <v>78.959996230658007</v>
      </c>
      <c r="M83" s="201">
        <f t="shared" si="211"/>
        <v>98.218141869522995</v>
      </c>
      <c r="N83" s="201">
        <f t="shared" si="168"/>
        <v>105.5120856549309</v>
      </c>
      <c r="O83" s="5"/>
      <c r="P83" s="201">
        <f>P56</f>
        <v>39.825760684889083</v>
      </c>
      <c r="Q83" s="201">
        <f t="shared" ref="Q83:X83" si="212">Q56</f>
        <v>40.321492806641579</v>
      </c>
      <c r="R83" s="201">
        <f t="shared" si="212"/>
        <v>38.822974157550945</v>
      </c>
      <c r="S83" s="201">
        <f t="shared" si="212"/>
        <v>39.21466185843564</v>
      </c>
      <c r="T83" s="201">
        <f t="shared" si="212"/>
        <v>44.071460823532846</v>
      </c>
      <c r="U83" s="201">
        <f t="shared" si="212"/>
        <v>59.07892953412447</v>
      </c>
      <c r="V83" s="201">
        <f t="shared" ref="V83:W83" si="213">V56</f>
        <v>78.959996230658021</v>
      </c>
      <c r="W83" s="201">
        <f t="shared" si="213"/>
        <v>98.218141869522995</v>
      </c>
      <c r="X83" s="201">
        <f t="shared" si="212"/>
        <v>105.51208565493091</v>
      </c>
      <c r="Y83" s="5"/>
      <c r="Z83" s="201">
        <f t="shared" si="191"/>
        <v>39.825760684889083</v>
      </c>
      <c r="AA83" s="201">
        <f t="shared" ref="AA83:AH83" si="214">AA56</f>
        <v>40.321492806641579</v>
      </c>
      <c r="AB83" s="201">
        <f t="shared" si="214"/>
        <v>38.822974157550945</v>
      </c>
      <c r="AC83" s="201">
        <f t="shared" si="214"/>
        <v>39.21466185843564</v>
      </c>
      <c r="AD83" s="201">
        <f t="shared" si="214"/>
        <v>41.867847798263455</v>
      </c>
      <c r="AE83" s="201">
        <f t="shared" si="214"/>
        <v>53.318682984825443</v>
      </c>
      <c r="AF83" s="201">
        <f t="shared" ref="AF83:AG83" si="215">AF56</f>
        <v>74.997158635957163</v>
      </c>
      <c r="AG83" s="201">
        <f t="shared" si="215"/>
        <v>88.637938521770977</v>
      </c>
      <c r="AH83" s="201">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16">F71*F100</f>
        <v>2.2490953086010257</v>
      </c>
      <c r="G84" s="201">
        <f t="shared" si="168"/>
        <v>2.2770909769870769</v>
      </c>
      <c r="H84" s="201">
        <f t="shared" si="168"/>
        <v>2.1924645641939198</v>
      </c>
      <c r="I84" s="201">
        <f t="shared" si="168"/>
        <v>2.2145844924852267</v>
      </c>
      <c r="J84" s="201">
        <f t="shared" si="168"/>
        <v>2.4888643450069901</v>
      </c>
      <c r="K84" s="201">
        <f t="shared" si="168"/>
        <v>3.3363868251934177</v>
      </c>
      <c r="L84" s="201">
        <f t="shared" ref="L84:M84" si="217">L71*L100</f>
        <v>4.4591378553858814</v>
      </c>
      <c r="M84" s="201">
        <f t="shared" si="217"/>
        <v>5.5467104281091606</v>
      </c>
      <c r="N84" s="201">
        <f t="shared" si="168"/>
        <v>5.9586240856726427</v>
      </c>
      <c r="O84" s="5"/>
      <c r="P84" s="201">
        <f t="shared" si="188"/>
        <v>2.2490953086010257</v>
      </c>
      <c r="Q84" s="201">
        <f t="shared" ref="Q84:X84" si="218">Q57</f>
        <v>2.2770909769870764</v>
      </c>
      <c r="R84" s="201">
        <f t="shared" si="218"/>
        <v>2.1924645641939198</v>
      </c>
      <c r="S84" s="201">
        <f t="shared" si="218"/>
        <v>2.2145844924852267</v>
      </c>
      <c r="T84" s="201">
        <f t="shared" si="218"/>
        <v>2.4888643450069905</v>
      </c>
      <c r="U84" s="201">
        <f t="shared" si="218"/>
        <v>3.3363868251934181</v>
      </c>
      <c r="V84" s="201">
        <f t="shared" ref="V84:W84" si="219">V57</f>
        <v>4.4591378553858814</v>
      </c>
      <c r="W84" s="201">
        <f t="shared" si="219"/>
        <v>5.5467104281091615</v>
      </c>
      <c r="X84" s="201">
        <f t="shared" si="218"/>
        <v>5.9586240856726436</v>
      </c>
      <c r="Y84" s="5"/>
      <c r="Z84" s="201">
        <f t="shared" si="191"/>
        <v>2.2490953086010257</v>
      </c>
      <c r="AA84" s="201">
        <f t="shared" ref="AA84:AH84" si="220">AA57</f>
        <v>2.2770909769870764</v>
      </c>
      <c r="AB84" s="201">
        <f t="shared" si="220"/>
        <v>2.1924645641939198</v>
      </c>
      <c r="AC84" s="201">
        <f t="shared" si="220"/>
        <v>2.2145844924852267</v>
      </c>
      <c r="AD84" s="201">
        <f t="shared" si="220"/>
        <v>2.3644188697197861</v>
      </c>
      <c r="AE84" s="201">
        <f t="shared" si="220"/>
        <v>3.0110862341282676</v>
      </c>
      <c r="AF84" s="201">
        <f t="shared" ref="AF84:AG84" si="221">AF57</f>
        <v>4.2353430228524953</v>
      </c>
      <c r="AG84" s="201">
        <f t="shared" si="221"/>
        <v>5.0056839659818921</v>
      </c>
      <c r="AH84" s="201">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22">F72*F101</f>
        <v>0.64433067785501452</v>
      </c>
      <c r="G85" s="201">
        <f t="shared" si="168"/>
        <v>0.65235099959024956</v>
      </c>
      <c r="H85" s="201">
        <f t="shared" si="168"/>
        <v>0.6281068540838638</v>
      </c>
      <c r="I85" s="201">
        <f t="shared" si="168"/>
        <v>0.63444386805367514</v>
      </c>
      <c r="J85" s="201">
        <f t="shared" si="168"/>
        <v>0.71302076189249097</v>
      </c>
      <c r="K85" s="201">
        <f t="shared" si="168"/>
        <v>0.95582271522347617</v>
      </c>
      <c r="L85" s="201">
        <f t="shared" ref="L85:M85" si="223">L72*L101</f>
        <v>1.2774733494050514</v>
      </c>
      <c r="M85" s="201">
        <f t="shared" si="223"/>
        <v>1.5890459049652668</v>
      </c>
      <c r="N85" s="201">
        <f t="shared" si="168"/>
        <v>1.7070527342804305</v>
      </c>
      <c r="O85" s="5"/>
      <c r="P85" s="201">
        <f t="shared" si="188"/>
        <v>0.64433067785501452</v>
      </c>
      <c r="Q85" s="201">
        <f t="shared" ref="Q85:X85" si="224">Q58</f>
        <v>0.65235099959024967</v>
      </c>
      <c r="R85" s="201">
        <f t="shared" si="224"/>
        <v>0.62810685408386391</v>
      </c>
      <c r="S85" s="201">
        <f t="shared" si="224"/>
        <v>0.63444386805367525</v>
      </c>
      <c r="T85" s="201">
        <f t="shared" si="224"/>
        <v>0.71302076189249108</v>
      </c>
      <c r="U85" s="201">
        <f t="shared" si="224"/>
        <v>0.95582271522347628</v>
      </c>
      <c r="V85" s="201">
        <f t="shared" ref="V85:W85" si="225">V58</f>
        <v>1.2774733494050514</v>
      </c>
      <c r="W85" s="201">
        <f t="shared" si="225"/>
        <v>1.5890459049652672</v>
      </c>
      <c r="X85" s="201">
        <f t="shared" si="224"/>
        <v>1.7070527342804307</v>
      </c>
      <c r="Y85" s="5"/>
      <c r="Z85" s="201">
        <f t="shared" si="191"/>
        <v>0.64433067785501452</v>
      </c>
      <c r="AA85" s="201">
        <f t="shared" ref="AA85:AH85" si="226">AA58</f>
        <v>0.65235099959024967</v>
      </c>
      <c r="AB85" s="201">
        <f t="shared" si="226"/>
        <v>0.62810685408386391</v>
      </c>
      <c r="AC85" s="201">
        <f t="shared" si="226"/>
        <v>0.63444386805367525</v>
      </c>
      <c r="AD85" s="201">
        <f t="shared" si="226"/>
        <v>0.67736907690557524</v>
      </c>
      <c r="AE85" s="201">
        <f t="shared" si="226"/>
        <v>0.86262917667218164</v>
      </c>
      <c r="AF85" s="201">
        <f t="shared" ref="AF85:AG85" si="227">AF58</f>
        <v>1.2133596252799588</v>
      </c>
      <c r="AG85" s="201">
        <f t="shared" si="227"/>
        <v>1.4340502737232992</v>
      </c>
      <c r="AH85" s="201">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28">F59</f>
        <v>22</v>
      </c>
      <c r="G86" s="201">
        <f t="shared" ref="G86:N86" si="229">G59</f>
        <v>19.218049126986699</v>
      </c>
      <c r="H86" s="201">
        <f t="shared" si="229"/>
        <v>17.206637381742077</v>
      </c>
      <c r="I86" s="201">
        <f t="shared" si="229"/>
        <v>16.506720027229584</v>
      </c>
      <c r="J86" s="201">
        <f t="shared" si="229"/>
        <v>24.345351386737054</v>
      </c>
      <c r="K86" s="201">
        <f t="shared" si="229"/>
        <v>32.635571233266909</v>
      </c>
      <c r="L86" s="201">
        <f t="shared" ref="L86:M86" si="230">L59</f>
        <v>43.617997175722103</v>
      </c>
      <c r="M86" s="201">
        <f t="shared" si="230"/>
        <v>54.256317618796132</v>
      </c>
      <c r="N86" s="201">
        <f t="shared" si="229"/>
        <v>58.285537915393242</v>
      </c>
      <c r="O86" s="5"/>
      <c r="P86" s="201">
        <f>P59</f>
        <v>22</v>
      </c>
      <c r="Q86" s="201">
        <f t="shared" ref="Q86:X86" si="231">Q59</f>
        <v>22.273845533418598</v>
      </c>
      <c r="R86" s="201">
        <f t="shared" si="231"/>
        <v>16.341846000266067</v>
      </c>
      <c r="S86" s="201">
        <f t="shared" si="231"/>
        <v>21.662425175294217</v>
      </c>
      <c r="T86" s="201">
        <f t="shared" si="231"/>
        <v>24.345351386737054</v>
      </c>
      <c r="U86" s="201">
        <f t="shared" si="231"/>
        <v>32.635571233266909</v>
      </c>
      <c r="V86" s="201">
        <f t="shared" ref="V86:W86" si="232">V59</f>
        <v>43.617997175722103</v>
      </c>
      <c r="W86" s="201">
        <f t="shared" si="232"/>
        <v>54.256317618796132</v>
      </c>
      <c r="X86" s="201">
        <f t="shared" si="231"/>
        <v>58.285537915393242</v>
      </c>
      <c r="Y86" s="5"/>
      <c r="Z86" s="201">
        <f>Z59</f>
        <v>22</v>
      </c>
      <c r="AA86" s="201">
        <f>AA59</f>
        <v>22.273845533418598</v>
      </c>
      <c r="AB86" s="201">
        <f t="shared" ref="AB86:AH86" si="233">AB59</f>
        <v>16.341846000266067</v>
      </c>
      <c r="AC86" s="201">
        <f t="shared" si="233"/>
        <v>21.662425175294217</v>
      </c>
      <c r="AD86" s="201">
        <f t="shared" si="233"/>
        <v>29.894804169693494</v>
      </c>
      <c r="AE86" s="201">
        <f t="shared" si="233"/>
        <v>54.520974935987176</v>
      </c>
      <c r="AF86" s="201">
        <f t="shared" ref="AF86:AG86" si="234">AF59</f>
        <v>63.410220775539976</v>
      </c>
      <c r="AG86" s="201">
        <f t="shared" si="234"/>
        <v>90.636650306955602</v>
      </c>
      <c r="AH86" s="201">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35">F47</f>
        <v>27.142505514316699</v>
      </c>
      <c r="G87" s="201">
        <f t="shared" ref="G87:N87" si="236">G47</f>
        <v>26.703251105538467</v>
      </c>
      <c r="H87" s="201">
        <f t="shared" si="236"/>
        <v>25.710844401627732</v>
      </c>
      <c r="I87" s="201">
        <f t="shared" si="236"/>
        <v>25.970242908568729</v>
      </c>
      <c r="J87" s="201">
        <f t="shared" si="236"/>
        <v>29.186699277286003</v>
      </c>
      <c r="K87" s="201">
        <f t="shared" si="236"/>
        <v>39.125522905647053</v>
      </c>
      <c r="L87" s="201">
        <f t="shared" ref="L87:M87" si="237">L47</f>
        <v>52.291928196972172</v>
      </c>
      <c r="M87" s="201">
        <f t="shared" si="237"/>
        <v>65.045798726709492</v>
      </c>
      <c r="N87" s="201">
        <f t="shared" si="236"/>
        <v>69.876274954002042</v>
      </c>
      <c r="O87" s="5"/>
      <c r="P87" s="201">
        <f>P47</f>
        <v>27.142505514316699</v>
      </c>
      <c r="Q87" s="201">
        <f t="shared" ref="Q87:X87" si="238">Q47</f>
        <v>26.703251105538467</v>
      </c>
      <c r="R87" s="201">
        <f t="shared" si="238"/>
        <v>25.706609742210937</v>
      </c>
      <c r="S87" s="201">
        <f t="shared" si="238"/>
        <v>25.966451338109337</v>
      </c>
      <c r="T87" s="201">
        <f t="shared" si="238"/>
        <v>29.181864264415765</v>
      </c>
      <c r="U87" s="201">
        <f t="shared" si="238"/>
        <v>39.119041446232735</v>
      </c>
      <c r="V87" s="201">
        <f t="shared" ref="V87:W87" si="239">V47</f>
        <v>52.273951627345546</v>
      </c>
      <c r="W87" s="201">
        <f t="shared" si="239"/>
        <v>65.032198783466242</v>
      </c>
      <c r="X87" s="201">
        <f t="shared" si="238"/>
        <v>69.843532104730272</v>
      </c>
      <c r="Y87" s="5"/>
      <c r="Z87" s="201">
        <f>Z47</f>
        <v>27.142505514316699</v>
      </c>
      <c r="AA87" s="201">
        <f>AA47</f>
        <v>26.703251105538467</v>
      </c>
      <c r="AB87" s="201">
        <f t="shared" ref="AB87:AH87" si="240">AB47</f>
        <v>25.706609742210937</v>
      </c>
      <c r="AC87" s="201">
        <f t="shared" si="240"/>
        <v>25.966451338109337</v>
      </c>
      <c r="AD87" s="201">
        <f t="shared" si="240"/>
        <v>29.524120697146564</v>
      </c>
      <c r="AE87" s="201">
        <f t="shared" si="240"/>
        <v>40.013708412641947</v>
      </c>
      <c r="AF87" s="201">
        <f t="shared" ref="AF87:AG87" si="241">AF47</f>
        <v>52.887041183468732</v>
      </c>
      <c r="AG87" s="201">
        <f t="shared" si="241"/>
        <v>66.519509255643669</v>
      </c>
      <c r="AH87" s="201">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42">F104</f>
        <v>88.672727178245694</v>
      </c>
      <c r="G88" s="201">
        <f t="shared" ref="G88:N88" si="243">G104</f>
        <v>87.357882681535756</v>
      </c>
      <c r="H88" s="201">
        <f t="shared" si="243"/>
        <v>84.559607459462228</v>
      </c>
      <c r="I88" s="201">
        <f t="shared" si="243"/>
        <v>87.144586492335108</v>
      </c>
      <c r="J88" s="201">
        <f t="shared" si="243"/>
        <v>94.639965539685534</v>
      </c>
      <c r="K88" s="201">
        <f t="shared" si="243"/>
        <v>121.94846420566111</v>
      </c>
      <c r="L88" s="201">
        <f t="shared" ref="L88:M88" si="244">L104</f>
        <v>160.75487608174205</v>
      </c>
      <c r="M88" s="201">
        <f t="shared" si="244"/>
        <v>198.48633406136298</v>
      </c>
      <c r="N88" s="201">
        <f t="shared" si="243"/>
        <v>212.60302863276658</v>
      </c>
      <c r="O88" s="5"/>
      <c r="P88" s="201">
        <f>F88</f>
        <v>88.672727178245694</v>
      </c>
      <c r="Q88" s="201">
        <f t="shared" ref="Q88:X88" si="245">G88</f>
        <v>87.357882681535756</v>
      </c>
      <c r="R88" s="201">
        <f t="shared" si="245"/>
        <v>84.559607459462228</v>
      </c>
      <c r="S88" s="201">
        <f t="shared" si="245"/>
        <v>87.144586492335108</v>
      </c>
      <c r="T88" s="201">
        <f t="shared" si="245"/>
        <v>94.639965539685534</v>
      </c>
      <c r="U88" s="201">
        <f t="shared" si="245"/>
        <v>121.94846420566111</v>
      </c>
      <c r="V88" s="201">
        <f t="shared" si="245"/>
        <v>160.75487608174205</v>
      </c>
      <c r="W88" s="201">
        <f t="shared" si="245"/>
        <v>198.48633406136298</v>
      </c>
      <c r="X88" s="201">
        <f t="shared" si="245"/>
        <v>212.60302863276658</v>
      </c>
      <c r="Y88" s="5"/>
      <c r="Z88" s="201">
        <f t="shared" ref="Z88:AH88" si="246">P88</f>
        <v>88.672727178245694</v>
      </c>
      <c r="AA88" s="201">
        <f t="shared" si="246"/>
        <v>87.357882681535756</v>
      </c>
      <c r="AB88" s="201">
        <f t="shared" si="246"/>
        <v>84.559607459462228</v>
      </c>
      <c r="AC88" s="201">
        <f t="shared" si="246"/>
        <v>87.144586492335108</v>
      </c>
      <c r="AD88" s="201">
        <f t="shared" si="246"/>
        <v>94.639965539685534</v>
      </c>
      <c r="AE88" s="201">
        <f t="shared" si="246"/>
        <v>121.94846420566111</v>
      </c>
      <c r="AF88" s="201">
        <f t="shared" si="246"/>
        <v>160.75487608174205</v>
      </c>
      <c r="AG88" s="201">
        <f t="shared" si="246"/>
        <v>198.48633406136298</v>
      </c>
      <c r="AH88" s="201">
        <f t="shared" si="246"/>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3"/>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9">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9">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9">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9">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9">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9">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9">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9">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9">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9">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9">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abSelected="1" topLeftCell="A180" zoomScale="90" zoomScaleNormal="90" workbookViewId="0">
      <selection activeCell="Q207" sqref="Q207"/>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301" t="s">
        <v>282</v>
      </c>
      <c r="C2" s="301"/>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L13</f>
        <v>16.031979551451432</v>
      </c>
      <c r="V13" s="3">
        <f t="shared" ref="V13:W15" si="5">L13</f>
        <v>16.031979551451432</v>
      </c>
      <c r="W13" s="3">
        <f t="shared" si="5"/>
        <v>11.054814108119393</v>
      </c>
      <c r="Y13" s="3">
        <f t="shared" ref="Y13:AB15" si="6">E13</f>
        <v>25.755361891142741</v>
      </c>
      <c r="Z13" s="3">
        <f t="shared" si="6"/>
        <v>25.946710085536886</v>
      </c>
      <c r="AA13" s="3">
        <f t="shared" si="6"/>
        <v>26.998265626975765</v>
      </c>
      <c r="AB13" s="3">
        <f t="shared" si="6"/>
        <v>27.455328536696602</v>
      </c>
      <c r="AC13" s="4">
        <f>S13</f>
        <v>26.935271889842749</v>
      </c>
      <c r="AD13" s="3">
        <f>J13</f>
        <v>24.254173810563351</v>
      </c>
      <c r="AE13" s="3">
        <f>L13</f>
        <v>16.031979551451432</v>
      </c>
      <c r="AF13" s="3">
        <f t="shared" ref="AF13:AG15" si="7">L13</f>
        <v>16.031979551451432</v>
      </c>
      <c r="AG13" s="3">
        <f t="shared" si="7"/>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L14</f>
        <v>31.113528998547864</v>
      </c>
      <c r="V14" s="3">
        <f t="shared" si="5"/>
        <v>31.113528998547864</v>
      </c>
      <c r="W14" s="3">
        <f t="shared" si="5"/>
        <v>33.862357303735472</v>
      </c>
      <c r="Y14" s="3">
        <f t="shared" si="6"/>
        <v>17.422744808714206</v>
      </c>
      <c r="Z14" s="3">
        <f t="shared" si="6"/>
        <v>18.376375848815535</v>
      </c>
      <c r="AA14" s="3">
        <f t="shared" si="6"/>
        <v>19.311259441517389</v>
      </c>
      <c r="AB14" s="3">
        <f t="shared" si="6"/>
        <v>18.373603858247002</v>
      </c>
      <c r="AC14" s="4">
        <f>S14</f>
        <v>21.192390664584384</v>
      </c>
      <c r="AD14" s="3">
        <f>J14</f>
        <v>24.300912429123557</v>
      </c>
      <c r="AE14" s="3">
        <f>L14</f>
        <v>31.113528998547864</v>
      </c>
      <c r="AF14" s="3">
        <f t="shared" si="7"/>
        <v>31.113528998547864</v>
      </c>
      <c r="AG14" s="3">
        <f t="shared" si="7"/>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L15</f>
        <v>28.517689450000706</v>
      </c>
      <c r="V15" s="3">
        <f t="shared" si="5"/>
        <v>28.517689450000706</v>
      </c>
      <c r="W15" s="3">
        <f t="shared" si="5"/>
        <v>31.584983588145132</v>
      </c>
      <c r="Y15" s="3">
        <f t="shared" si="6"/>
        <v>13.343841341791148</v>
      </c>
      <c r="Z15" s="3">
        <f t="shared" si="6"/>
        <v>14.041748987467024</v>
      </c>
      <c r="AA15" s="3">
        <f t="shared" si="6"/>
        <v>11.858701524628284</v>
      </c>
      <c r="AB15" s="3">
        <f t="shared" si="6"/>
        <v>13.563322605056396</v>
      </c>
      <c r="AC15" s="4">
        <f>S15</f>
        <v>16.531615445572868</v>
      </c>
      <c r="AD15" s="3">
        <f>J15</f>
        <v>21.158850760313094</v>
      </c>
      <c r="AE15" s="3">
        <f>L15</f>
        <v>28.517689450000706</v>
      </c>
      <c r="AF15" s="3">
        <f t="shared" si="7"/>
        <v>28.517689450000706</v>
      </c>
      <c r="AG15" s="3">
        <f t="shared" si="7"/>
        <v>31.584983588145132</v>
      </c>
      <c r="BI15" s="21"/>
    </row>
    <row r="16" spans="1:68">
      <c r="A16" t="s">
        <v>16</v>
      </c>
      <c r="E16" s="1">
        <f t="shared" ref="E16:I16" si="8">SUM(E13:E15)</f>
        <v>56.521948041648095</v>
      </c>
      <c r="F16" s="1">
        <f t="shared" si="8"/>
        <v>58.364834921819444</v>
      </c>
      <c r="G16" s="1">
        <f t="shared" si="8"/>
        <v>58.168226593121446</v>
      </c>
      <c r="H16" s="1">
        <f t="shared" si="8"/>
        <v>59.392255000000006</v>
      </c>
      <c r="I16" s="1">
        <f t="shared" si="8"/>
        <v>64.659278</v>
      </c>
      <c r="J16" s="1">
        <f>SUM(J13:J15)</f>
        <v>69.713937000000001</v>
      </c>
      <c r="K16" s="1">
        <f>SUM(K13:K15)</f>
        <v>73.529752999999999</v>
      </c>
      <c r="L16" s="1">
        <f>SUM(L13:L15)</f>
        <v>75.663197999999994</v>
      </c>
      <c r="M16" s="1">
        <f>SUM(M13:M15)</f>
        <v>76.502155000000002</v>
      </c>
      <c r="N16" s="31"/>
      <c r="O16" s="1">
        <f t="shared" ref="O16:W16" si="9">SUM(O13:O15)</f>
        <v>56.521948041648095</v>
      </c>
      <c r="P16" s="1">
        <f t="shared" si="9"/>
        <v>58.364834921819444</v>
      </c>
      <c r="Q16" s="1">
        <f t="shared" si="9"/>
        <v>58.168226593121446</v>
      </c>
      <c r="R16" s="1">
        <f t="shared" si="9"/>
        <v>59.392255000000006</v>
      </c>
      <c r="S16" s="1">
        <f t="shared" si="9"/>
        <v>64.659278</v>
      </c>
      <c r="T16" s="1">
        <f t="shared" si="9"/>
        <v>69.713937000000001</v>
      </c>
      <c r="U16" s="1">
        <f t="shared" ref="U16:V16" si="10">SUM(U13:U15)</f>
        <v>75.663197999999994</v>
      </c>
      <c r="V16" s="1">
        <f t="shared" si="10"/>
        <v>75.663197999999994</v>
      </c>
      <c r="W16" s="1">
        <f t="shared" si="9"/>
        <v>76.502155000000002</v>
      </c>
      <c r="Y16" s="35">
        <f t="shared" ref="Y16:AG16" si="11">SUM(Y13:Y15)</f>
        <v>56.521948041648095</v>
      </c>
      <c r="Z16" s="35">
        <f t="shared" si="11"/>
        <v>58.364834921819444</v>
      </c>
      <c r="AA16" s="35">
        <f t="shared" si="11"/>
        <v>58.168226593121446</v>
      </c>
      <c r="AB16" s="35">
        <f t="shared" si="11"/>
        <v>59.392255000000006</v>
      </c>
      <c r="AC16" s="4">
        <f>S16</f>
        <v>64.659278</v>
      </c>
      <c r="AD16" s="35">
        <f t="shared" si="11"/>
        <v>69.713937000000001</v>
      </c>
      <c r="AE16" s="35">
        <f t="shared" ref="AE16:AF16" si="12">SUM(AE13:AE15)</f>
        <v>75.663197999999994</v>
      </c>
      <c r="AF16" s="35">
        <f t="shared" si="12"/>
        <v>75.663197999999994</v>
      </c>
      <c r="AG16" s="35">
        <f t="shared" si="11"/>
        <v>76.502155000000002</v>
      </c>
      <c r="BI16" s="21"/>
    </row>
    <row r="17" spans="1:61">
      <c r="A17" t="s">
        <v>16</v>
      </c>
      <c r="B17" s="18"/>
      <c r="J17"/>
      <c r="N17" s="31"/>
      <c r="BI17" s="21"/>
    </row>
    <row r="18" spans="1:61" ht="15.75" thickBot="1">
      <c r="A18" t="s">
        <v>16</v>
      </c>
      <c r="B18" s="19"/>
      <c r="C18" s="13" t="s">
        <v>49</v>
      </c>
      <c r="D18" s="13"/>
      <c r="E18" s="4">
        <f>E12</f>
        <v>2017</v>
      </c>
      <c r="F18" s="4">
        <f t="shared" ref="F18:H18" si="13">F12</f>
        <v>2019</v>
      </c>
      <c r="G18" s="4">
        <f t="shared" si="13"/>
        <v>2020</v>
      </c>
      <c r="H18" s="4">
        <f t="shared" si="13"/>
        <v>2021</v>
      </c>
      <c r="I18" s="4">
        <v>2030</v>
      </c>
      <c r="J18" s="4">
        <v>2040</v>
      </c>
      <c r="K18" s="4">
        <v>2050</v>
      </c>
      <c r="L18" s="4">
        <v>2050</v>
      </c>
      <c r="M18" s="4">
        <v>2050</v>
      </c>
      <c r="N18" s="31"/>
      <c r="O18" s="4">
        <f t="shared" ref="O18:T18" si="14">E18</f>
        <v>2017</v>
      </c>
      <c r="P18" s="4">
        <f t="shared" si="14"/>
        <v>2019</v>
      </c>
      <c r="Q18" s="4">
        <f t="shared" si="14"/>
        <v>2020</v>
      </c>
      <c r="R18" s="4">
        <f t="shared" si="14"/>
        <v>2021</v>
      </c>
      <c r="S18" s="4">
        <f t="shared" si="14"/>
        <v>2030</v>
      </c>
      <c r="T18" s="4">
        <f t="shared" si="14"/>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5">AVERAGE(E20,G20)</f>
        <v>1</v>
      </c>
      <c r="G20" s="6">
        <f>RES!F44</f>
        <v>1</v>
      </c>
      <c r="H20" s="177">
        <f t="shared" ref="H20:H21" si="16">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5"/>
        <v>1.0376646442834887</v>
      </c>
      <c r="G21" s="3">
        <f>RES!F45</f>
        <v>0.99921096731572434</v>
      </c>
      <c r="H21" s="177">
        <f t="shared" si="16"/>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7">E4</f>
        <v>2017</v>
      </c>
      <c r="F24" s="4">
        <f t="shared" si="17"/>
        <v>2019</v>
      </c>
      <c r="G24" s="4">
        <f t="shared" si="17"/>
        <v>2020</v>
      </c>
      <c r="H24" s="4">
        <f t="shared" si="17"/>
        <v>2021</v>
      </c>
      <c r="I24" s="4">
        <f t="shared" si="17"/>
        <v>2030</v>
      </c>
      <c r="J24" s="4">
        <f t="shared" si="17"/>
        <v>2040</v>
      </c>
      <c r="K24" s="4">
        <f t="shared" ref="K24:L24" si="18">K4</f>
        <v>2050</v>
      </c>
      <c r="L24" s="4">
        <f t="shared" si="18"/>
        <v>2060</v>
      </c>
      <c r="M24" s="4">
        <f t="shared" si="17"/>
        <v>2070</v>
      </c>
      <c r="N24" s="31"/>
      <c r="O24" s="4">
        <f t="shared" ref="O24:T24" si="19">E24</f>
        <v>2017</v>
      </c>
      <c r="P24" s="4">
        <f t="shared" si="19"/>
        <v>2019</v>
      </c>
      <c r="Q24" s="4">
        <f t="shared" si="19"/>
        <v>2020</v>
      </c>
      <c r="R24" s="4">
        <f t="shared" si="19"/>
        <v>2021</v>
      </c>
      <c r="S24" s="4">
        <f t="shared" si="19"/>
        <v>2030</v>
      </c>
      <c r="T24" s="4">
        <f t="shared" si="19"/>
        <v>2040</v>
      </c>
      <c r="U24" s="4">
        <f>L24</f>
        <v>2060</v>
      </c>
      <c r="V24" s="4">
        <f>L24</f>
        <v>2060</v>
      </c>
      <c r="W24" s="4">
        <f>M24</f>
        <v>2070</v>
      </c>
      <c r="Y24" s="251">
        <f t="shared" ref="Y24:AG24" si="20">Y$12</f>
        <v>2017</v>
      </c>
      <c r="Z24" s="251">
        <f t="shared" si="20"/>
        <v>2019</v>
      </c>
      <c r="AA24" s="251">
        <f t="shared" si="20"/>
        <v>2020</v>
      </c>
      <c r="AB24" s="251">
        <f t="shared" si="20"/>
        <v>2021</v>
      </c>
      <c r="AC24" s="251">
        <f t="shared" si="20"/>
        <v>2030</v>
      </c>
      <c r="AD24" s="251">
        <f t="shared" si="20"/>
        <v>2040</v>
      </c>
      <c r="AE24" s="251">
        <f t="shared" si="20"/>
        <v>2050</v>
      </c>
      <c r="AF24" s="251">
        <f t="shared" si="20"/>
        <v>2060</v>
      </c>
      <c r="AG24" s="251">
        <f t="shared" si="20"/>
        <v>2070</v>
      </c>
    </row>
    <row r="25" spans="1:61">
      <c r="A25" t="s">
        <v>16</v>
      </c>
      <c r="B25" s="167">
        <f>INDEX($BK$4:$BK$7,MATCH($D$3,$BF$4:$BF$7,0))</f>
        <v>0.95</v>
      </c>
      <c r="C25" s="18" t="str">
        <f>C19</f>
        <v>Low Income</v>
      </c>
      <c r="D25" t="s">
        <v>39</v>
      </c>
      <c r="E25" s="197">
        <v>0.02</v>
      </c>
      <c r="F25" s="48">
        <f t="shared" ref="F25:J27" si="21">IF($D$4,Z25,P25)</f>
        <v>0.02</v>
      </c>
      <c r="G25" s="48">
        <f t="shared" si="21"/>
        <v>0.02</v>
      </c>
      <c r="H25" s="48">
        <f t="shared" si="21"/>
        <v>0.02</v>
      </c>
      <c r="I25" s="48">
        <f t="shared" si="21"/>
        <v>0.02</v>
      </c>
      <c r="J25" s="48">
        <f t="shared" si="21"/>
        <v>0.02</v>
      </c>
      <c r="K25" s="48">
        <f>IF($D$4,AD25,T25)</f>
        <v>0.02</v>
      </c>
      <c r="L25" s="48">
        <f>IF($D$4,AD25,T25)</f>
        <v>0.02</v>
      </c>
      <c r="M25" s="48">
        <f>IF($D$4,AG25,W25)</f>
        <v>0.02</v>
      </c>
      <c r="N25" s="204"/>
      <c r="O25" s="48">
        <f>E25</f>
        <v>0.02</v>
      </c>
      <c r="P25" s="48">
        <f>O25</f>
        <v>0.02</v>
      </c>
      <c r="Q25" s="48">
        <f t="shared" ref="Q25:T25" si="22">P25</f>
        <v>0.02</v>
      </c>
      <c r="R25" s="48">
        <f t="shared" si="22"/>
        <v>0.02</v>
      </c>
      <c r="S25" s="25">
        <f t="shared" si="22"/>
        <v>0.02</v>
      </c>
      <c r="T25" s="25">
        <f t="shared" si="22"/>
        <v>0.02</v>
      </c>
      <c r="U25" s="25">
        <f>S25</f>
        <v>0.02</v>
      </c>
      <c r="V25" s="25">
        <f t="shared" ref="V25:W27" si="23">S25</f>
        <v>0.02</v>
      </c>
      <c r="W25" s="25">
        <f t="shared" si="23"/>
        <v>0.02</v>
      </c>
      <c r="X25" s="205"/>
      <c r="Y25" s="48">
        <f t="shared" ref="Y25:AB27" si="24">O25</f>
        <v>0.02</v>
      </c>
      <c r="Z25" s="48">
        <f t="shared" si="24"/>
        <v>0.02</v>
      </c>
      <c r="AA25" s="48">
        <f t="shared" si="24"/>
        <v>0.02</v>
      </c>
      <c r="AB25" s="48">
        <f t="shared" si="24"/>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1"/>
        <v>0.53</v>
      </c>
      <c r="G26" s="48">
        <f t="shared" si="21"/>
        <v>0.53</v>
      </c>
      <c r="H26" s="48">
        <f t="shared" si="21"/>
        <v>0.53</v>
      </c>
      <c r="I26" s="48">
        <f t="shared" si="21"/>
        <v>0.53</v>
      </c>
      <c r="J26" s="48">
        <f t="shared" si="21"/>
        <v>0.53</v>
      </c>
      <c r="K26" s="48">
        <f>IF($D$4,AD26,T26)</f>
        <v>0.53</v>
      </c>
      <c r="L26" s="48">
        <f>IF($D$4,AD26,T26)</f>
        <v>0.53</v>
      </c>
      <c r="M26" s="48">
        <f>IF($D$4,AG26,W26)</f>
        <v>0.53</v>
      </c>
      <c r="N26" s="204"/>
      <c r="O26" s="48">
        <f>E26</f>
        <v>0.53</v>
      </c>
      <c r="P26" s="48">
        <f t="shared" ref="P26:P27" si="25">O26</f>
        <v>0.53</v>
      </c>
      <c r="Q26" s="48">
        <f t="shared" ref="Q26:T26" si="26">P26</f>
        <v>0.53</v>
      </c>
      <c r="R26" s="48">
        <f t="shared" si="26"/>
        <v>0.53</v>
      </c>
      <c r="S26" s="25">
        <f t="shared" si="26"/>
        <v>0.53</v>
      </c>
      <c r="T26" s="25">
        <f t="shared" si="26"/>
        <v>0.53</v>
      </c>
      <c r="U26" s="25">
        <f>S26</f>
        <v>0.53</v>
      </c>
      <c r="V26" s="25">
        <f t="shared" si="23"/>
        <v>0.53</v>
      </c>
      <c r="W26" s="25">
        <f t="shared" si="23"/>
        <v>0.53</v>
      </c>
      <c r="X26" s="205"/>
      <c r="Y26" s="48">
        <f t="shared" si="24"/>
        <v>0.53</v>
      </c>
      <c r="Z26" s="48">
        <f t="shared" si="24"/>
        <v>0.53</v>
      </c>
      <c r="AA26" s="48">
        <f t="shared" si="24"/>
        <v>0.53</v>
      </c>
      <c r="AB26" s="48">
        <f t="shared" si="24"/>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1"/>
        <v>0.76810810810810803</v>
      </c>
      <c r="G27" s="48">
        <f t="shared" si="21"/>
        <v>0.76810810810810803</v>
      </c>
      <c r="H27" s="48">
        <f t="shared" si="21"/>
        <v>0.76810810810810803</v>
      </c>
      <c r="I27" s="48">
        <f t="shared" si="21"/>
        <v>0.76810810810810803</v>
      </c>
      <c r="J27" s="48">
        <f t="shared" si="21"/>
        <v>0.76810810810810803</v>
      </c>
      <c r="K27" s="48">
        <f>IF($D$4,AD27,T27)</f>
        <v>0.76810810810810803</v>
      </c>
      <c r="L27" s="48">
        <f>IF($D$4,AD27,T27)</f>
        <v>0.76810810810810803</v>
      </c>
      <c r="M27" s="48">
        <f>IF($D$4,AG27,W27)</f>
        <v>0.76810810810810803</v>
      </c>
      <c r="N27" s="204"/>
      <c r="O27" s="48">
        <f>E27</f>
        <v>0.76810810810810803</v>
      </c>
      <c r="P27" s="48">
        <f t="shared" si="25"/>
        <v>0.76810810810810803</v>
      </c>
      <c r="Q27" s="48">
        <f t="shared" ref="Q27:T27" si="27">P27</f>
        <v>0.76810810810810803</v>
      </c>
      <c r="R27" s="48">
        <f t="shared" si="27"/>
        <v>0.76810810810810803</v>
      </c>
      <c r="S27" s="25">
        <f t="shared" si="27"/>
        <v>0.76810810810810803</v>
      </c>
      <c r="T27" s="25">
        <f t="shared" si="27"/>
        <v>0.76810810810810803</v>
      </c>
      <c r="U27" s="25">
        <f>S27</f>
        <v>0.76810810810810803</v>
      </c>
      <c r="V27" s="25">
        <f t="shared" si="23"/>
        <v>0.76810810810810803</v>
      </c>
      <c r="W27" s="25">
        <f t="shared" si="23"/>
        <v>0.76810810810810803</v>
      </c>
      <c r="X27" s="205"/>
      <c r="Y27" s="48">
        <f t="shared" si="24"/>
        <v>0.76810810810810803</v>
      </c>
      <c r="Z27" s="48">
        <f t="shared" si="24"/>
        <v>0.76810810810810803</v>
      </c>
      <c r="AA27" s="48">
        <f t="shared" si="24"/>
        <v>0.76810810810810803</v>
      </c>
      <c r="AB27" s="48">
        <f t="shared" si="24"/>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28">SUMPRODUCT(E25:E27,E13:E15)/E16</f>
        <v>0.35382139871830592</v>
      </c>
      <c r="F28" s="165">
        <f>SUMPRODUCT(F25:F27,F13:F15)/F16</f>
        <v>0.36055948207621846</v>
      </c>
      <c r="G28" s="165">
        <f t="shared" ref="G28:M28" si="29">SUMPRODUCT(G25:G27,G13:G15)/G16</f>
        <v>0.34183090621497481</v>
      </c>
      <c r="H28" s="165">
        <f t="shared" si="29"/>
        <v>0.34861809307349323</v>
      </c>
      <c r="I28" s="165">
        <f t="shared" si="29"/>
        <v>0.3784258208682183</v>
      </c>
      <c r="J28" s="165">
        <f t="shared" si="29"/>
        <v>0.42483401691820455</v>
      </c>
      <c r="K28" s="165">
        <f t="shared" ref="K28:L28" si="30">SUMPRODUCT(K25:K27,K13:K15)/K16</f>
        <v>0.46879681881448321</v>
      </c>
      <c r="L28" s="165">
        <f t="shared" si="30"/>
        <v>0.511681761737245</v>
      </c>
      <c r="M28" s="165">
        <f t="shared" si="29"/>
        <v>0.55460957461470184</v>
      </c>
      <c r="N28" s="31"/>
      <c r="Y28" t="s">
        <v>188</v>
      </c>
      <c r="AA28" s="165"/>
      <c r="AC28" s="165"/>
      <c r="AD28" s="24"/>
    </row>
    <row r="29" spans="1:61" ht="15.75" thickBot="1">
      <c r="A29" t="s">
        <v>16</v>
      </c>
      <c r="B29" s="13" t="s">
        <v>176</v>
      </c>
      <c r="D29" s="13"/>
      <c r="E29" s="4">
        <f>E4</f>
        <v>2017</v>
      </c>
      <c r="F29" s="4">
        <f t="shared" ref="F29:H29" si="31">F4</f>
        <v>2019</v>
      </c>
      <c r="G29" s="4">
        <f t="shared" si="31"/>
        <v>2020</v>
      </c>
      <c r="H29" s="4">
        <f t="shared" si="31"/>
        <v>2021</v>
      </c>
      <c r="I29" s="4">
        <v>2030</v>
      </c>
      <c r="J29" s="4">
        <v>2040</v>
      </c>
      <c r="K29" s="4">
        <v>2050</v>
      </c>
      <c r="L29" s="4">
        <v>2050</v>
      </c>
      <c r="M29" s="4">
        <v>2050</v>
      </c>
      <c r="N29" s="31"/>
      <c r="O29" s="4">
        <f t="shared" ref="O29:W29" si="32">O24</f>
        <v>2017</v>
      </c>
      <c r="P29" s="4">
        <f t="shared" si="32"/>
        <v>2019</v>
      </c>
      <c r="Q29" s="4">
        <f t="shared" si="32"/>
        <v>2020</v>
      </c>
      <c r="R29" s="4">
        <f t="shared" si="32"/>
        <v>2021</v>
      </c>
      <c r="S29" s="4">
        <f t="shared" si="32"/>
        <v>2030</v>
      </c>
      <c r="T29" s="4">
        <f t="shared" si="32"/>
        <v>2040</v>
      </c>
      <c r="U29" s="4">
        <f t="shared" ref="U29:V29" si="33">U24</f>
        <v>2060</v>
      </c>
      <c r="V29" s="4">
        <f t="shared" si="33"/>
        <v>2060</v>
      </c>
      <c r="W29" s="4">
        <f t="shared" si="32"/>
        <v>2070</v>
      </c>
      <c r="Y29" s="4">
        <f t="shared" ref="Y29:AD29" si="34">E29</f>
        <v>2017</v>
      </c>
      <c r="Z29" s="4">
        <f t="shared" si="34"/>
        <v>2019</v>
      </c>
      <c r="AA29" s="4">
        <f t="shared" si="34"/>
        <v>2020</v>
      </c>
      <c r="AB29" s="4">
        <f t="shared" si="34"/>
        <v>2021</v>
      </c>
      <c r="AC29" s="4">
        <f t="shared" si="34"/>
        <v>2030</v>
      </c>
      <c r="AD29" s="4">
        <f t="shared" si="34"/>
        <v>2040</v>
      </c>
      <c r="AE29" s="4">
        <f>L29</f>
        <v>2050</v>
      </c>
      <c r="AF29" s="4">
        <f>L29</f>
        <v>2050</v>
      </c>
      <c r="AG29" s="4">
        <f>M29</f>
        <v>2050</v>
      </c>
    </row>
    <row r="30" spans="1:61">
      <c r="A30" t="s">
        <v>16</v>
      </c>
      <c r="C30" s="18" t="str">
        <f>C25</f>
        <v>Low Income</v>
      </c>
      <c r="D30" t="s">
        <v>39</v>
      </c>
      <c r="E30" s="37">
        <v>0.25</v>
      </c>
      <c r="F30" s="47">
        <f t="shared" ref="F30:J32" si="35">IF($D$4,Z30,P30)</f>
        <v>0.25</v>
      </c>
      <c r="G30" s="47">
        <f t="shared" si="35"/>
        <v>0.25</v>
      </c>
      <c r="H30" s="47">
        <f t="shared" si="35"/>
        <v>0.25</v>
      </c>
      <c r="I30" s="47">
        <f t="shared" si="35"/>
        <v>0.25</v>
      </c>
      <c r="J30" s="47">
        <f t="shared" si="35"/>
        <v>0.25</v>
      </c>
      <c r="K30" s="47">
        <f>IF($D$4,AD30,T30)</f>
        <v>0.25</v>
      </c>
      <c r="L30" s="47">
        <f>IF($D$4,AD30,T30)</f>
        <v>0.25</v>
      </c>
      <c r="M30" s="47">
        <f>IF($D$4,AG30,W30)</f>
        <v>0.25</v>
      </c>
      <c r="N30" s="32"/>
      <c r="O30" s="47">
        <f>E30</f>
        <v>0.25</v>
      </c>
      <c r="P30" s="47">
        <f>O30</f>
        <v>0.25</v>
      </c>
      <c r="Q30" s="47">
        <f>P30</f>
        <v>0.25</v>
      </c>
      <c r="R30" s="47">
        <f>Q30</f>
        <v>0.25</v>
      </c>
      <c r="S30" s="34">
        <f t="shared" ref="S30:T30" si="36">R30</f>
        <v>0.25</v>
      </c>
      <c r="T30" s="34">
        <f t="shared" si="36"/>
        <v>0.25</v>
      </c>
      <c r="U30" s="34">
        <f>S30</f>
        <v>0.25</v>
      </c>
      <c r="V30" s="34">
        <f>S30</f>
        <v>0.25</v>
      </c>
      <c r="W30" s="34">
        <f>T30</f>
        <v>0.25</v>
      </c>
      <c r="X30" s="196"/>
      <c r="Y30" s="48">
        <f t="shared" ref="Y30:AB32" si="37">O30</f>
        <v>0.25</v>
      </c>
      <c r="Z30" s="48">
        <f t="shared" si="37"/>
        <v>0.25</v>
      </c>
      <c r="AA30" s="48">
        <f t="shared" si="37"/>
        <v>0.25</v>
      </c>
      <c r="AB30" s="48">
        <f t="shared" si="37"/>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5"/>
        <v>0.3</v>
      </c>
      <c r="G31" s="47">
        <f t="shared" si="35"/>
        <v>0.3</v>
      </c>
      <c r="H31" s="47">
        <f t="shared" si="35"/>
        <v>0.3</v>
      </c>
      <c r="I31" s="47">
        <f t="shared" si="35"/>
        <v>0.3</v>
      </c>
      <c r="J31" s="47">
        <f t="shared" si="35"/>
        <v>0.3</v>
      </c>
      <c r="K31" s="47">
        <f>IF($D$4,AD31,T31)</f>
        <v>0.3</v>
      </c>
      <c r="L31" s="47">
        <f>IF($D$4,AD31,T31)</f>
        <v>0.3</v>
      </c>
      <c r="M31" s="47">
        <f>IF($D$4,AG31,W31)</f>
        <v>0.3</v>
      </c>
      <c r="N31" s="32"/>
      <c r="O31" s="47">
        <f>E31</f>
        <v>0.3</v>
      </c>
      <c r="P31" s="47">
        <f t="shared" ref="P31:P32" si="38">O31</f>
        <v>0.3</v>
      </c>
      <c r="Q31" s="47">
        <f>P31</f>
        <v>0.3</v>
      </c>
      <c r="R31" s="47">
        <f>Q31</f>
        <v>0.3</v>
      </c>
      <c r="S31" s="34">
        <f t="shared" ref="S31:T31" si="39">R31</f>
        <v>0.3</v>
      </c>
      <c r="T31" s="34">
        <f t="shared" si="39"/>
        <v>0.3</v>
      </c>
      <c r="U31" s="34">
        <f>S31</f>
        <v>0.3</v>
      </c>
      <c r="V31" s="34">
        <f>S31</f>
        <v>0.3</v>
      </c>
      <c r="W31" s="34">
        <f>T31</f>
        <v>0.3</v>
      </c>
      <c r="X31" s="196"/>
      <c r="Y31" s="48">
        <f t="shared" si="37"/>
        <v>0.3</v>
      </c>
      <c r="Z31" s="48">
        <f t="shared" si="37"/>
        <v>0.3</v>
      </c>
      <c r="AA31" s="48">
        <f t="shared" si="37"/>
        <v>0.3</v>
      </c>
      <c r="AB31" s="48">
        <f t="shared" si="37"/>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5"/>
        <v>0.40039186287579059</v>
      </c>
      <c r="G32" s="47">
        <f t="shared" si="35"/>
        <v>0.3966824420527032</v>
      </c>
      <c r="H32" s="47">
        <f t="shared" si="35"/>
        <v>0.40045855369940653</v>
      </c>
      <c r="I32" s="47">
        <f t="shared" si="35"/>
        <v>0.41102326977270026</v>
      </c>
      <c r="J32" s="47">
        <f t="shared" si="35"/>
        <v>0.44904602555498063</v>
      </c>
      <c r="K32" s="47">
        <f>IF($D$4,AD32,T32)</f>
        <v>0.44904602555498063</v>
      </c>
      <c r="L32" s="47">
        <f>IF($D$4,AD32,T32)</f>
        <v>0.44904602555498063</v>
      </c>
      <c r="M32" s="47">
        <f>IF($D$4,AG32,W32)</f>
        <v>0.48428394401662878</v>
      </c>
      <c r="N32" s="32"/>
      <c r="O32" s="47">
        <f>E32</f>
        <v>0.40039186287579059</v>
      </c>
      <c r="P32" s="47">
        <f t="shared" si="38"/>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7"/>
        <v>0.40039186287579059</v>
      </c>
      <c r="Z32" s="48">
        <f t="shared" si="37"/>
        <v>0.40039186287579059</v>
      </c>
      <c r="AA32" s="48">
        <f t="shared" si="37"/>
        <v>0.3966824420527032</v>
      </c>
      <c r="AB32" s="48">
        <f t="shared" si="37"/>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0">SUMPRODUCT(E30:E32,E$13:E$15)/E$16</f>
        <v>0.30091725422531551</v>
      </c>
      <c r="F33" s="294">
        <f t="shared" si="40"/>
        <v>0.30192482056635134</v>
      </c>
      <c r="G33" s="294">
        <f t="shared" si="40"/>
        <v>0.29650350250840096</v>
      </c>
      <c r="H33" s="294">
        <f t="shared" si="40"/>
        <v>0.29982801369349593</v>
      </c>
      <c r="I33" s="294">
        <f t="shared" si="40"/>
        <v>0.30755700375900014</v>
      </c>
      <c r="J33" s="294">
        <f t="shared" si="40"/>
        <v>0.32784140451869009</v>
      </c>
      <c r="K33" s="294">
        <f t="shared" ref="K33:L33" si="41">SUMPRODUCT(K30:K32,K$13:K$15)/K$16</f>
        <v>0.33682214059927695</v>
      </c>
      <c r="L33" s="294">
        <f t="shared" si="41"/>
        <v>0.34558159559897583</v>
      </c>
      <c r="M33" s="294">
        <f t="shared" si="40"/>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2">F4</f>
        <v>2019</v>
      </c>
      <c r="G34" s="4">
        <f t="shared" si="42"/>
        <v>2020</v>
      </c>
      <c r="H34" s="4">
        <f t="shared" si="42"/>
        <v>2021</v>
      </c>
      <c r="I34" s="4">
        <v>2030</v>
      </c>
      <c r="J34" s="4">
        <v>2040</v>
      </c>
      <c r="K34" s="4">
        <v>2050</v>
      </c>
      <c r="L34" s="4">
        <v>2050</v>
      </c>
      <c r="M34" s="4">
        <v>2050</v>
      </c>
      <c r="N34" s="31"/>
      <c r="O34" s="4">
        <f t="shared" ref="O34:S34" si="43">O29</f>
        <v>2017</v>
      </c>
      <c r="P34" s="4">
        <f t="shared" si="43"/>
        <v>2019</v>
      </c>
      <c r="Q34" s="4">
        <f t="shared" si="43"/>
        <v>2020</v>
      </c>
      <c r="R34" s="4">
        <f t="shared" si="43"/>
        <v>2021</v>
      </c>
      <c r="S34" s="4">
        <f t="shared" si="43"/>
        <v>2030</v>
      </c>
      <c r="T34" s="4">
        <f>J34</f>
        <v>2040</v>
      </c>
      <c r="U34" s="4">
        <f>L34</f>
        <v>2050</v>
      </c>
      <c r="V34" s="4">
        <f>L34</f>
        <v>2050</v>
      </c>
      <c r="W34" s="4">
        <f>M34</f>
        <v>2050</v>
      </c>
      <c r="X34" s="196"/>
      <c r="Y34" s="4">
        <f t="shared" ref="Y34:AD34" si="44">E34</f>
        <v>2017</v>
      </c>
      <c r="Z34" s="4">
        <f t="shared" si="44"/>
        <v>2019</v>
      </c>
      <c r="AA34" s="4">
        <f t="shared" si="44"/>
        <v>2020</v>
      </c>
      <c r="AB34" s="4">
        <f t="shared" si="44"/>
        <v>2021</v>
      </c>
      <c r="AC34" s="4">
        <f t="shared" si="44"/>
        <v>2030</v>
      </c>
      <c r="AD34" s="4">
        <f t="shared" si="44"/>
        <v>2040</v>
      </c>
      <c r="AE34" s="4">
        <f>L34</f>
        <v>2050</v>
      </c>
      <c r="AF34" s="4">
        <f>L34</f>
        <v>2050</v>
      </c>
      <c r="AG34" s="4">
        <f>M34</f>
        <v>2050</v>
      </c>
    </row>
    <row r="35" spans="1:51">
      <c r="A35" t="s">
        <v>16</v>
      </c>
      <c r="C35" s="18" t="str">
        <f>C30</f>
        <v>Low Income</v>
      </c>
      <c r="D35" t="s">
        <v>85</v>
      </c>
      <c r="E35" s="37">
        <v>1.4</v>
      </c>
      <c r="F35" s="47">
        <f t="shared" ref="F35:J38" si="45">IF($D$4,Z35,P35)</f>
        <v>1.4</v>
      </c>
      <c r="G35" s="47">
        <f t="shared" si="45"/>
        <v>1.4</v>
      </c>
      <c r="H35" s="47">
        <f t="shared" si="45"/>
        <v>1.4</v>
      </c>
      <c r="I35" s="47">
        <f t="shared" si="45"/>
        <v>1.4</v>
      </c>
      <c r="J35" s="47">
        <f t="shared" si="45"/>
        <v>1.4</v>
      </c>
      <c r="K35" s="47">
        <f>IF($D$4,AD35,T35)</f>
        <v>1.4</v>
      </c>
      <c r="L35" s="47">
        <f>IF($D$4,AD35,T35)</f>
        <v>1.4</v>
      </c>
      <c r="M35" s="47">
        <f>IF($D$4,AG35,W35)</f>
        <v>1.4</v>
      </c>
      <c r="N35" s="32"/>
      <c r="O35" s="47">
        <f>E35</f>
        <v>1.4</v>
      </c>
      <c r="P35" s="47">
        <f t="shared" ref="P35:T35" si="46">O35</f>
        <v>1.4</v>
      </c>
      <c r="Q35" s="47">
        <f t="shared" si="46"/>
        <v>1.4</v>
      </c>
      <c r="R35" s="47">
        <f t="shared" ref="R35" si="47">Q35</f>
        <v>1.4</v>
      </c>
      <c r="S35" s="34">
        <f t="shared" si="46"/>
        <v>1.4</v>
      </c>
      <c r="T35" s="34">
        <f t="shared" si="46"/>
        <v>1.4</v>
      </c>
      <c r="U35" s="34">
        <f>S35</f>
        <v>1.4</v>
      </c>
      <c r="V35" s="34">
        <f t="shared" ref="V35:W38" si="48">S35</f>
        <v>1.4</v>
      </c>
      <c r="W35" s="34">
        <f t="shared" si="48"/>
        <v>1.4</v>
      </c>
      <c r="X35" s="196"/>
      <c r="Y35" s="47">
        <f t="shared" ref="Y35:AB38" si="49">O35</f>
        <v>1.4</v>
      </c>
      <c r="Z35" s="47">
        <f t="shared" si="49"/>
        <v>1.4</v>
      </c>
      <c r="AA35" s="47">
        <f t="shared" si="49"/>
        <v>1.4</v>
      </c>
      <c r="AB35" s="47">
        <f t="shared" si="49"/>
        <v>1.4</v>
      </c>
      <c r="AC35" s="55">
        <f>AA35*(1+$D$34)</f>
        <v>1.4</v>
      </c>
      <c r="AD35" s="55">
        <f t="shared" ref="AD35:AD38" si="50">AC35*(1+$D$34)</f>
        <v>1.4</v>
      </c>
      <c r="AE35" s="55">
        <f>AC35*(1+$D$34)</f>
        <v>1.4</v>
      </c>
      <c r="AF35" s="55">
        <f t="shared" ref="AF35:AG38" si="51">AC35*(1+$D$34)</f>
        <v>1.4</v>
      </c>
      <c r="AG35" s="55">
        <f t="shared" si="51"/>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5"/>
        <v>1.4</v>
      </c>
      <c r="G36" s="47">
        <f t="shared" si="45"/>
        <v>1.4</v>
      </c>
      <c r="H36" s="47">
        <f t="shared" si="45"/>
        <v>1.4</v>
      </c>
      <c r="I36" s="47">
        <f t="shared" si="45"/>
        <v>1.4</v>
      </c>
      <c r="J36" s="47">
        <f t="shared" si="45"/>
        <v>1.4</v>
      </c>
      <c r="K36" s="47">
        <f>IF($D$4,AD36,T36)</f>
        <v>1.4</v>
      </c>
      <c r="L36" s="47">
        <f>IF($D$4,AD36,T36)</f>
        <v>1.4</v>
      </c>
      <c r="M36" s="47">
        <f>IF($D$4,AG36,W36)</f>
        <v>1.4</v>
      </c>
      <c r="N36" s="32"/>
      <c r="O36" s="47">
        <f t="shared" ref="O36:O38" si="52">E36</f>
        <v>1.4</v>
      </c>
      <c r="P36" s="47">
        <f t="shared" ref="P36:T38" si="53">O36</f>
        <v>1.4</v>
      </c>
      <c r="Q36" s="47">
        <f t="shared" si="53"/>
        <v>1.4</v>
      </c>
      <c r="R36" s="47">
        <f t="shared" ref="R36" si="54">Q36</f>
        <v>1.4</v>
      </c>
      <c r="S36" s="34">
        <f t="shared" si="53"/>
        <v>1.4</v>
      </c>
      <c r="T36" s="34">
        <f t="shared" si="53"/>
        <v>1.4</v>
      </c>
      <c r="U36" s="34">
        <f>S36</f>
        <v>1.4</v>
      </c>
      <c r="V36" s="34">
        <f t="shared" si="48"/>
        <v>1.4</v>
      </c>
      <c r="W36" s="34">
        <f t="shared" si="48"/>
        <v>1.4</v>
      </c>
      <c r="X36" s="196"/>
      <c r="Y36" s="47">
        <f t="shared" si="49"/>
        <v>1.4</v>
      </c>
      <c r="Z36" s="47">
        <f t="shared" si="49"/>
        <v>1.4</v>
      </c>
      <c r="AA36" s="47">
        <f t="shared" si="49"/>
        <v>1.4</v>
      </c>
      <c r="AB36" s="47">
        <f t="shared" si="49"/>
        <v>1.4</v>
      </c>
      <c r="AC36" s="55">
        <f>AA36*(1+$D$34)</f>
        <v>1.4</v>
      </c>
      <c r="AD36" s="55">
        <f t="shared" si="50"/>
        <v>1.4</v>
      </c>
      <c r="AE36" s="55">
        <f>AC36*(1+$D$34)</f>
        <v>1.4</v>
      </c>
      <c r="AF36" s="55">
        <f t="shared" si="51"/>
        <v>1.4</v>
      </c>
      <c r="AG36" s="55">
        <f t="shared" si="51"/>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5"/>
        <v>1.4</v>
      </c>
      <c r="G37" s="47">
        <f t="shared" si="45"/>
        <v>1.4</v>
      </c>
      <c r="H37" s="47">
        <f t="shared" si="45"/>
        <v>1.4</v>
      </c>
      <c r="I37" s="47">
        <f t="shared" si="45"/>
        <v>1.4</v>
      </c>
      <c r="J37" s="47">
        <f t="shared" si="45"/>
        <v>1.4</v>
      </c>
      <c r="K37" s="47">
        <f>IF($D$4,AD37,T37)</f>
        <v>1.4</v>
      </c>
      <c r="L37" s="47">
        <f>IF($D$4,AD37,T37)</f>
        <v>1.4</v>
      </c>
      <c r="M37" s="47">
        <f>IF($D$4,AG37,W37)</f>
        <v>1.4</v>
      </c>
      <c r="N37" s="32"/>
      <c r="O37" s="47">
        <f t="shared" si="52"/>
        <v>1.4</v>
      </c>
      <c r="P37" s="47">
        <f t="shared" si="53"/>
        <v>1.4</v>
      </c>
      <c r="Q37" s="47">
        <f t="shared" si="53"/>
        <v>1.4</v>
      </c>
      <c r="R37" s="47">
        <f t="shared" ref="R37" si="55">Q37</f>
        <v>1.4</v>
      </c>
      <c r="S37" s="34">
        <f t="shared" si="53"/>
        <v>1.4</v>
      </c>
      <c r="T37" s="34">
        <f t="shared" si="53"/>
        <v>1.4</v>
      </c>
      <c r="U37" s="34">
        <f>S37</f>
        <v>1.4</v>
      </c>
      <c r="V37" s="34">
        <f t="shared" si="48"/>
        <v>1.4</v>
      </c>
      <c r="W37" s="34">
        <f t="shared" si="48"/>
        <v>1.4</v>
      </c>
      <c r="X37" s="196"/>
      <c r="Y37" s="47">
        <f t="shared" si="49"/>
        <v>1.4</v>
      </c>
      <c r="Z37" s="47">
        <f t="shared" si="49"/>
        <v>1.4</v>
      </c>
      <c r="AA37" s="47">
        <f t="shared" si="49"/>
        <v>1.4</v>
      </c>
      <c r="AB37" s="47">
        <f t="shared" si="49"/>
        <v>1.4</v>
      </c>
      <c r="AC37" s="55">
        <f>AA37*(1+$D$34)</f>
        <v>1.4</v>
      </c>
      <c r="AD37" s="55">
        <f t="shared" si="50"/>
        <v>1.4</v>
      </c>
      <c r="AE37" s="55">
        <f>AC37*(1+$D$34)</f>
        <v>1.4</v>
      </c>
      <c r="AF37" s="55">
        <f t="shared" si="51"/>
        <v>1.4</v>
      </c>
      <c r="AG37" s="55">
        <f t="shared" si="51"/>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5"/>
        <v>1.4</v>
      </c>
      <c r="G38" s="47">
        <f t="shared" si="45"/>
        <v>1.4</v>
      </c>
      <c r="H38" s="47">
        <f t="shared" si="45"/>
        <v>1.4</v>
      </c>
      <c r="I38" s="47">
        <f t="shared" si="45"/>
        <v>1.4</v>
      </c>
      <c r="J38" s="47">
        <f t="shared" si="45"/>
        <v>1.4</v>
      </c>
      <c r="K38" s="47">
        <f>IF($D$4,AD38,T38)</f>
        <v>1.4</v>
      </c>
      <c r="L38" s="47">
        <f>IF($D$4,AD38,T38)</f>
        <v>1.4</v>
      </c>
      <c r="M38" s="47">
        <f>IF($D$4,AG38,W38)</f>
        <v>1.4</v>
      </c>
      <c r="N38" s="31"/>
      <c r="O38" s="47">
        <f t="shared" si="52"/>
        <v>1.4</v>
      </c>
      <c r="P38" s="47">
        <f t="shared" si="53"/>
        <v>1.4</v>
      </c>
      <c r="Q38" s="47">
        <f t="shared" si="53"/>
        <v>1.4</v>
      </c>
      <c r="R38" s="47">
        <f t="shared" ref="R38" si="56">Q38</f>
        <v>1.4</v>
      </c>
      <c r="S38" s="34">
        <f t="shared" si="53"/>
        <v>1.4</v>
      </c>
      <c r="T38" s="34">
        <f t="shared" si="53"/>
        <v>1.4</v>
      </c>
      <c r="U38" s="34">
        <f>S38</f>
        <v>1.4</v>
      </c>
      <c r="V38" s="34">
        <f t="shared" si="48"/>
        <v>1.4</v>
      </c>
      <c r="W38" s="34">
        <f t="shared" si="48"/>
        <v>1.4</v>
      </c>
      <c r="Y38" s="47">
        <f t="shared" si="49"/>
        <v>1.4</v>
      </c>
      <c r="Z38" s="47">
        <f t="shared" si="49"/>
        <v>1.4</v>
      </c>
      <c r="AA38" s="47">
        <f t="shared" si="49"/>
        <v>1.4</v>
      </c>
      <c r="AB38" s="47">
        <f t="shared" si="49"/>
        <v>1.4</v>
      </c>
      <c r="AC38" s="55">
        <f>AA38*(1+$D$34)</f>
        <v>1.4</v>
      </c>
      <c r="AD38" s="55">
        <f t="shared" si="50"/>
        <v>1.4</v>
      </c>
      <c r="AE38" s="55">
        <f>AC38*(1+$D$34)</f>
        <v>1.4</v>
      </c>
      <c r="AF38" s="55">
        <f t="shared" si="51"/>
        <v>1.4</v>
      </c>
      <c r="AG38" s="55">
        <f t="shared" si="51"/>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7">F4</f>
        <v>2019</v>
      </c>
      <c r="G40" s="4">
        <f t="shared" si="57"/>
        <v>2020</v>
      </c>
      <c r="H40" s="4">
        <f t="shared" si="57"/>
        <v>2021</v>
      </c>
      <c r="I40" s="4">
        <v>2030</v>
      </c>
      <c r="J40" s="4">
        <v>2040</v>
      </c>
      <c r="K40" s="4">
        <v>2050</v>
      </c>
      <c r="L40" s="4">
        <v>2050</v>
      </c>
      <c r="M40" s="4">
        <v>2050</v>
      </c>
      <c r="N40" s="249" t="s">
        <v>629</v>
      </c>
      <c r="O40" s="4">
        <f t="shared" ref="O40:W40" si="58">O34</f>
        <v>2017</v>
      </c>
      <c r="P40" s="4">
        <f t="shared" si="58"/>
        <v>2019</v>
      </c>
      <c r="Q40" s="4">
        <f t="shared" si="58"/>
        <v>2020</v>
      </c>
      <c r="R40" s="4">
        <f t="shared" si="58"/>
        <v>2021</v>
      </c>
      <c r="S40" s="4">
        <f t="shared" si="58"/>
        <v>2030</v>
      </c>
      <c r="T40" s="4">
        <f t="shared" si="58"/>
        <v>2040</v>
      </c>
      <c r="U40" s="4">
        <f t="shared" ref="U40:V40" si="59">U34</f>
        <v>2050</v>
      </c>
      <c r="V40" s="4">
        <f t="shared" si="59"/>
        <v>2050</v>
      </c>
      <c r="W40" s="4">
        <f t="shared" si="58"/>
        <v>2050</v>
      </c>
      <c r="Y40" s="4">
        <f t="shared" ref="Y40:AD40" si="60">E40</f>
        <v>2017</v>
      </c>
      <c r="Z40" s="4">
        <f t="shared" si="60"/>
        <v>2019</v>
      </c>
      <c r="AA40" s="4">
        <f t="shared" si="60"/>
        <v>2020</v>
      </c>
      <c r="AB40" s="4">
        <f t="shared" si="60"/>
        <v>2021</v>
      </c>
      <c r="AC40" s="4">
        <f t="shared" si="60"/>
        <v>2030</v>
      </c>
      <c r="AD40" s="4">
        <f t="shared" si="60"/>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1">IF($D$4,Z41,P41)</f>
        <v>7.3852190250507794</v>
      </c>
      <c r="G41" s="47">
        <f t="shared" si="61"/>
        <v>7.3852190250507794</v>
      </c>
      <c r="H41" s="47">
        <f t="shared" si="61"/>
        <v>7.3852190250507794</v>
      </c>
      <c r="I41" s="47">
        <f t="shared" si="61"/>
        <v>7.3852190250507794</v>
      </c>
      <c r="J41" s="47">
        <f t="shared" si="61"/>
        <v>7.3852190250507794</v>
      </c>
      <c r="K41" s="47">
        <f>IF($D$4,AD41,T41)</f>
        <v>7.3852190250507794</v>
      </c>
      <c r="L41" s="47">
        <f>IF($D$4,AD41,T41)</f>
        <v>7.3852190250507794</v>
      </c>
      <c r="M41" s="47">
        <f>IF($D$4,AG41,W41)</f>
        <v>7.3852190250507794</v>
      </c>
      <c r="N41" s="250">
        <v>1</v>
      </c>
      <c r="O41" s="184">
        <f>E41*O$39</f>
        <v>7.3852190250507794</v>
      </c>
      <c r="P41">
        <f t="shared" ref="P41:T41" si="62">O41</f>
        <v>7.3852190250507794</v>
      </c>
      <c r="Q41" s="47">
        <f>P41*$N41</f>
        <v>7.3852190250507794</v>
      </c>
      <c r="R41" s="47">
        <f>P41</f>
        <v>7.3852190250507794</v>
      </c>
      <c r="S41" s="34">
        <f t="shared" si="62"/>
        <v>7.3852190250507794</v>
      </c>
      <c r="T41" s="34">
        <f t="shared" si="62"/>
        <v>7.3852190250507794</v>
      </c>
      <c r="U41" s="34">
        <f>S41</f>
        <v>7.3852190250507794</v>
      </c>
      <c r="V41" s="34">
        <f t="shared" ref="V41:W44" si="63">S41</f>
        <v>7.3852190250507794</v>
      </c>
      <c r="W41" s="34">
        <f t="shared" si="63"/>
        <v>7.3852190250507794</v>
      </c>
      <c r="Y41" s="47">
        <f t="shared" ref="Y41:AB44" si="64">O41</f>
        <v>7.3852190250507794</v>
      </c>
      <c r="Z41" s="47">
        <f t="shared" si="64"/>
        <v>7.3852190250507794</v>
      </c>
      <c r="AA41" s="47">
        <f t="shared" si="64"/>
        <v>7.3852190250507794</v>
      </c>
      <c r="AB41" s="47">
        <f t="shared" si="64"/>
        <v>7.3852190250507794</v>
      </c>
      <c r="AC41" s="55">
        <f t="shared" ref="AC41:AD43" si="65">AB41*$B41</f>
        <v>7.0159580737982399</v>
      </c>
      <c r="AD41" s="55">
        <f t="shared" si="65"/>
        <v>6.6651601701083276</v>
      </c>
      <c r="AE41" s="55">
        <f>AC41*$B41</f>
        <v>6.6651601701083276</v>
      </c>
      <c r="AF41" s="55">
        <f t="shared" ref="AF41:AG44" si="66">AC41*$B41</f>
        <v>6.6651601701083276</v>
      </c>
      <c r="AG41" s="55">
        <f t="shared" si="66"/>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1"/>
        <v>12.3446275646806</v>
      </c>
      <c r="G42" s="47">
        <f t="shared" si="61"/>
        <v>12.3446275646806</v>
      </c>
      <c r="H42" s="47">
        <f t="shared" si="61"/>
        <v>12.3446275646806</v>
      </c>
      <c r="I42" s="47">
        <f t="shared" si="61"/>
        <v>12.3446275646806</v>
      </c>
      <c r="J42" s="47">
        <f t="shared" si="61"/>
        <v>12.3446275646806</v>
      </c>
      <c r="K42" s="47">
        <f>IF($D$4,AD42,T42)</f>
        <v>12.3446275646806</v>
      </c>
      <c r="L42" s="47">
        <f>IF($D$4,AD42,T42)</f>
        <v>12.3446275646806</v>
      </c>
      <c r="M42" s="47">
        <f>IF($D$4,AG42,W42)</f>
        <v>12.3446275646806</v>
      </c>
      <c r="N42" s="250">
        <v>1</v>
      </c>
      <c r="O42" s="184">
        <f>E42*O$39</f>
        <v>12.3446275646806</v>
      </c>
      <c r="P42">
        <f t="shared" ref="P42:T44" si="67">O42</f>
        <v>12.3446275646806</v>
      </c>
      <c r="Q42" s="47">
        <f t="shared" ref="Q42:Q44" si="68">P42*$N42</f>
        <v>12.3446275646806</v>
      </c>
      <c r="R42" s="47">
        <f t="shared" ref="R42:R44" si="69">P42</f>
        <v>12.3446275646806</v>
      </c>
      <c r="S42" s="160">
        <f>R42</f>
        <v>12.3446275646806</v>
      </c>
      <c r="T42" s="160">
        <f t="shared" si="67"/>
        <v>12.3446275646806</v>
      </c>
      <c r="U42" s="160">
        <f>S42</f>
        <v>12.3446275646806</v>
      </c>
      <c r="V42" s="160">
        <f t="shared" si="63"/>
        <v>12.3446275646806</v>
      </c>
      <c r="W42" s="160">
        <f t="shared" si="63"/>
        <v>12.3446275646806</v>
      </c>
      <c r="Y42" s="47">
        <f t="shared" si="64"/>
        <v>12.3446275646806</v>
      </c>
      <c r="Z42" s="47">
        <f t="shared" si="64"/>
        <v>12.3446275646806</v>
      </c>
      <c r="AA42" s="47">
        <f t="shared" si="64"/>
        <v>12.3446275646806</v>
      </c>
      <c r="AB42" s="47">
        <f t="shared" si="64"/>
        <v>12.3446275646806</v>
      </c>
      <c r="AC42" s="55">
        <f t="shared" si="65"/>
        <v>11.727396186446569</v>
      </c>
      <c r="AD42" s="55">
        <f t="shared" si="65"/>
        <v>11.141026377124239</v>
      </c>
      <c r="AE42" s="55">
        <f>AC42*$B42</f>
        <v>11.141026377124239</v>
      </c>
      <c r="AF42" s="55">
        <f t="shared" si="66"/>
        <v>11.141026377124239</v>
      </c>
      <c r="AG42" s="55">
        <f t="shared" si="66"/>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1"/>
        <v>13.330035321564491</v>
      </c>
      <c r="G43" s="47">
        <f t="shared" si="61"/>
        <v>13.330035321564491</v>
      </c>
      <c r="H43" s="47">
        <f t="shared" si="61"/>
        <v>13.330035321564491</v>
      </c>
      <c r="I43" s="47">
        <f t="shared" si="61"/>
        <v>13.330035321564491</v>
      </c>
      <c r="J43" s="47">
        <f t="shared" si="61"/>
        <v>13.330035321564491</v>
      </c>
      <c r="K43" s="47">
        <f>IF($D$4,AD43,T43)</f>
        <v>13.330035321564491</v>
      </c>
      <c r="L43" s="47">
        <f>IF($D$4,AD43,T43)</f>
        <v>13.330035321564491</v>
      </c>
      <c r="M43" s="47">
        <f>IF($D$4,AG43,W43)</f>
        <v>13.330035321564491</v>
      </c>
      <c r="N43" s="250">
        <v>1</v>
      </c>
      <c r="O43" s="184">
        <f>E43*O$39</f>
        <v>13.330035321564491</v>
      </c>
      <c r="P43">
        <f t="shared" si="67"/>
        <v>13.330035321564491</v>
      </c>
      <c r="Q43" s="47">
        <f t="shared" si="68"/>
        <v>13.330035321564491</v>
      </c>
      <c r="R43" s="47">
        <f t="shared" si="69"/>
        <v>13.330035321564491</v>
      </c>
      <c r="S43" s="34">
        <f t="shared" si="67"/>
        <v>13.330035321564491</v>
      </c>
      <c r="T43" s="34">
        <f t="shared" si="67"/>
        <v>13.330035321564491</v>
      </c>
      <c r="U43" s="34">
        <f>S43</f>
        <v>13.330035321564491</v>
      </c>
      <c r="V43" s="34">
        <f t="shared" si="63"/>
        <v>13.330035321564491</v>
      </c>
      <c r="W43" s="34">
        <f t="shared" si="63"/>
        <v>13.330035321564491</v>
      </c>
      <c r="Y43" s="47">
        <f t="shared" si="64"/>
        <v>13.330035321564491</v>
      </c>
      <c r="Z43" s="47">
        <f t="shared" si="64"/>
        <v>13.330035321564491</v>
      </c>
      <c r="AA43" s="47">
        <f t="shared" si="64"/>
        <v>13.330035321564491</v>
      </c>
      <c r="AB43" s="47">
        <f t="shared" si="64"/>
        <v>13.330035321564491</v>
      </c>
      <c r="AC43" s="55">
        <f t="shared" si="65"/>
        <v>12.996784438525378</v>
      </c>
      <c r="AD43" s="55">
        <f t="shared" si="65"/>
        <v>12.671864827562242</v>
      </c>
      <c r="AE43" s="55">
        <f>AC43*$B43</f>
        <v>12.671864827562242</v>
      </c>
      <c r="AF43" s="55">
        <f t="shared" si="66"/>
        <v>12.671864827562242</v>
      </c>
      <c r="AG43" s="55">
        <f t="shared" si="66"/>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1"/>
        <v>13.5</v>
      </c>
      <c r="G44" s="47">
        <f t="shared" si="61"/>
        <v>13.5</v>
      </c>
      <c r="H44" s="47">
        <f t="shared" si="61"/>
        <v>13.5</v>
      </c>
      <c r="I44" s="47">
        <f t="shared" si="61"/>
        <v>13.5</v>
      </c>
      <c r="J44" s="47">
        <f t="shared" si="61"/>
        <v>13.5</v>
      </c>
      <c r="K44" s="47">
        <f>IF($D$4,AD44,T44)</f>
        <v>13.5</v>
      </c>
      <c r="L44" s="47">
        <f>IF($D$4,AD44,T44)</f>
        <v>13.5</v>
      </c>
      <c r="M44" s="47">
        <f>IF($D$4,AG44,W44)</f>
        <v>13.5</v>
      </c>
      <c r="N44" s="250">
        <v>1</v>
      </c>
      <c r="O44" s="3">
        <f>E44</f>
        <v>13.5</v>
      </c>
      <c r="P44">
        <f t="shared" si="67"/>
        <v>13.5</v>
      </c>
      <c r="Q44" s="47">
        <f t="shared" si="68"/>
        <v>13.5</v>
      </c>
      <c r="R44" s="47">
        <f t="shared" si="69"/>
        <v>13.5</v>
      </c>
      <c r="S44" s="34">
        <f>R44</f>
        <v>13.5</v>
      </c>
      <c r="T44" s="34">
        <f t="shared" si="67"/>
        <v>13.5</v>
      </c>
      <c r="U44" s="34">
        <f>S44</f>
        <v>13.5</v>
      </c>
      <c r="V44" s="34">
        <f t="shared" si="63"/>
        <v>13.5</v>
      </c>
      <c r="W44" s="34">
        <f t="shared" si="63"/>
        <v>13.5</v>
      </c>
      <c r="Y44" s="47">
        <f t="shared" si="64"/>
        <v>13.5</v>
      </c>
      <c r="Z44" s="47">
        <f t="shared" si="64"/>
        <v>13.5</v>
      </c>
      <c r="AA44" s="47">
        <f t="shared" si="64"/>
        <v>13.5</v>
      </c>
      <c r="AB44" s="47">
        <f t="shared" si="64"/>
        <v>13.5</v>
      </c>
      <c r="AC44" s="55">
        <f>AB44*$B44</f>
        <v>12.824999999999999</v>
      </c>
      <c r="AD44" s="55">
        <f t="shared" ref="AD44" si="70">AC44*$B44</f>
        <v>12.183749999999998</v>
      </c>
      <c r="AE44" s="55">
        <f>AC44*$B44</f>
        <v>12.183749999999998</v>
      </c>
      <c r="AF44" s="55">
        <f t="shared" si="66"/>
        <v>12.183749999999998</v>
      </c>
      <c r="AG44" s="55">
        <f t="shared" si="66"/>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1">SUMPRODUCT(E41:E44,E54:E57)/SUM(E54:E57)</f>
        <v>12.901036769438678</v>
      </c>
      <c r="F45" s="3">
        <f t="shared" si="71"/>
        <v>12.901919445200708</v>
      </c>
      <c r="G45" s="3">
        <f t="shared" si="71"/>
        <v>12.84553690620824</v>
      </c>
      <c r="H45" s="3">
        <f t="shared" si="71"/>
        <v>12.888418631359706</v>
      </c>
      <c r="I45" s="3">
        <f t="shared" si="71"/>
        <v>12.916521722621837</v>
      </c>
      <c r="J45" s="3">
        <f t="shared" si="71"/>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2">F47</f>
        <v>4454.71</v>
      </c>
      <c r="Q47" s="3">
        <f t="shared" si="72"/>
        <v>4168.5599999999995</v>
      </c>
      <c r="R47" s="3">
        <f t="shared" si="72"/>
        <v>4364.6310325648556</v>
      </c>
      <c r="S47" s="3">
        <f t="shared" si="72"/>
        <v>5005.9886470812162</v>
      </c>
      <c r="T47" s="3">
        <f t="shared" si="72"/>
        <v>7009.392166140904</v>
      </c>
      <c r="U47" s="3">
        <f t="shared" si="72"/>
        <v>9889.0394007788</v>
      </c>
      <c r="V47" s="3">
        <f t="shared" si="72"/>
        <v>9889.0394007788</v>
      </c>
      <c r="W47" s="3">
        <f t="shared" si="72"/>
        <v>9889.0394007788</v>
      </c>
      <c r="X47" s="196"/>
      <c r="Y47" s="3">
        <f>E47</f>
        <v>4369.2882721535752</v>
      </c>
      <c r="Z47" s="3">
        <f t="shared" ref="Z47:AG47" si="73">F47</f>
        <v>4454.71</v>
      </c>
      <c r="AA47" s="3">
        <f t="shared" si="73"/>
        <v>4168.5599999999995</v>
      </c>
      <c r="AB47" s="3">
        <f t="shared" si="73"/>
        <v>4364.6310325648556</v>
      </c>
      <c r="AC47" s="3">
        <f t="shared" si="73"/>
        <v>5005.9886470812162</v>
      </c>
      <c r="AD47" s="3">
        <f t="shared" si="73"/>
        <v>7009.392166140904</v>
      </c>
      <c r="AE47" s="3">
        <f t="shared" si="73"/>
        <v>9889.0394007788</v>
      </c>
      <c r="AF47" s="3">
        <f t="shared" si="73"/>
        <v>9889.0394007788</v>
      </c>
      <c r="AG47" s="3">
        <f t="shared" si="73"/>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4">IF($D$4,Z48,P48)</f>
        <v>0.5</v>
      </c>
      <c r="G48" s="57">
        <f t="shared" si="74"/>
        <v>0.5</v>
      </c>
      <c r="H48" s="57">
        <f t="shared" si="74"/>
        <v>0.5</v>
      </c>
      <c r="I48" s="57">
        <f t="shared" si="74"/>
        <v>0.5</v>
      </c>
      <c r="J48" s="57">
        <f t="shared" si="74"/>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5">O48</f>
        <v>0.5</v>
      </c>
      <c r="Z48" s="57">
        <f t="shared" si="75"/>
        <v>0.5</v>
      </c>
      <c r="AA48" s="57">
        <f t="shared" si="75"/>
        <v>0.5</v>
      </c>
      <c r="AB48" s="57">
        <f t="shared" si="75"/>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4"/>
        <v>0.82801570101021782</v>
      </c>
      <c r="G49" s="57">
        <f t="shared" si="74"/>
        <v>0.80142174844719194</v>
      </c>
      <c r="H49" s="57">
        <f t="shared" si="74"/>
        <v>0.82026945481797375</v>
      </c>
      <c r="I49" s="57">
        <f t="shared" si="74"/>
        <v>0.8805364117356973</v>
      </c>
      <c r="J49" s="57">
        <f t="shared" si="74"/>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5"/>
        <v>0.82</v>
      </c>
      <c r="Z49" s="57">
        <f t="shared" si="75"/>
        <v>0.82801570101021782</v>
      </c>
      <c r="AA49" s="57">
        <f t="shared" si="75"/>
        <v>0.80142174844719194</v>
      </c>
      <c r="AB49" s="57">
        <f t="shared" si="75"/>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4"/>
        <v>11.17821196363794</v>
      </c>
      <c r="G50" s="57">
        <f t="shared" si="74"/>
        <v>10.819193604037091</v>
      </c>
      <c r="H50" s="57">
        <f t="shared" si="74"/>
        <v>11.073637640042646</v>
      </c>
      <c r="I50" s="57">
        <f t="shared" si="74"/>
        <v>11.887241558431914</v>
      </c>
      <c r="J50" s="57">
        <f t="shared" si="74"/>
        <v>14.265886742132098</v>
      </c>
      <c r="K50" s="57">
        <f>IF($D$4,AD50,T50)</f>
        <v>14.265886742132098</v>
      </c>
      <c r="L50" s="57">
        <f>IF($D$4,AD50,T50)</f>
        <v>14.265886742132098</v>
      </c>
      <c r="M50" s="57">
        <f>IF($D$4,AG50,W50)</f>
        <v>17.196292141981164</v>
      </c>
      <c r="N50" s="32"/>
      <c r="O50" s="3">
        <f t="shared" ref="O50:W50" si="76">O49*O44</f>
        <v>11.069999999999999</v>
      </c>
      <c r="P50" s="3">
        <f t="shared" si="76"/>
        <v>11.17821196363794</v>
      </c>
      <c r="Q50" s="57">
        <f t="shared" si="76"/>
        <v>10.819193604037091</v>
      </c>
      <c r="R50" s="57">
        <f t="shared" si="76"/>
        <v>11.073637640042646</v>
      </c>
      <c r="S50" s="34">
        <f t="shared" si="76"/>
        <v>11.887241558431914</v>
      </c>
      <c r="T50" s="34">
        <f t="shared" si="76"/>
        <v>14.265886742132098</v>
      </c>
      <c r="U50" s="34">
        <f t="shared" ref="U50:V50" si="77">U49*U44</f>
        <v>17.684897919991023</v>
      </c>
      <c r="V50" s="34">
        <f t="shared" si="77"/>
        <v>17.684897919991023</v>
      </c>
      <c r="W50" s="34">
        <f t="shared" si="76"/>
        <v>17.196292141981164</v>
      </c>
      <c r="X50" s="196"/>
      <c r="Y50" s="57">
        <f t="shared" si="75"/>
        <v>11.069999999999999</v>
      </c>
      <c r="Z50" s="57">
        <f t="shared" si="75"/>
        <v>11.17821196363794</v>
      </c>
      <c r="AA50" s="57">
        <f t="shared" si="75"/>
        <v>10.819193604037091</v>
      </c>
      <c r="AB50" s="57">
        <f t="shared" si="75"/>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4"/>
        <v>15.649496749093116</v>
      </c>
      <c r="G51" s="57">
        <f t="shared" si="74"/>
        <v>15.146871045651926</v>
      </c>
      <c r="H51" s="57">
        <f t="shared" si="74"/>
        <v>15.503092696059703</v>
      </c>
      <c r="I51" s="57">
        <f t="shared" si="74"/>
        <v>16.642138181804679</v>
      </c>
      <c r="J51" s="57">
        <f t="shared" si="74"/>
        <v>19.972241438984938</v>
      </c>
      <c r="K51" s="57">
        <f>IF($D$4,AD51,T51)</f>
        <v>19.972241438984938</v>
      </c>
      <c r="L51" s="57">
        <f>IF($D$4,AD51,T51)</f>
        <v>19.972241438984938</v>
      </c>
      <c r="M51" s="57">
        <f>IF($D$4,AG51,W51)</f>
        <v>24.07480899877363</v>
      </c>
      <c r="N51" s="32"/>
      <c r="O51" s="3">
        <f t="shared" ref="O51:W51" si="78">O50*O38</f>
        <v>15.497999999999998</v>
      </c>
      <c r="P51" s="3">
        <f t="shared" si="78"/>
        <v>15.649496749093116</v>
      </c>
      <c r="Q51" s="57">
        <f>Q50*Q38</f>
        <v>15.146871045651926</v>
      </c>
      <c r="R51" s="57">
        <f t="shared" si="78"/>
        <v>15.503092696059703</v>
      </c>
      <c r="S51" s="34">
        <f t="shared" si="78"/>
        <v>16.642138181804679</v>
      </c>
      <c r="T51" s="34">
        <f t="shared" si="78"/>
        <v>19.972241438984938</v>
      </c>
      <c r="U51" s="34">
        <f t="shared" ref="U51:V51" si="79">U50*U38</f>
        <v>24.75885708798743</v>
      </c>
      <c r="V51" s="34">
        <f t="shared" si="79"/>
        <v>24.75885708798743</v>
      </c>
      <c r="W51" s="34">
        <f t="shared" si="78"/>
        <v>24.07480899877363</v>
      </c>
      <c r="X51" s="196"/>
      <c r="Y51" s="57">
        <f t="shared" si="75"/>
        <v>15.497999999999998</v>
      </c>
      <c r="Z51" s="57">
        <f t="shared" si="75"/>
        <v>15.649496749093116</v>
      </c>
      <c r="AA51" s="57">
        <f t="shared" si="75"/>
        <v>15.146871045651926</v>
      </c>
      <c r="AB51" s="57">
        <f t="shared" si="75"/>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0">E40</f>
        <v>2017</v>
      </c>
      <c r="F53" s="4">
        <f t="shared" si="80"/>
        <v>2019</v>
      </c>
      <c r="G53" s="4">
        <f t="shared" si="80"/>
        <v>2020</v>
      </c>
      <c r="H53" s="4">
        <f t="shared" si="80"/>
        <v>2021</v>
      </c>
      <c r="I53" s="4">
        <f t="shared" si="80"/>
        <v>2030</v>
      </c>
      <c r="J53" s="4">
        <f t="shared" si="80"/>
        <v>2040</v>
      </c>
      <c r="K53" s="4">
        <f t="shared" ref="K53:L53" si="81">K40</f>
        <v>2050</v>
      </c>
      <c r="L53" s="4">
        <f t="shared" si="81"/>
        <v>2050</v>
      </c>
      <c r="M53" s="4">
        <f t="shared" si="80"/>
        <v>2050</v>
      </c>
      <c r="N53" s="31"/>
      <c r="O53" s="4">
        <f t="shared" ref="O53:W53" si="82">O40</f>
        <v>2017</v>
      </c>
      <c r="P53" s="4">
        <f t="shared" si="82"/>
        <v>2019</v>
      </c>
      <c r="Q53" s="4">
        <f t="shared" si="82"/>
        <v>2020</v>
      </c>
      <c r="R53" s="4">
        <f t="shared" si="82"/>
        <v>2021</v>
      </c>
      <c r="S53" s="4">
        <f t="shared" si="82"/>
        <v>2030</v>
      </c>
      <c r="T53" s="4">
        <f t="shared" si="82"/>
        <v>2040</v>
      </c>
      <c r="U53" s="4">
        <f t="shared" ref="U53:V53" si="83">U40</f>
        <v>2050</v>
      </c>
      <c r="V53" s="4">
        <f t="shared" si="83"/>
        <v>2050</v>
      </c>
      <c r="W53" s="4">
        <f t="shared" si="82"/>
        <v>2050</v>
      </c>
      <c r="Y53" s="251">
        <f t="shared" ref="Y53:AG53" si="84">Y$12</f>
        <v>2017</v>
      </c>
      <c r="Z53" s="251">
        <f t="shared" si="84"/>
        <v>2019</v>
      </c>
      <c r="AA53" s="251">
        <f t="shared" si="84"/>
        <v>2020</v>
      </c>
      <c r="AB53" s="251">
        <f t="shared" si="84"/>
        <v>2021</v>
      </c>
      <c r="AC53" s="251">
        <f t="shared" si="84"/>
        <v>2030</v>
      </c>
      <c r="AD53" s="251">
        <f t="shared" si="84"/>
        <v>2040</v>
      </c>
      <c r="AE53" s="251">
        <f t="shared" si="84"/>
        <v>2050</v>
      </c>
      <c r="AF53" s="251">
        <f t="shared" si="84"/>
        <v>2060</v>
      </c>
      <c r="AG53" s="251">
        <f t="shared" si="84"/>
        <v>2070</v>
      </c>
    </row>
    <row r="54" spans="1:51">
      <c r="A54" t="s">
        <v>16</v>
      </c>
      <c r="C54" s="18" t="str">
        <f>C30</f>
        <v>Low Income</v>
      </c>
      <c r="D54" t="s">
        <v>58</v>
      </c>
      <c r="E54" s="47">
        <f t="shared" ref="E54:J59" si="85">IF($D$4,Y54,O54)</f>
        <v>0.12877680945571371</v>
      </c>
      <c r="F54" s="47">
        <f t="shared" si="85"/>
        <v>0.12973355042768442</v>
      </c>
      <c r="G54" s="47">
        <f t="shared" si="85"/>
        <v>0.13499132813487882</v>
      </c>
      <c r="H54" s="47">
        <f t="shared" si="85"/>
        <v>0.13727664268348302</v>
      </c>
      <c r="I54" s="47">
        <f t="shared" si="85"/>
        <v>0.13467635944921375</v>
      </c>
      <c r="J54" s="47">
        <f t="shared" si="85"/>
        <v>0.12127086905281675</v>
      </c>
      <c r="K54" s="47">
        <f t="shared" ref="K54:K59" si="86">IF($D$4,AD54,T54)</f>
        <v>0.12127086905281675</v>
      </c>
      <c r="L54" s="47">
        <f t="shared" ref="L54:L59" si="87">IF($D$4,AD54,T54)</f>
        <v>0.12127086905281675</v>
      </c>
      <c r="M54" s="47">
        <f t="shared" ref="M54:M59" si="88">IF($D$4,AG54,W54)</f>
        <v>5.5274070540596965E-2</v>
      </c>
      <c r="N54" s="32"/>
      <c r="O54" s="3">
        <f t="shared" ref="O54:Q56" si="89">O30*O25*O13</f>
        <v>0.12877680945571371</v>
      </c>
      <c r="P54" s="3">
        <f t="shared" si="89"/>
        <v>0.12973355042768442</v>
      </c>
      <c r="Q54" s="3">
        <f t="shared" si="89"/>
        <v>0.13499132813487882</v>
      </c>
      <c r="R54" s="3">
        <f t="shared" ref="R54:W54" si="90">R30*R25*R13</f>
        <v>0.13727664268348302</v>
      </c>
      <c r="S54" s="34">
        <f t="shared" si="90"/>
        <v>0.13467635944921375</v>
      </c>
      <c r="T54" s="34">
        <f t="shared" si="90"/>
        <v>0.12127086905281675</v>
      </c>
      <c r="U54" s="34">
        <f t="shared" ref="U54:V54" si="91">U30*U25*U13</f>
        <v>8.0159897757257167E-2</v>
      </c>
      <c r="V54" s="34">
        <f t="shared" si="91"/>
        <v>8.0159897757257167E-2</v>
      </c>
      <c r="W54" s="34">
        <f t="shared" si="90"/>
        <v>5.5274070540596965E-2</v>
      </c>
      <c r="X54" s="196"/>
      <c r="Y54" s="3">
        <f t="shared" ref="Y54:AB56" si="92">Y30*Y25*Y13</f>
        <v>0.12877680945571371</v>
      </c>
      <c r="Z54" s="3">
        <f t="shared" si="92"/>
        <v>0.12973355042768442</v>
      </c>
      <c r="AA54" s="3">
        <f t="shared" si="92"/>
        <v>0.13499132813487882</v>
      </c>
      <c r="AB54" s="3">
        <f t="shared" si="92"/>
        <v>0.13727664268348302</v>
      </c>
      <c r="AC54" s="34">
        <f t="shared" ref="AC54" si="93">AC30*AC25*AC13</f>
        <v>0.31985635369188264</v>
      </c>
      <c r="AD54" s="34">
        <f t="shared" ref="AD54:AG56" si="94">AD30*AD25*AD13</f>
        <v>0.21889391864033425</v>
      </c>
      <c r="AE54" s="34">
        <f t="shared" ref="AE54:AF54" si="95">AE30*AE25*AE13</f>
        <v>0.14468861545184916</v>
      </c>
      <c r="AF54" s="34">
        <f t="shared" si="95"/>
        <v>0.14468861545184916</v>
      </c>
      <c r="AG54" s="34">
        <f t="shared" si="94"/>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5"/>
        <v>2.7702164245855587</v>
      </c>
      <c r="F55" s="47">
        <f t="shared" si="85"/>
        <v>2.92184375996167</v>
      </c>
      <c r="G55" s="47">
        <f t="shared" si="85"/>
        <v>3.0704902512012651</v>
      </c>
      <c r="H55" s="47">
        <f t="shared" si="85"/>
        <v>2.9214030134612732</v>
      </c>
      <c r="I55" s="47">
        <f t="shared" si="85"/>
        <v>3.3695901156689172</v>
      </c>
      <c r="J55" s="47">
        <f t="shared" si="85"/>
        <v>3.8638450762306458</v>
      </c>
      <c r="K55" s="47">
        <f t="shared" si="86"/>
        <v>3.8638450762306458</v>
      </c>
      <c r="L55" s="47">
        <f t="shared" si="87"/>
        <v>3.8638450762306458</v>
      </c>
      <c r="M55" s="47">
        <f t="shared" si="88"/>
        <v>5.3841148112939399</v>
      </c>
      <c r="N55" s="32"/>
      <c r="O55" s="3">
        <f t="shared" si="89"/>
        <v>2.7702164245855587</v>
      </c>
      <c r="P55" s="3">
        <f t="shared" si="89"/>
        <v>2.92184375996167</v>
      </c>
      <c r="Q55" s="3">
        <f>Q31*Q26*Q14</f>
        <v>3.0704902512012651</v>
      </c>
      <c r="R55" s="3">
        <f t="shared" ref="R55:W55" si="96">R31*R26*R14</f>
        <v>2.9214030134612732</v>
      </c>
      <c r="S55" s="34">
        <f t="shared" si="96"/>
        <v>3.3695901156689172</v>
      </c>
      <c r="T55" s="34">
        <f t="shared" si="96"/>
        <v>3.8638450762306458</v>
      </c>
      <c r="U55" s="34">
        <f t="shared" ref="U55:V55" si="97">U31*U26*U14</f>
        <v>4.9470511107691104</v>
      </c>
      <c r="V55" s="34">
        <f t="shared" si="97"/>
        <v>4.9470511107691104</v>
      </c>
      <c r="W55" s="34">
        <f t="shared" si="96"/>
        <v>5.3841148112939399</v>
      </c>
      <c r="X55" s="196"/>
      <c r="Y55" s="3">
        <f t="shared" si="92"/>
        <v>2.7702164245855587</v>
      </c>
      <c r="Z55" s="3">
        <f t="shared" si="92"/>
        <v>2.92184375996167</v>
      </c>
      <c r="AA55" s="3">
        <f t="shared" si="92"/>
        <v>3.0704902512012651</v>
      </c>
      <c r="AB55" s="3">
        <f t="shared" si="92"/>
        <v>2.9214030134612732</v>
      </c>
      <c r="AC55" s="34">
        <f t="shared" ref="AC55" si="98">AC31*AC26*AC14</f>
        <v>3.0410550793911968</v>
      </c>
      <c r="AD55" s="34">
        <f t="shared" si="94"/>
        <v>3.312764172233249</v>
      </c>
      <c r="AE55" s="34">
        <f t="shared" ref="AE55:AF55" si="99">AE31*AE26*AE14</f>
        <v>4.2414779460956655</v>
      </c>
      <c r="AF55" s="34">
        <f t="shared" si="99"/>
        <v>4.2414779460956655</v>
      </c>
      <c r="AG55" s="34">
        <f t="shared" si="94"/>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5"/>
        <v>4.1038214947082041</v>
      </c>
      <c r="F56" s="47">
        <f t="shared" si="85"/>
        <v>4.3184589686023154</v>
      </c>
      <c r="G56" s="47">
        <f t="shared" si="85"/>
        <v>3.6132870620523043</v>
      </c>
      <c r="H56" s="47">
        <f t="shared" si="85"/>
        <v>4.172016483740788</v>
      </c>
      <c r="I56" s="47">
        <f t="shared" si="85"/>
        <v>5.2192013732033935</v>
      </c>
      <c r="J56" s="47">
        <f t="shared" si="85"/>
        <v>7.2980239078622837</v>
      </c>
      <c r="K56" s="47">
        <f t="shared" si="86"/>
        <v>7.2980239078622837</v>
      </c>
      <c r="L56" s="47">
        <f t="shared" si="87"/>
        <v>7.2980239078622837</v>
      </c>
      <c r="M56" s="47">
        <f t="shared" si="88"/>
        <v>11.749058757931619</v>
      </c>
      <c r="N56" s="32"/>
      <c r="O56" s="3">
        <f t="shared" si="89"/>
        <v>4.1038214947082041</v>
      </c>
      <c r="P56" s="3">
        <f t="shared" si="89"/>
        <v>4.3184589686023154</v>
      </c>
      <c r="Q56" s="3">
        <f t="shared" si="89"/>
        <v>3.6132870620523043</v>
      </c>
      <c r="R56" s="3">
        <f t="shared" ref="R56:W56" si="100">R32*R27*R15</f>
        <v>4.172016483740788</v>
      </c>
      <c r="S56" s="34">
        <f t="shared" si="100"/>
        <v>5.2192013732033935</v>
      </c>
      <c r="T56" s="34">
        <f t="shared" si="100"/>
        <v>7.2980239078622837</v>
      </c>
      <c r="U56" s="34">
        <f t="shared" ref="U56:V56" si="101">U32*U27*U15</f>
        <v>9.836204327007481</v>
      </c>
      <c r="V56" s="34">
        <f t="shared" si="101"/>
        <v>9.836204327007481</v>
      </c>
      <c r="W56" s="34">
        <f t="shared" si="100"/>
        <v>11.749058757931619</v>
      </c>
      <c r="X56" s="196"/>
      <c r="Y56" s="3">
        <f t="shared" si="92"/>
        <v>4.1038214947082041</v>
      </c>
      <c r="Z56" s="3">
        <f t="shared" si="92"/>
        <v>4.3184589686023154</v>
      </c>
      <c r="AA56" s="3">
        <f t="shared" si="92"/>
        <v>3.6132870620523043</v>
      </c>
      <c r="AB56" s="3">
        <f t="shared" si="92"/>
        <v>4.172016483740788</v>
      </c>
      <c r="AC56" s="34">
        <f t="shared" ref="AC56" si="102">AC32*AC27*AC15</f>
        <v>4.78839372896726</v>
      </c>
      <c r="AD56" s="34">
        <f t="shared" si="94"/>
        <v>5.8260722470211634</v>
      </c>
      <c r="AE56" s="34">
        <f t="shared" ref="AE56:AF56" si="103">AE32*AE27*AE15</f>
        <v>7.8523224600388852</v>
      </c>
      <c r="AF56" s="34">
        <f t="shared" si="103"/>
        <v>7.8523224600388852</v>
      </c>
      <c r="AG56" s="34">
        <f t="shared" si="94"/>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5"/>
        <v>0.82</v>
      </c>
      <c r="F57" s="47">
        <f t="shared" si="85"/>
        <v>0.82801570101021782</v>
      </c>
      <c r="G57" s="47">
        <f t="shared" si="85"/>
        <v>0.80142174844719194</v>
      </c>
      <c r="H57" s="47">
        <f t="shared" si="85"/>
        <v>0.82026945481797375</v>
      </c>
      <c r="I57" s="47">
        <f t="shared" si="85"/>
        <v>0.8805364117356973</v>
      </c>
      <c r="J57" s="47">
        <f t="shared" si="85"/>
        <v>1.0567323512690443</v>
      </c>
      <c r="K57" s="47">
        <f t="shared" si="86"/>
        <v>1.0567323512690443</v>
      </c>
      <c r="L57" s="47">
        <f t="shared" si="87"/>
        <v>1.0567323512690443</v>
      </c>
      <c r="M57" s="47">
        <f t="shared" si="88"/>
        <v>1.2737994179245307</v>
      </c>
      <c r="N57" s="32"/>
      <c r="O57" s="3">
        <f t="shared" ref="O57:Q57" si="104">O49</f>
        <v>0.82</v>
      </c>
      <c r="P57" s="3">
        <f t="shared" si="104"/>
        <v>0.82801570101021782</v>
      </c>
      <c r="Q57" s="3">
        <f t="shared" si="104"/>
        <v>0.80142174844719194</v>
      </c>
      <c r="R57" s="3">
        <f>R49</f>
        <v>0.82026945481797375</v>
      </c>
      <c r="S57" s="34">
        <f t="shared" ref="S57:W57" si="105">S49</f>
        <v>0.8805364117356973</v>
      </c>
      <c r="T57" s="34">
        <f t="shared" si="105"/>
        <v>1.0567323512690443</v>
      </c>
      <c r="U57" s="34">
        <f t="shared" ref="U57:V57" si="106">U49</f>
        <v>1.3099924385178536</v>
      </c>
      <c r="V57" s="34">
        <f t="shared" si="106"/>
        <v>1.3099924385178536</v>
      </c>
      <c r="W57" s="34">
        <f t="shared" si="105"/>
        <v>1.2737994179245307</v>
      </c>
      <c r="X57" s="196"/>
      <c r="Y57" s="3">
        <f t="shared" ref="Y57:AB57" si="107">Y49</f>
        <v>0.82</v>
      </c>
      <c r="Z57" s="3">
        <f t="shared" si="107"/>
        <v>0.82801570101021782</v>
      </c>
      <c r="AA57" s="3">
        <f t="shared" si="107"/>
        <v>0.80142174844719194</v>
      </c>
      <c r="AB57" s="3">
        <f t="shared" si="107"/>
        <v>0.82026945481797375</v>
      </c>
      <c r="AC57" s="34">
        <f t="shared" ref="AC57" si="108">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5"/>
        <v>7.8228147287494769</v>
      </c>
      <c r="F58" s="47">
        <f t="shared" si="85"/>
        <v>8.1980519800018872</v>
      </c>
      <c r="G58" s="47">
        <f t="shared" si="85"/>
        <v>7.6201903898356402</v>
      </c>
      <c r="H58" s="47">
        <f t="shared" si="85"/>
        <v>8.0509655947035181</v>
      </c>
      <c r="I58" s="47">
        <f t="shared" si="85"/>
        <v>9.6040042600572217</v>
      </c>
      <c r="J58" s="47">
        <f t="shared" si="85"/>
        <v>12.339872204414791</v>
      </c>
      <c r="K58" s="47">
        <f t="shared" si="86"/>
        <v>12.339872204414791</v>
      </c>
      <c r="L58" s="47">
        <f t="shared" si="87"/>
        <v>12.339872204414791</v>
      </c>
      <c r="M58" s="47">
        <f t="shared" si="88"/>
        <v>18.462247057690686</v>
      </c>
      <c r="N58" s="32"/>
      <c r="O58" s="3">
        <f t="shared" ref="O58:Q58" si="109">SUM(O54:O57)</f>
        <v>7.8228147287494769</v>
      </c>
      <c r="P58" s="3">
        <f t="shared" si="109"/>
        <v>8.1980519800018872</v>
      </c>
      <c r="Q58" s="3">
        <f t="shared" si="109"/>
        <v>7.6201903898356402</v>
      </c>
      <c r="R58" s="3">
        <f>SUM(R54:R57)</f>
        <v>8.0509655947035181</v>
      </c>
      <c r="S58" s="34">
        <f t="shared" ref="S58" si="110">SUM(S54:S57)</f>
        <v>9.6040042600572217</v>
      </c>
      <c r="T58" s="34">
        <f t="shared" ref="T58" si="111">SUM(T54:T57)</f>
        <v>12.339872204414791</v>
      </c>
      <c r="U58" s="34">
        <f>SUM(U54:U57)</f>
        <v>16.1734077740517</v>
      </c>
      <c r="V58" s="34">
        <f>SUM(V54:V57)</f>
        <v>16.1734077740517</v>
      </c>
      <c r="W58" s="34">
        <f>SUM(W54:W57)</f>
        <v>18.462247057690686</v>
      </c>
      <c r="X58" s="196"/>
      <c r="Y58" s="3">
        <f t="shared" ref="Y58:AC58" si="112">SUM(Y54:Y57)</f>
        <v>7.8228147287494769</v>
      </c>
      <c r="Z58" s="3">
        <f t="shared" si="112"/>
        <v>8.1980519800018872</v>
      </c>
      <c r="AA58" s="3">
        <f t="shared" si="112"/>
        <v>7.6201903898356402</v>
      </c>
      <c r="AB58" s="3">
        <f t="shared" si="112"/>
        <v>8.0509655947035181</v>
      </c>
      <c r="AC58" s="34">
        <f t="shared" si="112"/>
        <v>9.0312263552150824</v>
      </c>
      <c r="AD58" s="34">
        <f>SUM(AD54:AD57)</f>
        <v>10.380829959256666</v>
      </c>
      <c r="AE58" s="34">
        <f>SUM(AE54:AE57)</f>
        <v>13.378489062942053</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5"/>
        <v>7.2252699317964622</v>
      </c>
      <c r="F59" s="47">
        <f t="shared" si="85"/>
        <v>7.1193540934106165</v>
      </c>
      <c r="G59" s="47">
        <f t="shared" si="85"/>
        <v>7.6334348116433448</v>
      </c>
      <c r="H59" s="47">
        <f t="shared" si="85"/>
        <v>7.3770350029904908</v>
      </c>
      <c r="I59" s="47">
        <f t="shared" si="85"/>
        <v>6.7325332485446809</v>
      </c>
      <c r="J59" s="47">
        <f t="shared" si="85"/>
        <v>5.6494861409552284</v>
      </c>
      <c r="K59" s="47">
        <f t="shared" si="86"/>
        <v>5.6494861409552284</v>
      </c>
      <c r="L59" s="47">
        <f t="shared" si="87"/>
        <v>5.6494861409552284</v>
      </c>
      <c r="M59" s="47">
        <f t="shared" si="88"/>
        <v>4.1437076841701153</v>
      </c>
      <c r="N59" s="32"/>
      <c r="O59" s="35">
        <f t="shared" ref="O59:T59" si="113">E16/O58</f>
        <v>7.2252699317964622</v>
      </c>
      <c r="P59" s="35">
        <f t="shared" si="113"/>
        <v>7.1193540934106165</v>
      </c>
      <c r="Q59" s="3">
        <f t="shared" si="113"/>
        <v>7.6334348116433448</v>
      </c>
      <c r="R59" s="3">
        <f t="shared" si="113"/>
        <v>7.3770350029904908</v>
      </c>
      <c r="S59" s="34">
        <f t="shared" si="113"/>
        <v>6.7325332485446809</v>
      </c>
      <c r="T59" s="34">
        <f t="shared" si="113"/>
        <v>5.6494861409552284</v>
      </c>
      <c r="U59" s="34">
        <f>L16/U58</f>
        <v>4.6782470990060956</v>
      </c>
      <c r="V59" s="34">
        <f>L16/V58</f>
        <v>4.6782470990060956</v>
      </c>
      <c r="W59" s="34">
        <f>M16/W58</f>
        <v>4.1437076841701153</v>
      </c>
      <c r="X59" s="196"/>
      <c r="Y59" s="35">
        <f t="shared" ref="Y59:AC59" si="114">Y16/Y58</f>
        <v>7.2252699317964622</v>
      </c>
      <c r="Z59" s="35">
        <f t="shared" si="114"/>
        <v>7.1193540934106165</v>
      </c>
      <c r="AA59" s="35">
        <f t="shared" si="114"/>
        <v>7.6334348116433448</v>
      </c>
      <c r="AB59" s="35">
        <f t="shared" si="114"/>
        <v>7.3770350029904908</v>
      </c>
      <c r="AC59" s="34">
        <f t="shared" si="114"/>
        <v>7.1595235748534298</v>
      </c>
      <c r="AD59" s="34">
        <f>AD16/AD58</f>
        <v>6.7156419355309396</v>
      </c>
      <c r="AE59" s="34">
        <f>AE16/AE58</f>
        <v>5.6555861909387364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5">1000/E59</f>
        <v>138.40313364615901</v>
      </c>
      <c r="F60" s="3">
        <f t="shared" si="115"/>
        <v>140.46218054044525</v>
      </c>
      <c r="G60" s="3">
        <f t="shared" si="115"/>
        <v>131.00262524999772</v>
      </c>
      <c r="H60" s="3">
        <f t="shared" si="115"/>
        <v>135.55581606900626</v>
      </c>
      <c r="I60" s="3">
        <f t="shared" si="115"/>
        <v>148.53250078136074</v>
      </c>
      <c r="J60" s="3">
        <f t="shared" si="115"/>
        <v>177.00724898688179</v>
      </c>
      <c r="K60" s="3">
        <f t="shared" ref="K60:L60" si="116">1000/K59</f>
        <v>177.00724898688179</v>
      </c>
      <c r="L60" s="3">
        <f t="shared" si="116"/>
        <v>177.00724898688179</v>
      </c>
      <c r="M60" s="3">
        <f t="shared" si="115"/>
        <v>241.32976460193424</v>
      </c>
      <c r="N60" s="31"/>
      <c r="O60" s="3">
        <f t="shared" ref="O60:Q60" si="117">1000/O59</f>
        <v>138.40313364615901</v>
      </c>
      <c r="P60" s="3">
        <f t="shared" si="117"/>
        <v>140.46218054044525</v>
      </c>
      <c r="Q60" s="3">
        <f t="shared" si="117"/>
        <v>131.00262524999772</v>
      </c>
      <c r="R60" s="3">
        <f>1000/R59</f>
        <v>135.55581606900626</v>
      </c>
      <c r="S60" s="3">
        <f t="shared" ref="S60" si="118">1000/S59</f>
        <v>148.53250078136074</v>
      </c>
      <c r="T60" s="3">
        <f t="shared" ref="T60" si="119">1000/T59</f>
        <v>177.00724898688179</v>
      </c>
      <c r="U60" s="3">
        <f t="shared" ref="U60:W60" si="120">1000/U59</f>
        <v>213.75527603329297</v>
      </c>
      <c r="V60" s="3">
        <f t="shared" ref="V60" si="121">1000/V59</f>
        <v>213.75527603329297</v>
      </c>
      <c r="W60" s="3">
        <f t="shared" si="120"/>
        <v>241.32976460193424</v>
      </c>
      <c r="Y60" s="3">
        <f t="shared" ref="Y60:AC60" si="122">1000/Y59</f>
        <v>138.40313364615901</v>
      </c>
      <c r="Z60" s="3">
        <f t="shared" si="122"/>
        <v>140.46218054044525</v>
      </c>
      <c r="AA60" s="3">
        <f t="shared" si="122"/>
        <v>131.00262524999772</v>
      </c>
      <c r="AB60" s="3">
        <f t="shared" si="122"/>
        <v>135.55581606900626</v>
      </c>
      <c r="AC60" s="3">
        <f t="shared" si="122"/>
        <v>139.67409835932722</v>
      </c>
      <c r="AD60" s="3">
        <f>1000/AD59</f>
        <v>148.90609261182115</v>
      </c>
      <c r="AE60" s="3">
        <f>1000/AE59</f>
        <v>176.81633101130691</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3">O57/O58</f>
        <v>0.10482160557713756</v>
      </c>
      <c r="P61" s="199">
        <f>P57/P58</f>
        <v>0.10100151877910235</v>
      </c>
      <c r="Q61" s="199">
        <f t="shared" si="123"/>
        <v>0.10517083005120005</v>
      </c>
      <c r="R61" s="199">
        <f>R57/R58</f>
        <v>0.10188460566240697</v>
      </c>
      <c r="S61" s="199">
        <f t="shared" ref="S61:W61" si="124">S57/S58</f>
        <v>9.1684300411842071E-2</v>
      </c>
      <c r="T61" s="199">
        <f t="shared" si="124"/>
        <v>8.5635599280435099E-2</v>
      </c>
      <c r="U61" s="199">
        <f t="shared" ref="U61:V61" si="125">U57/U58</f>
        <v>8.0996686463293152E-2</v>
      </c>
      <c r="V61" s="199">
        <f t="shared" si="125"/>
        <v>8.0996686463293152E-2</v>
      </c>
      <c r="W61" s="199">
        <f t="shared" si="124"/>
        <v>6.8994820291602213E-2</v>
      </c>
      <c r="Y61" s="199">
        <f t="shared" ref="Y61:AB61" si="126">Y57/Y58</f>
        <v>0.10482160557713756</v>
      </c>
      <c r="Z61" s="199">
        <f t="shared" si="126"/>
        <v>0.10100151877910235</v>
      </c>
      <c r="AA61" s="199">
        <f t="shared" si="126"/>
        <v>0.10517083005120005</v>
      </c>
      <c r="AB61" s="199">
        <f t="shared" si="126"/>
        <v>0.10188460566240697</v>
      </c>
      <c r="AC61" s="199">
        <f t="shared" ref="AC61" si="127">AC57/AC58</f>
        <v>9.7652429302193089E-2</v>
      </c>
      <c r="AD61" s="199">
        <f>AD57/AD58</f>
        <v>9.8556630382873447E-2</v>
      </c>
      <c r="AE61" s="199">
        <f>AE57/AE58</f>
        <v>8.5211419315908712E-2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28">E53</f>
        <v>2017</v>
      </c>
      <c r="F63" s="4">
        <f t="shared" si="128"/>
        <v>2019</v>
      </c>
      <c r="G63" s="4">
        <f t="shared" si="128"/>
        <v>2020</v>
      </c>
      <c r="H63" s="4">
        <f t="shared" si="128"/>
        <v>2021</v>
      </c>
      <c r="I63" s="4">
        <f t="shared" si="128"/>
        <v>2030</v>
      </c>
      <c r="J63" s="4">
        <f t="shared" si="128"/>
        <v>2040</v>
      </c>
      <c r="K63" s="4">
        <f t="shared" ref="K63:L63" si="129">K53</f>
        <v>2050</v>
      </c>
      <c r="L63" s="4">
        <f t="shared" si="129"/>
        <v>2050</v>
      </c>
      <c r="M63" s="4">
        <f t="shared" si="128"/>
        <v>2050</v>
      </c>
      <c r="N63" s="31"/>
      <c r="O63" s="4">
        <f t="shared" ref="O63:W63" si="130">O53</f>
        <v>2017</v>
      </c>
      <c r="P63" s="4">
        <f t="shared" si="130"/>
        <v>2019</v>
      </c>
      <c r="Q63" s="4">
        <f t="shared" si="130"/>
        <v>2020</v>
      </c>
      <c r="R63" s="4">
        <f t="shared" si="130"/>
        <v>2021</v>
      </c>
      <c r="S63" s="4">
        <f t="shared" si="130"/>
        <v>2030</v>
      </c>
      <c r="T63" s="4">
        <f t="shared" si="130"/>
        <v>2040</v>
      </c>
      <c r="U63" s="4">
        <f t="shared" ref="U63:V63" si="131">U53</f>
        <v>2050</v>
      </c>
      <c r="V63" s="4">
        <f t="shared" si="131"/>
        <v>2050</v>
      </c>
      <c r="W63" s="4">
        <f t="shared" si="130"/>
        <v>2050</v>
      </c>
      <c r="Y63" s="251">
        <f t="shared" ref="Y63:AG63" si="132">Y$12</f>
        <v>2017</v>
      </c>
      <c r="Z63" s="251">
        <f t="shared" si="132"/>
        <v>2019</v>
      </c>
      <c r="AA63" s="251">
        <f t="shared" si="132"/>
        <v>2020</v>
      </c>
      <c r="AB63" s="251">
        <f t="shared" si="132"/>
        <v>2021</v>
      </c>
      <c r="AC63" s="251">
        <f t="shared" si="132"/>
        <v>2030</v>
      </c>
      <c r="AD63" s="251">
        <f t="shared" si="132"/>
        <v>2040</v>
      </c>
      <c r="AE63" s="251">
        <f t="shared" si="132"/>
        <v>2050</v>
      </c>
      <c r="AF63" s="251">
        <f t="shared" si="132"/>
        <v>2060</v>
      </c>
      <c r="AG63" s="251">
        <f t="shared" si="132"/>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3">P64</f>
        <v>330</v>
      </c>
      <c r="R64" s="3">
        <f t="shared" si="133"/>
        <v>330</v>
      </c>
      <c r="S64" s="46">
        <f t="shared" si="133"/>
        <v>330</v>
      </c>
      <c r="T64" s="46">
        <f t="shared" si="133"/>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4">O53</f>
        <v>2017</v>
      </c>
      <c r="P66">
        <f t="shared" si="134"/>
        <v>2019</v>
      </c>
      <c r="Q66">
        <f t="shared" si="134"/>
        <v>2020</v>
      </c>
      <c r="R66">
        <f t="shared" si="134"/>
        <v>2021</v>
      </c>
      <c r="S66">
        <f t="shared" si="134"/>
        <v>2030</v>
      </c>
      <c r="T66">
        <f t="shared" si="134"/>
        <v>2040</v>
      </c>
      <c r="U66">
        <f t="shared" ref="U66:V66" si="135">U53</f>
        <v>2050</v>
      </c>
      <c r="V66">
        <f t="shared" si="135"/>
        <v>2050</v>
      </c>
      <c r="W66">
        <f t="shared" si="134"/>
        <v>2050</v>
      </c>
    </row>
    <row r="67" spans="1:51">
      <c r="A67" t="s">
        <v>16</v>
      </c>
      <c r="C67" s="18" t="s">
        <v>167</v>
      </c>
      <c r="D67" t="s">
        <v>158</v>
      </c>
      <c r="E67" s="173">
        <v>33.5</v>
      </c>
      <c r="F67" s="58">
        <f t="shared" ref="F67:J70" si="136">IF($D$4,Z67,P67)</f>
        <v>33.5</v>
      </c>
      <c r="G67" s="58">
        <f t="shared" si="136"/>
        <v>33.5</v>
      </c>
      <c r="H67" s="58">
        <f t="shared" si="136"/>
        <v>33.5</v>
      </c>
      <c r="I67" s="58">
        <f t="shared" si="136"/>
        <v>33.5</v>
      </c>
      <c r="J67" s="58">
        <f t="shared" si="136"/>
        <v>33.5</v>
      </c>
      <c r="K67" s="58">
        <f>IF($D$4,AD67,T67)</f>
        <v>33.5</v>
      </c>
      <c r="L67" s="58">
        <f>IF($D$4,AD67,T67)</f>
        <v>33.5</v>
      </c>
      <c r="M67" s="58">
        <f>IF($D$4,AG67,W67)</f>
        <v>33.5</v>
      </c>
      <c r="N67" s="31"/>
      <c r="O67" s="57">
        <f>E67</f>
        <v>33.5</v>
      </c>
      <c r="P67" s="58">
        <f t="shared" ref="P67:T67" si="137">O67</f>
        <v>33.5</v>
      </c>
      <c r="Q67" s="3">
        <f t="shared" si="137"/>
        <v>33.5</v>
      </c>
      <c r="R67" s="3">
        <f t="shared" si="137"/>
        <v>33.5</v>
      </c>
      <c r="S67" s="46">
        <f t="shared" si="137"/>
        <v>33.5</v>
      </c>
      <c r="T67" s="46">
        <f t="shared" si="137"/>
        <v>33.5</v>
      </c>
      <c r="U67" s="46">
        <f>S67</f>
        <v>33.5</v>
      </c>
      <c r="V67" s="46">
        <f t="shared" ref="V67:W70" si="138">S67</f>
        <v>33.5</v>
      </c>
      <c r="W67" s="46">
        <f t="shared" si="138"/>
        <v>33.5</v>
      </c>
      <c r="Y67" s="58">
        <f t="shared" ref="Y67:AB70" si="139">O67</f>
        <v>33.5</v>
      </c>
      <c r="Z67" s="58">
        <f t="shared" si="139"/>
        <v>33.5</v>
      </c>
      <c r="AA67" s="58">
        <f t="shared" si="139"/>
        <v>33.5</v>
      </c>
      <c r="AB67" s="58">
        <f t="shared" si="139"/>
        <v>33.5</v>
      </c>
      <c r="AC67" s="46">
        <f>AA67</f>
        <v>33.5</v>
      </c>
      <c r="AD67" s="46">
        <f>AC67</f>
        <v>33.5</v>
      </c>
      <c r="AE67" s="46">
        <f>AC67</f>
        <v>33.5</v>
      </c>
      <c r="AF67" s="46">
        <f>AC67</f>
        <v>33.5</v>
      </c>
      <c r="AG67" s="46">
        <f>AD67</f>
        <v>33.5</v>
      </c>
    </row>
    <row r="68" spans="1:51">
      <c r="A68" t="s">
        <v>16</v>
      </c>
      <c r="C68" s="18" t="s">
        <v>54</v>
      </c>
      <c r="D68" t="s">
        <v>158</v>
      </c>
      <c r="E68" s="46">
        <f>E70*1.5</f>
        <v>32.25</v>
      </c>
      <c r="F68" s="58">
        <f t="shared" si="136"/>
        <v>32.25</v>
      </c>
      <c r="G68" s="58">
        <f t="shared" si="136"/>
        <v>32.25</v>
      </c>
      <c r="H68" s="58">
        <f t="shared" si="136"/>
        <v>32.25</v>
      </c>
      <c r="I68" s="58">
        <f t="shared" si="136"/>
        <v>32.25</v>
      </c>
      <c r="J68" s="58">
        <f t="shared" si="136"/>
        <v>32.25</v>
      </c>
      <c r="K68" s="58">
        <f>IF($D$4,AD68,T68)</f>
        <v>32.25</v>
      </c>
      <c r="L68" s="58">
        <f>IF($D$4,AD68,T68)</f>
        <v>32.25</v>
      </c>
      <c r="M68" s="58">
        <f>IF($D$4,AG68,W68)</f>
        <v>32.25</v>
      </c>
      <c r="N68" s="31"/>
      <c r="O68" s="58">
        <f>E68</f>
        <v>32.25</v>
      </c>
      <c r="P68" s="58">
        <f t="shared" ref="P68:T68" si="140">O68</f>
        <v>32.25</v>
      </c>
      <c r="Q68" s="3">
        <f t="shared" si="140"/>
        <v>32.25</v>
      </c>
      <c r="R68" s="3">
        <f t="shared" si="140"/>
        <v>32.25</v>
      </c>
      <c r="S68" s="46">
        <f t="shared" si="140"/>
        <v>32.25</v>
      </c>
      <c r="T68" s="46">
        <f t="shared" si="140"/>
        <v>32.25</v>
      </c>
      <c r="U68" s="46">
        <f>S68</f>
        <v>32.25</v>
      </c>
      <c r="V68" s="46">
        <f t="shared" si="138"/>
        <v>32.25</v>
      </c>
      <c r="W68" s="46">
        <f t="shared" si="138"/>
        <v>32.25</v>
      </c>
      <c r="Y68" s="58">
        <f t="shared" si="139"/>
        <v>32.25</v>
      </c>
      <c r="Z68" s="58">
        <f t="shared" si="139"/>
        <v>32.25</v>
      </c>
      <c r="AA68" s="58">
        <f t="shared" si="139"/>
        <v>32.25</v>
      </c>
      <c r="AB68" s="58">
        <f t="shared" si="139"/>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6"/>
        <v>43</v>
      </c>
      <c r="G69" s="58">
        <f t="shared" si="136"/>
        <v>43</v>
      </c>
      <c r="H69" s="58">
        <f t="shared" si="136"/>
        <v>43</v>
      </c>
      <c r="I69" s="58">
        <f t="shared" si="136"/>
        <v>43</v>
      </c>
      <c r="J69" s="58">
        <f t="shared" si="136"/>
        <v>43</v>
      </c>
      <c r="K69" s="58">
        <f>IF($D$4,AD69,T69)</f>
        <v>43</v>
      </c>
      <c r="L69" s="58">
        <f>IF($D$4,AD69,T69)</f>
        <v>43</v>
      </c>
      <c r="M69" s="58">
        <f>IF($D$4,AG69,W69)</f>
        <v>43</v>
      </c>
      <c r="N69" s="31"/>
      <c r="O69" s="58">
        <f>E69</f>
        <v>43</v>
      </c>
      <c r="P69" s="58">
        <f t="shared" ref="P69:T69" si="141">O69</f>
        <v>43</v>
      </c>
      <c r="Q69" s="3">
        <f t="shared" si="141"/>
        <v>43</v>
      </c>
      <c r="R69" s="3">
        <f t="shared" si="141"/>
        <v>43</v>
      </c>
      <c r="S69" s="46">
        <f t="shared" si="141"/>
        <v>43</v>
      </c>
      <c r="T69" s="46">
        <f t="shared" si="141"/>
        <v>43</v>
      </c>
      <c r="U69" s="46">
        <f>S69</f>
        <v>43</v>
      </c>
      <c r="V69" s="46">
        <f t="shared" si="138"/>
        <v>43</v>
      </c>
      <c r="W69" s="46">
        <f t="shared" si="138"/>
        <v>43</v>
      </c>
      <c r="Y69" s="58">
        <f t="shared" si="139"/>
        <v>43</v>
      </c>
      <c r="Z69" s="58">
        <f t="shared" si="139"/>
        <v>43</v>
      </c>
      <c r="AA69" s="58">
        <f t="shared" si="139"/>
        <v>43</v>
      </c>
      <c r="AB69" s="58">
        <f t="shared" si="139"/>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3">
        <v>21.5</v>
      </c>
      <c r="F70" s="58">
        <f t="shared" si="136"/>
        <v>18.899999999999999</v>
      </c>
      <c r="G70" s="58">
        <f t="shared" si="136"/>
        <v>18.899999999999999</v>
      </c>
      <c r="H70" s="58">
        <f t="shared" si="136"/>
        <v>18.899999999999999</v>
      </c>
      <c r="I70" s="58">
        <f t="shared" si="136"/>
        <v>18.899999999999999</v>
      </c>
      <c r="J70" s="58">
        <f t="shared" si="136"/>
        <v>18.899999999999999</v>
      </c>
      <c r="K70" s="58">
        <f>IF($D$4,AD70,T70)</f>
        <v>18.899999999999999</v>
      </c>
      <c r="L70" s="58">
        <f>IF($D$4,AD70,T70)</f>
        <v>18.899999999999999</v>
      </c>
      <c r="M70" s="58">
        <f>IF($D$4,AG70,W70)</f>
        <v>18.899999999999999</v>
      </c>
      <c r="N70" s="31"/>
      <c r="O70" s="268">
        <v>18.899999999999999</v>
      </c>
      <c r="P70" s="57">
        <f t="shared" ref="P70:T70" si="142">O70</f>
        <v>18.899999999999999</v>
      </c>
      <c r="Q70" s="3">
        <f t="shared" si="142"/>
        <v>18.899999999999999</v>
      </c>
      <c r="R70" s="3">
        <f t="shared" si="142"/>
        <v>18.899999999999999</v>
      </c>
      <c r="S70" s="267">
        <f t="shared" si="142"/>
        <v>18.899999999999999</v>
      </c>
      <c r="T70" s="267">
        <f t="shared" si="142"/>
        <v>18.899999999999999</v>
      </c>
      <c r="U70" s="267">
        <f>S70</f>
        <v>18.899999999999999</v>
      </c>
      <c r="V70" s="267">
        <f t="shared" si="138"/>
        <v>18.899999999999999</v>
      </c>
      <c r="W70" s="267">
        <f t="shared" si="138"/>
        <v>18.899999999999999</v>
      </c>
      <c r="Y70" s="57">
        <f t="shared" si="139"/>
        <v>18.899999999999999</v>
      </c>
      <c r="Z70" s="58">
        <f t="shared" si="139"/>
        <v>18.899999999999999</v>
      </c>
      <c r="AA70" s="58">
        <f t="shared" si="139"/>
        <v>18.899999999999999</v>
      </c>
      <c r="AB70" s="58">
        <f t="shared" si="139"/>
        <v>18.899999999999999</v>
      </c>
      <c r="AC70" s="46">
        <f>AA70</f>
        <v>18.899999999999999</v>
      </c>
      <c r="AD70" s="46">
        <f>AC70</f>
        <v>18.899999999999999</v>
      </c>
      <c r="AE70" s="46">
        <f>AC70</f>
        <v>18.899999999999999</v>
      </c>
      <c r="AF70" s="46">
        <f>AC70</f>
        <v>18.899999999999999</v>
      </c>
      <c r="AG70" s="46">
        <f>AD70</f>
        <v>18.899999999999999</v>
      </c>
    </row>
    <row r="71" spans="1:51">
      <c r="A71" t="s">
        <v>16</v>
      </c>
      <c r="C71" s="225" t="s">
        <v>612</v>
      </c>
      <c r="J71"/>
      <c r="N71" s="31"/>
    </row>
    <row r="72" spans="1:51" ht="15.75" thickBot="1">
      <c r="A72" t="s">
        <v>16</v>
      </c>
      <c r="C72" s="13" t="s">
        <v>165</v>
      </c>
      <c r="J72"/>
      <c r="N72" s="31"/>
      <c r="O72" s="246">
        <f t="shared" ref="O72:W113" si="143">O$12</f>
        <v>2017</v>
      </c>
      <c r="P72" s="246">
        <f t="shared" si="143"/>
        <v>2019</v>
      </c>
      <c r="Q72" s="246">
        <f t="shared" si="143"/>
        <v>2020</v>
      </c>
      <c r="R72" s="246">
        <f t="shared" si="143"/>
        <v>2021</v>
      </c>
      <c r="S72" s="246">
        <f t="shared" si="143"/>
        <v>2030</v>
      </c>
      <c r="T72" s="246">
        <f t="shared" si="143"/>
        <v>2040</v>
      </c>
      <c r="U72" s="246">
        <f t="shared" si="143"/>
        <v>2050</v>
      </c>
      <c r="V72" s="246">
        <f t="shared" si="143"/>
        <v>2060</v>
      </c>
      <c r="W72" s="246">
        <f t="shared" si="143"/>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4">IF($D$4,Y75,O75)</f>
        <v>0.51510723782285484</v>
      </c>
      <c r="F75" s="47">
        <f t="shared" si="144"/>
        <v>0.51893420171073767</v>
      </c>
      <c r="G75" s="47">
        <f t="shared" si="144"/>
        <v>0.5399653125395153</v>
      </c>
      <c r="H75" s="47">
        <f t="shared" si="144"/>
        <v>0.5491065707339321</v>
      </c>
      <c r="I75" s="47">
        <f t="shared" si="144"/>
        <v>0.53870543779685498</v>
      </c>
      <c r="J75" s="47">
        <f t="shared" si="144"/>
        <v>0.48508347621126702</v>
      </c>
      <c r="K75" s="47">
        <f>IF($D$4,AD75,T75)</f>
        <v>0.48508347621126702</v>
      </c>
      <c r="L75" s="47">
        <f>IF($D$4,AD75,T75)</f>
        <v>0.48508347621126702</v>
      </c>
      <c r="M75" s="47">
        <f>IF($D$4,AG75,W75)</f>
        <v>0.22109628216238786</v>
      </c>
      <c r="N75" s="31"/>
      <c r="O75" s="3">
        <f t="shared" ref="O75:W75" si="145">O25*O13</f>
        <v>0.51510723782285484</v>
      </c>
      <c r="P75" s="3">
        <f>P25*P13</f>
        <v>0.51893420171073767</v>
      </c>
      <c r="Q75" s="3">
        <f t="shared" si="145"/>
        <v>0.5399653125395153</v>
      </c>
      <c r="R75" s="3">
        <f t="shared" si="145"/>
        <v>0.5491065707339321</v>
      </c>
      <c r="S75" s="3">
        <f t="shared" si="145"/>
        <v>0.53870543779685498</v>
      </c>
      <c r="T75" s="3">
        <f t="shared" si="145"/>
        <v>0.48508347621126702</v>
      </c>
      <c r="U75" s="3">
        <f t="shared" ref="U75:V75" si="146">U25*U13</f>
        <v>0.32063959102902867</v>
      </c>
      <c r="V75" s="3">
        <f t="shared" si="146"/>
        <v>0.32063959102902867</v>
      </c>
      <c r="W75" s="3">
        <f t="shared" si="145"/>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0.64127918205805734</v>
      </c>
      <c r="AF75" s="3">
        <f>AF25*AF13</f>
        <v>0.64127918205805734</v>
      </c>
      <c r="AG75" s="3">
        <f>AG25*AG13</f>
        <v>0.44219256432477572</v>
      </c>
    </row>
    <row r="76" spans="1:51">
      <c r="A76" t="s">
        <v>16</v>
      </c>
      <c r="C76" s="29"/>
      <c r="E76" s="3"/>
      <c r="G76" s="3"/>
      <c r="I76" s="3"/>
      <c r="J76" s="3"/>
      <c r="K76" s="3"/>
      <c r="L76" s="3"/>
      <c r="M76" s="3"/>
      <c r="N76" s="31"/>
      <c r="O76" s="251">
        <f t="shared" ref="O76:W76" si="147">O$12</f>
        <v>2017</v>
      </c>
      <c r="P76" s="251">
        <f t="shared" si="147"/>
        <v>2019</v>
      </c>
      <c r="Q76" s="251">
        <f t="shared" si="147"/>
        <v>2020</v>
      </c>
      <c r="R76" s="251">
        <f t="shared" si="147"/>
        <v>2021</v>
      </c>
      <c r="S76" s="251">
        <f t="shared" si="147"/>
        <v>2030</v>
      </c>
      <c r="T76" s="251">
        <f t="shared" si="147"/>
        <v>2040</v>
      </c>
      <c r="U76" s="251">
        <f t="shared" si="147"/>
        <v>2050</v>
      </c>
      <c r="V76" s="251">
        <f t="shared" si="147"/>
        <v>2060</v>
      </c>
      <c r="W76" s="251">
        <f t="shared" si="147"/>
        <v>2070</v>
      </c>
      <c r="Y76" s="251">
        <f t="shared" ref="Y76:AG76" si="148">Y$12</f>
        <v>2017</v>
      </c>
      <c r="Z76" s="251">
        <f t="shared" si="148"/>
        <v>2019</v>
      </c>
      <c r="AA76" s="251">
        <f t="shared" si="148"/>
        <v>2020</v>
      </c>
      <c r="AB76" s="251">
        <f t="shared" si="148"/>
        <v>2021</v>
      </c>
      <c r="AC76" s="251">
        <f t="shared" si="148"/>
        <v>2030</v>
      </c>
      <c r="AD76" s="251">
        <f t="shared" si="148"/>
        <v>2040</v>
      </c>
      <c r="AE76" s="251">
        <f t="shared" si="148"/>
        <v>2050</v>
      </c>
      <c r="AF76" s="251">
        <f t="shared" si="148"/>
        <v>2060</v>
      </c>
      <c r="AG76" s="251">
        <f t="shared" si="148"/>
        <v>2070</v>
      </c>
    </row>
    <row r="77" spans="1:51">
      <c r="A77" t="s">
        <v>16</v>
      </c>
      <c r="C77" t="s">
        <v>72</v>
      </c>
      <c r="D77" t="s">
        <v>39</v>
      </c>
      <c r="E77" s="48">
        <f t="shared" ref="E77:J77" si="149">IF($D$4,Y77,O77)</f>
        <v>0.23381516587677725</v>
      </c>
      <c r="F77" s="48">
        <f t="shared" si="149"/>
        <v>0.23381516587677725</v>
      </c>
      <c r="G77" s="48">
        <f t="shared" si="149"/>
        <v>0.23381516587677725</v>
      </c>
      <c r="H77" s="48">
        <f t="shared" si="149"/>
        <v>0.23381516587677725</v>
      </c>
      <c r="I77" s="48">
        <f t="shared" si="149"/>
        <v>0.23381516587677725</v>
      </c>
      <c r="J77" s="48">
        <f t="shared" si="149"/>
        <v>0.23381516587677725</v>
      </c>
      <c r="K77" s="48">
        <f>IF($D$4,AD77,T77)</f>
        <v>0.23381516587677725</v>
      </c>
      <c r="L77" s="48">
        <f>IF($D$4,AD77,T77)</f>
        <v>0.23381516587677725</v>
      </c>
      <c r="M77" s="48">
        <f>IF($D$4,AG77,W77)</f>
        <v>0.23381516587677725</v>
      </c>
      <c r="N77" s="206"/>
      <c r="O77" s="48">
        <f t="shared" ref="O77:W77" si="150">O$41*1000*O$35*O$30/O$67/O$64</f>
        <v>0.23381516587677725</v>
      </c>
      <c r="P77" s="48">
        <f t="shared" si="150"/>
        <v>0.23381516587677725</v>
      </c>
      <c r="Q77" s="3">
        <f t="shared" si="150"/>
        <v>0.23381516587677725</v>
      </c>
      <c r="R77" s="3">
        <f t="shared" si="150"/>
        <v>0.23381516587677725</v>
      </c>
      <c r="S77" s="239">
        <f t="shared" si="150"/>
        <v>0.23381516587677725</v>
      </c>
      <c r="T77" s="239">
        <f t="shared" si="150"/>
        <v>0.23381516587677725</v>
      </c>
      <c r="U77" s="239">
        <f t="shared" si="150"/>
        <v>0.23381516587677725</v>
      </c>
      <c r="V77" s="239">
        <f t="shared" si="150"/>
        <v>0.23381516587677725</v>
      </c>
      <c r="W77" s="239">
        <f t="shared" si="150"/>
        <v>0.23381516587677725</v>
      </c>
      <c r="X77" s="205"/>
      <c r="Y77" s="48">
        <f t="shared" ref="Y77:Y90" si="151">O77</f>
        <v>0.23381516587677725</v>
      </c>
      <c r="Z77" s="48">
        <f t="shared" ref="Z77:Z90" si="152">P77</f>
        <v>0.23381516587677725</v>
      </c>
      <c r="AA77" s="48">
        <f t="shared" ref="AA77:AA90" si="153">Q77</f>
        <v>0.23381516587677725</v>
      </c>
      <c r="AB77" s="48">
        <f t="shared" ref="AB77:AB90" si="154">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5">IF($D$4,Z78,P78)</f>
        <v>5.0000000000000001E-3</v>
      </c>
      <c r="G78" s="48">
        <f t="shared" si="155"/>
        <v>5.0000000000000001E-3</v>
      </c>
      <c r="H78" s="48">
        <f t="shared" si="155"/>
        <v>2.75E-2</v>
      </c>
      <c r="I78" s="48">
        <f t="shared" si="155"/>
        <v>0.05</v>
      </c>
      <c r="J78" s="48">
        <f t="shared" si="155"/>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1"/>
        <v>5.0000000000000001E-3</v>
      </c>
      <c r="Z78" s="48">
        <f t="shared" si="152"/>
        <v>5.0000000000000001E-3</v>
      </c>
      <c r="AA78" s="48">
        <f t="shared" si="153"/>
        <v>5.0000000000000001E-3</v>
      </c>
      <c r="AB78" s="117">
        <f t="shared" si="154"/>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5"/>
        <v>5.0000000000000001E-3</v>
      </c>
      <c r="G79" s="48">
        <f t="shared" si="155"/>
        <v>5.0000000000000001E-3</v>
      </c>
      <c r="H79" s="48">
        <f t="shared" si="155"/>
        <v>5.0000000000000001E-3</v>
      </c>
      <c r="I79" s="48">
        <f t="shared" si="155"/>
        <v>5.0000000000000001E-3</v>
      </c>
      <c r="J79" s="48">
        <f t="shared" si="155"/>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1"/>
        <v>0</v>
      </c>
      <c r="Z79" s="48">
        <f t="shared" si="152"/>
        <v>5.0000000000000001E-3</v>
      </c>
      <c r="AA79" s="48">
        <f t="shared" si="153"/>
        <v>5.0000000000000001E-3</v>
      </c>
      <c r="AB79" s="48">
        <f t="shared" si="154"/>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6">1-SUM(E77:E79)</f>
        <v>0.7611848341232228</v>
      </c>
      <c r="F80" s="24">
        <f t="shared" si="156"/>
        <v>0.75618483412322268</v>
      </c>
      <c r="G80" s="24">
        <f t="shared" si="156"/>
        <v>0.75618483412322268</v>
      </c>
      <c r="H80" s="24">
        <f t="shared" si="156"/>
        <v>0.73368483412322272</v>
      </c>
      <c r="I80" s="24">
        <f t="shared" si="156"/>
        <v>0.71118483412322275</v>
      </c>
      <c r="J80" s="24">
        <f t="shared" si="156"/>
        <v>0.66118483412322271</v>
      </c>
      <c r="K80" s="24">
        <f t="shared" ref="K80:L80" si="157">1-SUM(K77:K79)</f>
        <v>0.66118483412322271</v>
      </c>
      <c r="L80" s="24">
        <f t="shared" si="157"/>
        <v>0.66118483412322271</v>
      </c>
      <c r="M80" s="24">
        <f t="shared" si="156"/>
        <v>0.61118483412322278</v>
      </c>
      <c r="N80" s="206"/>
      <c r="O80" s="24">
        <f t="shared" ref="O80:Q80" si="158">1-SUM(O77:O79)</f>
        <v>0.7611848341232228</v>
      </c>
      <c r="P80" s="24">
        <f t="shared" si="158"/>
        <v>0.75618483412322268</v>
      </c>
      <c r="Q80" s="24">
        <f t="shared" si="158"/>
        <v>0.75618483412322268</v>
      </c>
      <c r="R80" s="24">
        <f t="shared" ref="R80" si="159">1-SUM(R77:R79)</f>
        <v>0.73368483412322272</v>
      </c>
      <c r="S80" s="24">
        <f t="shared" ref="S80:T80" si="160">1-SUM(S77:S79)</f>
        <v>0.71118483412322275</v>
      </c>
      <c r="T80" s="24">
        <f t="shared" si="160"/>
        <v>0.66118483412322271</v>
      </c>
      <c r="U80" s="24">
        <f t="shared" ref="U80:W80" si="161">1-SUM(U77:U79)</f>
        <v>0.61118483412322278</v>
      </c>
      <c r="V80" s="24">
        <f t="shared" ref="V80" si="162">1-SUM(V77:V79)</f>
        <v>0.61118483412322278</v>
      </c>
      <c r="W80" s="24">
        <f t="shared" si="161"/>
        <v>0.61118483412322278</v>
      </c>
      <c r="X80" s="205"/>
      <c r="Y80" s="48">
        <f t="shared" si="151"/>
        <v>0.7611848341232228</v>
      </c>
      <c r="Z80" s="48">
        <f t="shared" si="152"/>
        <v>0.75618483412322268</v>
      </c>
      <c r="AA80" s="48">
        <f t="shared" si="153"/>
        <v>0.75618483412322268</v>
      </c>
      <c r="AB80" s="48">
        <f t="shared" si="154"/>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3">IF($D$4,Y81,O81)</f>
        <v>9.2340547486185294</v>
      </c>
      <c r="F81" s="3">
        <f t="shared" si="163"/>
        <v>9.7394791998722337</v>
      </c>
      <c r="G81" s="3">
        <f t="shared" si="163"/>
        <v>10.234967504004217</v>
      </c>
      <c r="H81" s="3">
        <f t="shared" si="163"/>
        <v>9.7380100448709115</v>
      </c>
      <c r="I81" s="3">
        <f t="shared" si="163"/>
        <v>11.231967052229724</v>
      </c>
      <c r="J81" s="3">
        <f t="shared" si="163"/>
        <v>12.879483587435486</v>
      </c>
      <c r="K81" s="3">
        <f>IF($D$4,AD81,T81)</f>
        <v>12.879483587435486</v>
      </c>
      <c r="L81" s="3">
        <f>IF($D$4,AD81,T81)</f>
        <v>12.879483587435486</v>
      </c>
      <c r="M81" s="3">
        <f>IF($D$4,AG81,W81)</f>
        <v>17.947049370979801</v>
      </c>
      <c r="N81" s="31"/>
      <c r="O81" s="3">
        <f t="shared" ref="O81:W81" si="164">O$26*O$14</f>
        <v>9.2340547486185294</v>
      </c>
      <c r="P81" s="3">
        <f t="shared" si="164"/>
        <v>9.7394791998722337</v>
      </c>
      <c r="Q81" s="3">
        <f t="shared" si="164"/>
        <v>10.234967504004217</v>
      </c>
      <c r="R81" s="3">
        <f t="shared" si="164"/>
        <v>9.7380100448709115</v>
      </c>
      <c r="S81" s="241">
        <f t="shared" si="164"/>
        <v>11.231967052229724</v>
      </c>
      <c r="T81" s="241">
        <f t="shared" si="164"/>
        <v>12.879483587435486</v>
      </c>
      <c r="U81" s="241">
        <f t="shared" si="164"/>
        <v>16.49017036923037</v>
      </c>
      <c r="V81" s="241">
        <f t="shared" si="164"/>
        <v>16.49017036923037</v>
      </c>
      <c r="W81" s="241">
        <f t="shared" si="164"/>
        <v>17.947049370979801</v>
      </c>
      <c r="Y81" s="48">
        <f t="shared" si="151"/>
        <v>9.2340547486185294</v>
      </c>
      <c r="Z81" s="48">
        <f t="shared" si="152"/>
        <v>9.7394791998722337</v>
      </c>
      <c r="AA81" s="48">
        <f t="shared" si="153"/>
        <v>10.234967504004217</v>
      </c>
      <c r="AB81" s="48">
        <f t="shared" si="154"/>
        <v>9.7380100448709115</v>
      </c>
      <c r="AC81" s="3">
        <f>AC$26*AC$14</f>
        <v>10.670368699618235</v>
      </c>
      <c r="AD81" s="3">
        <f>AD$26*AD$14</f>
        <v>11.623733937660523</v>
      </c>
      <c r="AE81" s="3">
        <f>AE$26*AE$14</f>
        <v>14.882378758230406</v>
      </c>
      <c r="AF81" s="3">
        <f>AF$26*AF$14</f>
        <v>14.882378758230406</v>
      </c>
      <c r="AG81" s="3">
        <f>AG$26*AG$14</f>
        <v>15.387351454443802</v>
      </c>
    </row>
    <row r="82" spans="1:51">
      <c r="A82" t="s">
        <v>16</v>
      </c>
      <c r="C82" t="str">
        <f>C77</f>
        <v>Priv.veh.</v>
      </c>
      <c r="D82" t="s">
        <v>39</v>
      </c>
      <c r="E82" s="48">
        <f t="shared" si="163"/>
        <v>0.46899534845462248</v>
      </c>
      <c r="F82" s="48">
        <f t="shared" si="163"/>
        <v>0.46899534845462248</v>
      </c>
      <c r="G82" s="48">
        <f t="shared" si="163"/>
        <v>0.46899534845462248</v>
      </c>
      <c r="H82" s="48">
        <f t="shared" si="163"/>
        <v>0.46899534845462248</v>
      </c>
      <c r="I82" s="48">
        <f t="shared" si="163"/>
        <v>0.46899534845462248</v>
      </c>
      <c r="J82" s="48">
        <f t="shared" si="163"/>
        <v>0.46899534845462248</v>
      </c>
      <c r="K82" s="48">
        <f>IF($D$4,AD82,T82)</f>
        <v>0.46899534845462248</v>
      </c>
      <c r="L82" s="48">
        <f>IF($D$4,AD82,T82)</f>
        <v>0.46899534845462248</v>
      </c>
      <c r="M82" s="48">
        <f>IF($D$4,AG82,W82)</f>
        <v>0.46899534845462248</v>
      </c>
      <c r="N82" s="206"/>
      <c r="O82" s="48">
        <f t="shared" ref="O82:W82" si="165">O$42*1000*O$36*O$31/O$67/O$64</f>
        <v>0.46899534845462248</v>
      </c>
      <c r="P82" s="48">
        <f t="shared" si="165"/>
        <v>0.46899534845462248</v>
      </c>
      <c r="Q82" s="3">
        <f t="shared" si="165"/>
        <v>0.46899534845462248</v>
      </c>
      <c r="R82" s="3">
        <f t="shared" si="165"/>
        <v>0.46899534845462248</v>
      </c>
      <c r="S82" s="239">
        <f t="shared" si="165"/>
        <v>0.46899534845462248</v>
      </c>
      <c r="T82" s="239">
        <f t="shared" si="165"/>
        <v>0.46899534845462248</v>
      </c>
      <c r="U82" s="239">
        <f t="shared" si="165"/>
        <v>0.46899534845462248</v>
      </c>
      <c r="V82" s="239">
        <f t="shared" si="165"/>
        <v>0.46899534845462248</v>
      </c>
      <c r="W82" s="239">
        <f t="shared" si="165"/>
        <v>0.46899534845462248</v>
      </c>
      <c r="X82" s="205"/>
      <c r="Y82" s="48">
        <f t="shared" si="151"/>
        <v>0.46899534845462248</v>
      </c>
      <c r="Z82" s="48">
        <f t="shared" si="152"/>
        <v>0.46899534845462248</v>
      </c>
      <c r="AA82" s="48">
        <f t="shared" si="153"/>
        <v>0.46899534845462248</v>
      </c>
      <c r="AB82" s="48">
        <f t="shared" si="154"/>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6">IF($D$4,Z83,P83)</f>
        <v>0.01</v>
      </c>
      <c r="G83" s="48">
        <f t="shared" si="166"/>
        <v>0.01</v>
      </c>
      <c r="H83" s="48">
        <f t="shared" si="166"/>
        <v>3.0000000000000002E-2</v>
      </c>
      <c r="I83" s="48">
        <f t="shared" si="166"/>
        <v>0.05</v>
      </c>
      <c r="J83" s="48">
        <f t="shared" si="166"/>
        <v>0.1</v>
      </c>
      <c r="K83" s="48">
        <f>IF($D$4,AD83,T83)</f>
        <v>0.1</v>
      </c>
      <c r="L83" s="48">
        <f>IF($D$4,AD83,T83)</f>
        <v>0.1</v>
      </c>
      <c r="M83" s="48">
        <f>IF($D$4,AG83,W83)</f>
        <v>0.15</v>
      </c>
      <c r="N83" s="206"/>
      <c r="O83" s="207">
        <f>E83</f>
        <v>0.01</v>
      </c>
      <c r="P83" s="207">
        <f t="shared" ref="P83:T84" si="167">O83</f>
        <v>0.01</v>
      </c>
      <c r="Q83" s="3">
        <f>P83</f>
        <v>0.01</v>
      </c>
      <c r="R83" s="3">
        <f>AVERAGE(Q83,S83)</f>
        <v>3.0000000000000002E-2</v>
      </c>
      <c r="S83" s="240">
        <v>0.05</v>
      </c>
      <c r="T83" s="25">
        <v>0.1</v>
      </c>
      <c r="U83" s="25">
        <v>0.15</v>
      </c>
      <c r="V83" s="25">
        <v>0.15</v>
      </c>
      <c r="W83" s="25">
        <v>0.15</v>
      </c>
      <c r="X83" s="205"/>
      <c r="Y83" s="48">
        <f t="shared" si="151"/>
        <v>0.01</v>
      </c>
      <c r="Z83" s="48">
        <f t="shared" si="152"/>
        <v>0.01</v>
      </c>
      <c r="AA83" s="48">
        <f t="shared" si="153"/>
        <v>0.01</v>
      </c>
      <c r="AB83" s="48">
        <f t="shared" si="154"/>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6"/>
        <v>2E-3</v>
      </c>
      <c r="G84" s="118">
        <f t="shared" si="166"/>
        <v>2E-3</v>
      </c>
      <c r="H84" s="118">
        <f t="shared" si="166"/>
        <v>2E-3</v>
      </c>
      <c r="I84" s="118">
        <f t="shared" si="166"/>
        <v>2E-3</v>
      </c>
      <c r="J84" s="118">
        <f t="shared" si="166"/>
        <v>2E-3</v>
      </c>
      <c r="K84" s="118">
        <f>IF($D$4,AD84,T84)</f>
        <v>2E-3</v>
      </c>
      <c r="L84" s="118">
        <f>IF($D$4,AD84,T84)</f>
        <v>2E-3</v>
      </c>
      <c r="M84" s="118">
        <f>IF($D$4,AG84,W84)</f>
        <v>2E-3</v>
      </c>
      <c r="N84" s="206"/>
      <c r="O84" s="243">
        <f>E84</f>
        <v>2E-3</v>
      </c>
      <c r="P84" s="243">
        <f t="shared" si="167"/>
        <v>2E-3</v>
      </c>
      <c r="Q84" s="3">
        <f t="shared" si="167"/>
        <v>2E-3</v>
      </c>
      <c r="R84" s="3">
        <f t="shared" si="167"/>
        <v>2E-3</v>
      </c>
      <c r="S84" s="244">
        <f t="shared" si="167"/>
        <v>2E-3</v>
      </c>
      <c r="T84" s="244">
        <f t="shared" si="167"/>
        <v>2E-3</v>
      </c>
      <c r="U84" s="244">
        <f>S84</f>
        <v>2E-3</v>
      </c>
      <c r="V84" s="244">
        <f>S84</f>
        <v>2E-3</v>
      </c>
      <c r="W84" s="244">
        <f>T84</f>
        <v>2E-3</v>
      </c>
      <c r="X84" s="205"/>
      <c r="Y84" s="48">
        <f t="shared" si="151"/>
        <v>2E-3</v>
      </c>
      <c r="Z84" s="48">
        <f t="shared" si="152"/>
        <v>2E-3</v>
      </c>
      <c r="AA84" s="48">
        <f t="shared" si="153"/>
        <v>2E-3</v>
      </c>
      <c r="AB84" s="48">
        <f t="shared" si="154"/>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68">1-SUM(E82:E84)</f>
        <v>0.51900465154537745</v>
      </c>
      <c r="F85" s="24">
        <f t="shared" si="168"/>
        <v>0.51900465154537745</v>
      </c>
      <c r="G85" s="24">
        <f t="shared" si="168"/>
        <v>0.51900465154537745</v>
      </c>
      <c r="H85" s="24">
        <f t="shared" si="168"/>
        <v>0.49900465154537754</v>
      </c>
      <c r="I85" s="24">
        <f t="shared" si="168"/>
        <v>0.47900465154537752</v>
      </c>
      <c r="J85" s="24">
        <f t="shared" si="168"/>
        <v>0.42900465154537748</v>
      </c>
      <c r="K85" s="24">
        <f t="shared" ref="K85:L85" si="169">1-SUM(K82:K84)</f>
        <v>0.42900465154537748</v>
      </c>
      <c r="L85" s="24">
        <f t="shared" si="169"/>
        <v>0.42900465154537748</v>
      </c>
      <c r="M85" s="24">
        <f t="shared" si="168"/>
        <v>0.37900465154537755</v>
      </c>
      <c r="N85" s="206"/>
      <c r="O85" s="24">
        <f t="shared" ref="O85:Q85" si="170">1-SUM(O82:O84)</f>
        <v>0.51900465154537745</v>
      </c>
      <c r="P85" s="24">
        <f t="shared" si="170"/>
        <v>0.51900465154537745</v>
      </c>
      <c r="Q85" s="24">
        <f t="shared" si="170"/>
        <v>0.51900465154537745</v>
      </c>
      <c r="R85" s="24">
        <f t="shared" ref="R85" si="171">1-SUM(R82:R84)</f>
        <v>0.49900465154537754</v>
      </c>
      <c r="S85" s="24">
        <f t="shared" ref="S85:T85" si="172">1-SUM(S82:S84)</f>
        <v>0.47900465154537752</v>
      </c>
      <c r="T85" s="24">
        <f t="shared" si="172"/>
        <v>0.42900465154537748</v>
      </c>
      <c r="U85" s="24">
        <f t="shared" ref="U85:W85" si="173">1-SUM(U82:U84)</f>
        <v>0.37900465154537755</v>
      </c>
      <c r="V85" s="24">
        <f t="shared" ref="V85" si="174">1-SUM(V82:V84)</f>
        <v>0.37900465154537755</v>
      </c>
      <c r="W85" s="24">
        <f t="shared" si="173"/>
        <v>0.37900465154537755</v>
      </c>
      <c r="X85" s="205"/>
      <c r="Y85" s="48">
        <f t="shared" si="151"/>
        <v>0.51900465154537745</v>
      </c>
      <c r="Z85" s="48">
        <f t="shared" si="152"/>
        <v>0.51900465154537745</v>
      </c>
      <c r="AA85" s="48">
        <f t="shared" si="153"/>
        <v>0.51900465154537745</v>
      </c>
      <c r="AB85" s="48">
        <f t="shared" si="154"/>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5">IF($D$4,Y86,O86)</f>
        <v>10.249512727937956</v>
      </c>
      <c r="F86" s="3">
        <f t="shared" si="175"/>
        <v>10.785581249292237</v>
      </c>
      <c r="G86" s="3">
        <f t="shared" si="175"/>
        <v>9.108764792700967</v>
      </c>
      <c r="H86" s="3">
        <f t="shared" si="175"/>
        <v>10.418098065829803</v>
      </c>
      <c r="I86" s="3">
        <f t="shared" si="175"/>
        <v>12.698067863869753</v>
      </c>
      <c r="J86" s="3">
        <f t="shared" si="175"/>
        <v>16.252284827245894</v>
      </c>
      <c r="K86" s="3">
        <f>IF($D$4,AD86,T86)</f>
        <v>16.252284827245894</v>
      </c>
      <c r="L86" s="3">
        <f>IF($D$4,AD86,T86)</f>
        <v>16.252284827245894</v>
      </c>
      <c r="M86" s="3">
        <f>IF($D$4,AG86,W86)</f>
        <v>24.260681988515799</v>
      </c>
      <c r="N86" s="31"/>
      <c r="O86" s="3">
        <f t="shared" ref="O86:W86" si="176">O$27*O$15</f>
        <v>10.249512727937956</v>
      </c>
      <c r="P86" s="3">
        <f t="shared" si="176"/>
        <v>10.785581249292237</v>
      </c>
      <c r="Q86" s="3">
        <f t="shared" si="176"/>
        <v>9.108764792700967</v>
      </c>
      <c r="R86" s="3">
        <f t="shared" si="176"/>
        <v>10.418098065829803</v>
      </c>
      <c r="S86" s="241">
        <f t="shared" si="176"/>
        <v>12.698067863869753</v>
      </c>
      <c r="T86" s="241">
        <f t="shared" si="176"/>
        <v>16.252284827245894</v>
      </c>
      <c r="U86" s="241">
        <f t="shared" si="176"/>
        <v>21.904668491054593</v>
      </c>
      <c r="V86" s="241">
        <f t="shared" si="176"/>
        <v>21.904668491054593</v>
      </c>
      <c r="W86" s="241">
        <f t="shared" si="176"/>
        <v>24.260681988515799</v>
      </c>
      <c r="Y86" s="48">
        <f t="shared" si="151"/>
        <v>10.249512727937956</v>
      </c>
      <c r="Z86" s="48">
        <f t="shared" si="152"/>
        <v>10.785581249292237</v>
      </c>
      <c r="AA86" s="48">
        <f t="shared" si="153"/>
        <v>9.108764792700967</v>
      </c>
      <c r="AB86" s="48">
        <f t="shared" si="154"/>
        <v>10.418098065829803</v>
      </c>
      <c r="AC86" s="3">
        <f>AC$27*AC$15</f>
        <v>12.380616167273008</v>
      </c>
      <c r="AD86" s="3">
        <f>AD$27*AD$15</f>
        <v>15.449828263900626</v>
      </c>
      <c r="AE86" s="3">
        <f>AE$27*AE$15</f>
        <v>20.823125484308772</v>
      </c>
      <c r="AF86" s="3">
        <f>AF$27*AF$15</f>
        <v>20.823125484308772</v>
      </c>
      <c r="AG86" s="3">
        <f>AG$27*AG$15</f>
        <v>22.48624054494951</v>
      </c>
    </row>
    <row r="87" spans="1:51">
      <c r="A87" t="s">
        <v>16</v>
      </c>
      <c r="C87" t="str">
        <f>C82</f>
        <v>Priv.veh.</v>
      </c>
      <c r="D87" t="s">
        <v>39</v>
      </c>
      <c r="E87" s="48">
        <f t="shared" si="175"/>
        <v>0.67590526860622457</v>
      </c>
      <c r="F87" s="48">
        <f t="shared" si="175"/>
        <v>0.67590526860622457</v>
      </c>
      <c r="G87" s="48">
        <f t="shared" si="175"/>
        <v>0.66964336043507822</v>
      </c>
      <c r="H87" s="48">
        <f t="shared" si="175"/>
        <v>0.67601785001266457</v>
      </c>
      <c r="I87" s="48">
        <f t="shared" si="175"/>
        <v>0.69385224655604116</v>
      </c>
      <c r="J87" s="48">
        <f t="shared" si="175"/>
        <v>0.75803881812016827</v>
      </c>
      <c r="K87" s="48">
        <f>IF($D$4,AD87,T87)</f>
        <v>0.75803881812016827</v>
      </c>
      <c r="L87" s="48">
        <f>IF($D$4,AD87,T87)</f>
        <v>0.75803881812016827</v>
      </c>
      <c r="M87" s="48">
        <f>IF($D$4,AG87,W87)</f>
        <v>0.81752427961750451</v>
      </c>
      <c r="N87" s="206"/>
      <c r="O87" s="48">
        <f t="shared" ref="O87:T87" si="177">O$43*1000*O$37*O$32/O$67/O$64</f>
        <v>0.67590526860622457</v>
      </c>
      <c r="P87" s="48">
        <f t="shared" si="177"/>
        <v>0.67590526860622457</v>
      </c>
      <c r="Q87" s="3">
        <f t="shared" si="177"/>
        <v>0.66964336043507822</v>
      </c>
      <c r="R87" s="3">
        <f t="shared" si="177"/>
        <v>0.67601785001266457</v>
      </c>
      <c r="S87" s="239">
        <f t="shared" si="177"/>
        <v>0.69385224655604116</v>
      </c>
      <c r="T87" s="239">
        <f t="shared" si="177"/>
        <v>0.75803881812016827</v>
      </c>
      <c r="U87" s="239">
        <f>U$43*1000*U$37*U$32/U$67/U$64</f>
        <v>0.75803881812016827</v>
      </c>
      <c r="V87" s="239">
        <f>V$43*1000*V$37*V$32/V$67/V$64</f>
        <v>0.75803881812016827</v>
      </c>
      <c r="W87" s="239">
        <f>W$43*1000*W$37*W$32/W$67/W$64</f>
        <v>0.81752427961750451</v>
      </c>
      <c r="X87" s="205"/>
      <c r="Y87" s="48">
        <f t="shared" si="151"/>
        <v>0.67590526860622457</v>
      </c>
      <c r="Z87" s="48">
        <f t="shared" si="152"/>
        <v>0.67590526860622457</v>
      </c>
      <c r="AA87" s="48">
        <f t="shared" si="153"/>
        <v>0.66964336043507822</v>
      </c>
      <c r="AB87" s="48">
        <f t="shared" si="154"/>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78">IF($D$4,Z88,P88)</f>
        <v>5.0000000000000001E-3</v>
      </c>
      <c r="G88" s="48">
        <f t="shared" si="178"/>
        <v>5.0000000000000001E-3</v>
      </c>
      <c r="H88" s="48">
        <f t="shared" si="178"/>
        <v>5.0000000000000001E-3</v>
      </c>
      <c r="I88" s="48">
        <f t="shared" si="178"/>
        <v>0.03</v>
      </c>
      <c r="J88" s="48">
        <f t="shared" si="178"/>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1"/>
        <v>0.01</v>
      </c>
      <c r="Z88" s="48">
        <f t="shared" si="152"/>
        <v>5.0000000000000001E-3</v>
      </c>
      <c r="AA88" s="48">
        <f t="shared" si="153"/>
        <v>5.0000000000000001E-3</v>
      </c>
      <c r="AB88" s="48">
        <f t="shared" si="154"/>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5.0000000000000001E-3</v>
      </c>
      <c r="F89" s="48">
        <f t="shared" si="178"/>
        <v>5.0000000000000001E-3</v>
      </c>
      <c r="G89" s="48">
        <f t="shared" si="178"/>
        <v>5.0000000000000001E-3</v>
      </c>
      <c r="H89" s="48">
        <f t="shared" si="178"/>
        <v>5.0000000000000001E-3</v>
      </c>
      <c r="I89" s="48">
        <f t="shared" si="178"/>
        <v>5.0000000000000001E-3</v>
      </c>
      <c r="J89" s="48">
        <f t="shared" si="178"/>
        <v>5.0000000000000001E-3</v>
      </c>
      <c r="K89" s="48">
        <f>IF($D$4,AD89,T89)</f>
        <v>5.0000000000000001E-3</v>
      </c>
      <c r="L89" s="48">
        <f>IF($D$4,AD89,T89)</f>
        <v>5.0000000000000001E-3</v>
      </c>
      <c r="M89" s="48">
        <f>IF($D$4,AG89,W89)</f>
        <v>5.0000000000000001E-3</v>
      </c>
      <c r="N89" s="206"/>
      <c r="O89" s="207">
        <f>E89</f>
        <v>5.0000000000000001E-3</v>
      </c>
      <c r="P89" s="207">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1"/>
        <v>5.0000000000000001E-3</v>
      </c>
      <c r="Z89" s="48">
        <f t="shared" si="152"/>
        <v>5.0000000000000001E-3</v>
      </c>
      <c r="AA89" s="48">
        <f t="shared" si="153"/>
        <v>5.0000000000000001E-3</v>
      </c>
      <c r="AB89" s="48">
        <f t="shared" si="154"/>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79">1-SUM(E87:E89)</f>
        <v>0.30909473139377541</v>
      </c>
      <c r="F90" s="24">
        <f t="shared" si="179"/>
        <v>0.31409473139377542</v>
      </c>
      <c r="G90" s="24">
        <f t="shared" si="179"/>
        <v>0.32035663956492177</v>
      </c>
      <c r="H90" s="24">
        <f t="shared" si="179"/>
        <v>0.31398214998733542</v>
      </c>
      <c r="I90" s="24">
        <f t="shared" si="179"/>
        <v>0.27114775344395881</v>
      </c>
      <c r="J90" s="24">
        <f t="shared" si="179"/>
        <v>0.2019611818798317</v>
      </c>
      <c r="K90" s="24">
        <f t="shared" ref="K90:L90" si="180">1-SUM(K87:K89)</f>
        <v>0.2019611818798317</v>
      </c>
      <c r="L90" s="24">
        <f t="shared" si="180"/>
        <v>0.2019611818798317</v>
      </c>
      <c r="M90" s="24">
        <f t="shared" si="179"/>
        <v>0.13747572038249545</v>
      </c>
      <c r="N90" s="206"/>
      <c r="O90" s="24">
        <f t="shared" ref="O90:W90" si="181">1-SUM(O87:O89)</f>
        <v>0.30909473139377541</v>
      </c>
      <c r="P90" s="24">
        <f t="shared" si="181"/>
        <v>0.31409473139377542</v>
      </c>
      <c r="Q90" s="24">
        <f t="shared" si="181"/>
        <v>0.32035663956492177</v>
      </c>
      <c r="R90" s="24">
        <f t="shared" si="181"/>
        <v>0.31398214998733542</v>
      </c>
      <c r="S90" s="24">
        <f t="shared" si="181"/>
        <v>0.27114775344395881</v>
      </c>
      <c r="T90" s="24">
        <f t="shared" si="181"/>
        <v>0.2019611818798317</v>
      </c>
      <c r="U90" s="24">
        <f t="shared" ref="U90:V90" si="182">1-SUM(U87:U89)</f>
        <v>0.19696118187983169</v>
      </c>
      <c r="V90" s="24">
        <f t="shared" si="182"/>
        <v>0.19696118187983169</v>
      </c>
      <c r="W90" s="24">
        <f t="shared" si="181"/>
        <v>0.13747572038249545</v>
      </c>
      <c r="X90" s="205"/>
      <c r="Y90" s="48">
        <f t="shared" si="151"/>
        <v>0.30909473139377541</v>
      </c>
      <c r="Z90" s="48">
        <f t="shared" si="152"/>
        <v>0.31409473139377542</v>
      </c>
      <c r="AA90" s="48">
        <f t="shared" si="153"/>
        <v>0.32035663956492177</v>
      </c>
      <c r="AB90" s="48">
        <f t="shared" si="154"/>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3">IF($D$4,Y93,O93)</f>
        <v>25.240254653319884</v>
      </c>
      <c r="F93" s="3">
        <f t="shared" si="183"/>
        <v>25.427775883826147</v>
      </c>
      <c r="G93" s="3">
        <f t="shared" si="183"/>
        <v>26.458300314436251</v>
      </c>
      <c r="H93" s="3">
        <f t="shared" si="183"/>
        <v>26.906221965962668</v>
      </c>
      <c r="I93" s="3">
        <f t="shared" si="183"/>
        <v>26.396566452045892</v>
      </c>
      <c r="J93" s="3">
        <f t="shared" si="183"/>
        <v>23.769090334352082</v>
      </c>
      <c r="K93" s="3">
        <f>IF($D$4,AD93,T93)</f>
        <v>23.769090334352082</v>
      </c>
      <c r="L93" s="3">
        <f>IF($D$4,AD93,T93)</f>
        <v>23.769090334352082</v>
      </c>
      <c r="M93" s="3">
        <f>IF($D$4,AG93,W93)</f>
        <v>10.833717825957004</v>
      </c>
      <c r="N93" s="31"/>
      <c r="O93" s="3">
        <f>(1-O$25)*O$13</f>
        <v>25.240254653319884</v>
      </c>
      <c r="P93" s="3">
        <f t="shared" ref="P93:W93" si="184">(1-P$25)*P$13</f>
        <v>25.427775883826147</v>
      </c>
      <c r="Q93" s="3">
        <f t="shared" si="184"/>
        <v>26.458300314436251</v>
      </c>
      <c r="R93" s="3">
        <f t="shared" si="184"/>
        <v>26.906221965962668</v>
      </c>
      <c r="S93" s="3">
        <f t="shared" si="184"/>
        <v>26.396566452045892</v>
      </c>
      <c r="T93" s="3">
        <f t="shared" si="184"/>
        <v>23.769090334352082</v>
      </c>
      <c r="U93" s="3">
        <f t="shared" si="184"/>
        <v>15.711339960422404</v>
      </c>
      <c r="V93" s="3">
        <f t="shared" si="184"/>
        <v>15.711339960422404</v>
      </c>
      <c r="W93" s="3">
        <f t="shared" si="184"/>
        <v>10.833717825957004</v>
      </c>
      <c r="Y93" s="3">
        <f t="shared" ref="Y93:Y103" si="185">O93</f>
        <v>25.240254653319884</v>
      </c>
      <c r="Z93" s="3">
        <f t="shared" ref="Z93:Z103" si="186">P93</f>
        <v>25.427775883826147</v>
      </c>
      <c r="AA93" s="3">
        <f t="shared" ref="AA93:AA103" si="187">Q93</f>
        <v>26.458300314436251</v>
      </c>
      <c r="AB93" s="3">
        <f t="shared" ref="AB93:AB103" si="188">R93</f>
        <v>26.906221965962668</v>
      </c>
      <c r="AC93" s="3">
        <f>(1-AC$25)*AC$13</f>
        <v>25.588508295350611</v>
      </c>
      <c r="AD93" s="3">
        <f>(1-AD$25)*AD$13</f>
        <v>23.284006858140817</v>
      </c>
      <c r="AE93" s="3">
        <f>(1-AE$25)*AE$13</f>
        <v>15.390700369393373</v>
      </c>
      <c r="AF93" s="3">
        <f>(1-AF$25)*AF$13</f>
        <v>15.390700369393373</v>
      </c>
      <c r="AG93" s="3">
        <f>(1-AG$25)*AG$13</f>
        <v>10.612621543794617</v>
      </c>
    </row>
    <row r="94" spans="1:51">
      <c r="A94" t="s">
        <v>16</v>
      </c>
      <c r="C94" t="s">
        <v>54</v>
      </c>
      <c r="D94" t="s">
        <v>39</v>
      </c>
      <c r="E94" s="242">
        <v>5.0000000000000001E-3</v>
      </c>
      <c r="F94" s="48">
        <f t="shared" ref="F94:J95" si="189">IF($D$4,Z94,P94)</f>
        <v>0.01</v>
      </c>
      <c r="G94" s="48">
        <f t="shared" si="189"/>
        <v>0.01</v>
      </c>
      <c r="H94" s="48">
        <f t="shared" si="189"/>
        <v>3.0000000000000002E-2</v>
      </c>
      <c r="I94" s="48">
        <f t="shared" si="189"/>
        <v>0.05</v>
      </c>
      <c r="J94" s="48">
        <f t="shared" si="189"/>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5"/>
        <v>5.0000000000000001E-3</v>
      </c>
      <c r="Z94" s="3">
        <f t="shared" si="186"/>
        <v>0.01</v>
      </c>
      <c r="AA94" s="3">
        <f t="shared" si="187"/>
        <v>0.01</v>
      </c>
      <c r="AB94" s="3">
        <f t="shared" si="188"/>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89"/>
        <v>0</v>
      </c>
      <c r="G95" s="48">
        <f t="shared" si="189"/>
        <v>0</v>
      </c>
      <c r="H95" s="48">
        <f t="shared" si="189"/>
        <v>0</v>
      </c>
      <c r="I95" s="48">
        <f t="shared" si="189"/>
        <v>0</v>
      </c>
      <c r="J95" s="48">
        <f t="shared" si="189"/>
        <v>0</v>
      </c>
      <c r="K95" s="48">
        <f>IF($D$4,AD95,T95)</f>
        <v>0</v>
      </c>
      <c r="L95" s="48">
        <f>IF($D$4,AD95,T95)</f>
        <v>0</v>
      </c>
      <c r="M95" s="48">
        <f>IF($D$4,AG95,W95)</f>
        <v>0</v>
      </c>
      <c r="N95" s="206"/>
      <c r="O95" s="198">
        <f>E95</f>
        <v>0</v>
      </c>
      <c r="P95" s="198">
        <f>O95</f>
        <v>0</v>
      </c>
      <c r="Q95" s="198">
        <f>P95</f>
        <v>0</v>
      </c>
      <c r="R95" s="198">
        <f t="shared" ref="R95:T95" si="190">Q95</f>
        <v>0</v>
      </c>
      <c r="S95" s="25">
        <f t="shared" si="190"/>
        <v>0</v>
      </c>
      <c r="T95" s="25">
        <f t="shared" si="190"/>
        <v>0</v>
      </c>
      <c r="U95" s="25">
        <f>S95</f>
        <v>0</v>
      </c>
      <c r="V95" s="25">
        <f>S95</f>
        <v>0</v>
      </c>
      <c r="W95" s="25">
        <f>T95</f>
        <v>0</v>
      </c>
      <c r="X95" s="205"/>
      <c r="Y95" s="3">
        <f t="shared" si="185"/>
        <v>0</v>
      </c>
      <c r="Z95" s="3">
        <f t="shared" si="186"/>
        <v>0</v>
      </c>
      <c r="AA95" s="3">
        <f t="shared" si="187"/>
        <v>0</v>
      </c>
      <c r="AB95" s="3">
        <f t="shared" si="188"/>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1">1-SUM(E94:E95)</f>
        <v>0.995</v>
      </c>
      <c r="F96" s="24">
        <f t="shared" si="191"/>
        <v>0.99</v>
      </c>
      <c r="G96" s="24">
        <f t="shared" si="191"/>
        <v>0.99</v>
      </c>
      <c r="H96" s="24">
        <f t="shared" si="191"/>
        <v>0.97</v>
      </c>
      <c r="I96" s="24">
        <f t="shared" si="191"/>
        <v>0.95</v>
      </c>
      <c r="J96" s="24">
        <f t="shared" si="191"/>
        <v>0.9</v>
      </c>
      <c r="K96" s="24">
        <f t="shared" ref="K96:L96" si="192">1-SUM(K94:K95)</f>
        <v>0.9</v>
      </c>
      <c r="L96" s="24">
        <f t="shared" si="192"/>
        <v>0.9</v>
      </c>
      <c r="M96" s="24">
        <f t="shared" si="191"/>
        <v>0.85</v>
      </c>
      <c r="N96" s="206"/>
      <c r="O96" s="24">
        <f t="shared" ref="O96:W96" si="193">1-SUM(O94:O95)</f>
        <v>0.995</v>
      </c>
      <c r="P96" s="24">
        <f t="shared" si="193"/>
        <v>0.99</v>
      </c>
      <c r="Q96" s="24">
        <f t="shared" si="193"/>
        <v>0.99</v>
      </c>
      <c r="R96" s="24">
        <f t="shared" si="193"/>
        <v>0.97</v>
      </c>
      <c r="S96" s="24">
        <f t="shared" si="193"/>
        <v>0.95</v>
      </c>
      <c r="T96" s="24">
        <f t="shared" si="193"/>
        <v>0.9</v>
      </c>
      <c r="U96" s="24">
        <f t="shared" ref="U96:V96" si="194">1-SUM(U94:U95)</f>
        <v>0.85</v>
      </c>
      <c r="V96" s="24">
        <f t="shared" si="194"/>
        <v>0.85</v>
      </c>
      <c r="W96" s="24">
        <f t="shared" si="193"/>
        <v>0.85</v>
      </c>
      <c r="X96" s="205"/>
      <c r="Y96" s="3">
        <f t="shared" si="185"/>
        <v>0.995</v>
      </c>
      <c r="Z96" s="3">
        <f t="shared" si="186"/>
        <v>0.99</v>
      </c>
      <c r="AA96" s="3">
        <f t="shared" si="187"/>
        <v>0.99</v>
      </c>
      <c r="AB96" s="3">
        <f t="shared" si="188"/>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5">IF($D$4,Y97,O97)</f>
        <v>8.1886900600956771</v>
      </c>
      <c r="F97" s="3">
        <f t="shared" si="195"/>
        <v>8.636896648943301</v>
      </c>
      <c r="G97" s="3">
        <f t="shared" si="195"/>
        <v>9.0762919375131723</v>
      </c>
      <c r="H97" s="3">
        <f t="shared" si="195"/>
        <v>8.6355938133760901</v>
      </c>
      <c r="I97" s="3">
        <f t="shared" si="195"/>
        <v>9.9604236123546599</v>
      </c>
      <c r="J97" s="3">
        <f t="shared" si="195"/>
        <v>11.421428841688071</v>
      </c>
      <c r="K97" s="3">
        <f>IF($D$4,AD97,T97)</f>
        <v>11.421428841688071</v>
      </c>
      <c r="L97" s="3">
        <f>IF($D$4,AD97,T97)</f>
        <v>11.421428841688071</v>
      </c>
      <c r="M97" s="3">
        <f>IF($D$4,AG97,W97)</f>
        <v>15.91530793275567</v>
      </c>
      <c r="N97" s="31"/>
      <c r="O97" s="3">
        <f t="shared" ref="O97:W97" si="196">(1-O$26)*O$14</f>
        <v>8.1886900600956771</v>
      </c>
      <c r="P97" s="3">
        <f t="shared" si="196"/>
        <v>8.636896648943301</v>
      </c>
      <c r="Q97" s="3">
        <f t="shared" si="196"/>
        <v>9.0762919375131723</v>
      </c>
      <c r="R97" s="3">
        <f t="shared" si="196"/>
        <v>8.6355938133760901</v>
      </c>
      <c r="S97" s="3">
        <f t="shared" si="196"/>
        <v>9.9604236123546599</v>
      </c>
      <c r="T97" s="3">
        <f t="shared" si="196"/>
        <v>11.421428841688071</v>
      </c>
      <c r="U97" s="3">
        <f t="shared" si="196"/>
        <v>14.623358629317496</v>
      </c>
      <c r="V97" s="3">
        <f t="shared" si="196"/>
        <v>14.623358629317496</v>
      </c>
      <c r="W97" s="3">
        <f t="shared" si="196"/>
        <v>15.91530793275567</v>
      </c>
      <c r="Y97" s="3">
        <f t="shared" si="185"/>
        <v>8.1886900600956771</v>
      </c>
      <c r="Z97" s="3">
        <f t="shared" si="186"/>
        <v>8.636896648943301</v>
      </c>
      <c r="AA97" s="3">
        <f t="shared" si="187"/>
        <v>9.0762919375131723</v>
      </c>
      <c r="AB97" s="3">
        <f t="shared" si="188"/>
        <v>8.6355938133760901</v>
      </c>
      <c r="AC97" s="3">
        <f>(1-AC$26)*AC$14</f>
        <v>10.522021964966148</v>
      </c>
      <c r="AD97" s="3">
        <f>(1-AD$26)*AD$14</f>
        <v>12.677178491463033</v>
      </c>
      <c r="AE97" s="3">
        <f>(1-AE$26)*AE$14</f>
        <v>16.231150240317461</v>
      </c>
      <c r="AF97" s="3">
        <f>(1-AF$26)*AF$14</f>
        <v>16.231150240317461</v>
      </c>
      <c r="AG97" s="3">
        <f>(1-AG$26)*AG$14</f>
        <v>18.475005849291669</v>
      </c>
    </row>
    <row r="98" spans="1:51">
      <c r="A98" t="s">
        <v>16</v>
      </c>
      <c r="C98" t="str">
        <f>C94</f>
        <v>BRT</v>
      </c>
      <c r="D98" t="s">
        <v>39</v>
      </c>
      <c r="E98" s="242">
        <v>5.0000000000000001E-3</v>
      </c>
      <c r="F98" s="48">
        <f t="shared" ref="F98:J99" si="197">IF($D$4,Z98,P98)</f>
        <v>0.01</v>
      </c>
      <c r="G98" s="48">
        <f t="shared" si="197"/>
        <v>0.01</v>
      </c>
      <c r="H98" s="48">
        <f t="shared" si="197"/>
        <v>3.0000000000000002E-2</v>
      </c>
      <c r="I98" s="48">
        <f t="shared" si="197"/>
        <v>0.05</v>
      </c>
      <c r="J98" s="48">
        <f t="shared" si="197"/>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5"/>
        <v>5.0000000000000001E-3</v>
      </c>
      <c r="Z98" s="3">
        <f t="shared" si="186"/>
        <v>0.01</v>
      </c>
      <c r="AA98" s="3">
        <f t="shared" si="187"/>
        <v>0.01</v>
      </c>
      <c r="AB98" s="3">
        <f t="shared" si="188"/>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7"/>
        <v>2E-3</v>
      </c>
      <c r="G99" s="48">
        <f t="shared" si="197"/>
        <v>2E-3</v>
      </c>
      <c r="H99" s="48">
        <f t="shared" si="197"/>
        <v>2E-3</v>
      </c>
      <c r="I99" s="48">
        <f t="shared" si="197"/>
        <v>2E-3</v>
      </c>
      <c r="J99" s="48">
        <f t="shared" si="197"/>
        <v>2E-3</v>
      </c>
      <c r="K99" s="48">
        <f>IF($D$4,AD99,T99)</f>
        <v>2E-3</v>
      </c>
      <c r="L99" s="48">
        <f>IF($D$4,AD99,T99)</f>
        <v>2E-3</v>
      </c>
      <c r="M99" s="48">
        <f>IF($D$4,AG99,W99)</f>
        <v>2E-3</v>
      </c>
      <c r="N99" s="206"/>
      <c r="O99" s="198">
        <f>E99</f>
        <v>2E-3</v>
      </c>
      <c r="P99" s="198">
        <f>O99</f>
        <v>2E-3</v>
      </c>
      <c r="Q99" s="198">
        <f>P99</f>
        <v>2E-3</v>
      </c>
      <c r="R99" s="198">
        <f t="shared" ref="R99:T99" si="198">Q99</f>
        <v>2E-3</v>
      </c>
      <c r="S99" s="36">
        <f t="shared" si="198"/>
        <v>2E-3</v>
      </c>
      <c r="T99" s="36">
        <f t="shared" si="198"/>
        <v>2E-3</v>
      </c>
      <c r="U99" s="36">
        <f>S99</f>
        <v>2E-3</v>
      </c>
      <c r="V99" s="36">
        <f>S99</f>
        <v>2E-3</v>
      </c>
      <c r="W99" s="36">
        <f>T99</f>
        <v>2E-3</v>
      </c>
      <c r="X99" s="205"/>
      <c r="Y99" s="3">
        <f t="shared" si="185"/>
        <v>2E-3</v>
      </c>
      <c r="Z99" s="3">
        <f t="shared" si="186"/>
        <v>2E-3</v>
      </c>
      <c r="AA99" s="3">
        <f t="shared" si="187"/>
        <v>2E-3</v>
      </c>
      <c r="AB99" s="3">
        <f t="shared" si="188"/>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199">1-SUM(E98:E99)</f>
        <v>0.99299999999999999</v>
      </c>
      <c r="F100" s="24">
        <f t="shared" si="199"/>
        <v>0.98799999999999999</v>
      </c>
      <c r="G100" s="24">
        <f t="shared" si="199"/>
        <v>0.98799999999999999</v>
      </c>
      <c r="H100" s="24">
        <f t="shared" si="199"/>
        <v>0.96799999999999997</v>
      </c>
      <c r="I100" s="24">
        <f t="shared" si="199"/>
        <v>0.94799999999999995</v>
      </c>
      <c r="J100" s="24">
        <f t="shared" si="199"/>
        <v>0.89800000000000002</v>
      </c>
      <c r="K100" s="24">
        <f t="shared" ref="K100:L100" si="200">1-SUM(K98:K99)</f>
        <v>0.89800000000000002</v>
      </c>
      <c r="L100" s="24">
        <f t="shared" si="200"/>
        <v>0.89800000000000002</v>
      </c>
      <c r="M100" s="24">
        <f t="shared" si="199"/>
        <v>0.84799999999999998</v>
      </c>
      <c r="N100" s="206"/>
      <c r="O100" s="24">
        <f t="shared" ref="O100:W100" si="201">1-SUM(O98:O99)</f>
        <v>0.99299999999999999</v>
      </c>
      <c r="P100" s="24">
        <f t="shared" si="201"/>
        <v>0.98799999999999999</v>
      </c>
      <c r="Q100" s="24">
        <f t="shared" si="201"/>
        <v>0.98799999999999999</v>
      </c>
      <c r="R100" s="24">
        <f t="shared" si="201"/>
        <v>0.96799999999999997</v>
      </c>
      <c r="S100" s="24">
        <f t="shared" si="201"/>
        <v>0.94799999999999995</v>
      </c>
      <c r="T100" s="24">
        <f t="shared" si="201"/>
        <v>0.89800000000000002</v>
      </c>
      <c r="U100" s="24">
        <f t="shared" ref="U100:V100" si="202">1-SUM(U98:U99)</f>
        <v>0.84799999999999998</v>
      </c>
      <c r="V100" s="24">
        <f t="shared" si="202"/>
        <v>0.84799999999999998</v>
      </c>
      <c r="W100" s="24">
        <f t="shared" si="201"/>
        <v>0.84799999999999998</v>
      </c>
      <c r="X100" s="205"/>
      <c r="Y100" s="3">
        <f t="shared" si="185"/>
        <v>0.99299999999999999</v>
      </c>
      <c r="Z100" s="3">
        <f t="shared" si="186"/>
        <v>0.98799999999999999</v>
      </c>
      <c r="AA100" s="3">
        <f t="shared" si="187"/>
        <v>0.98799999999999999</v>
      </c>
      <c r="AB100" s="3">
        <f t="shared" si="188"/>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3">IF($D$4,Y101,O101)</f>
        <v>3.0943286138531914</v>
      </c>
      <c r="F101" s="3">
        <f t="shared" si="203"/>
        <v>3.2561677381747867</v>
      </c>
      <c r="G101" s="3">
        <f t="shared" si="203"/>
        <v>2.7499367319273165</v>
      </c>
      <c r="H101" s="3">
        <f t="shared" si="203"/>
        <v>3.1452245392265921</v>
      </c>
      <c r="I101" s="3">
        <f t="shared" si="203"/>
        <v>3.8335475817031148</v>
      </c>
      <c r="J101" s="3">
        <f t="shared" si="203"/>
        <v>4.9065659330672</v>
      </c>
      <c r="K101" s="3">
        <f>IF($D$4,AD101,T101)</f>
        <v>4.9065659330672</v>
      </c>
      <c r="L101" s="3">
        <f>IF($D$4,AD101,T101)</f>
        <v>4.9065659330672</v>
      </c>
      <c r="M101" s="3">
        <f>IF($D$4,AG101,W101)</f>
        <v>7.324301599629333</v>
      </c>
      <c r="N101" s="31"/>
      <c r="O101" s="3">
        <f t="shared" ref="O101:W101" si="204">(1-O$27)*O$15</f>
        <v>3.0943286138531914</v>
      </c>
      <c r="P101" s="3">
        <f t="shared" si="204"/>
        <v>3.2561677381747867</v>
      </c>
      <c r="Q101" s="3">
        <f t="shared" si="204"/>
        <v>2.7499367319273165</v>
      </c>
      <c r="R101" s="3">
        <f t="shared" si="204"/>
        <v>3.1452245392265921</v>
      </c>
      <c r="S101" s="3">
        <f t="shared" si="204"/>
        <v>3.8335475817031148</v>
      </c>
      <c r="T101" s="3">
        <f t="shared" si="204"/>
        <v>4.9065659330672</v>
      </c>
      <c r="U101" s="3">
        <f t="shared" si="204"/>
        <v>6.6130209589461115</v>
      </c>
      <c r="V101" s="3">
        <f t="shared" si="204"/>
        <v>6.6130209589461115</v>
      </c>
      <c r="W101" s="3">
        <f t="shared" si="204"/>
        <v>7.324301599629333</v>
      </c>
      <c r="Y101" s="3">
        <f t="shared" si="185"/>
        <v>3.0943286138531914</v>
      </c>
      <c r="Z101" s="3">
        <f t="shared" si="186"/>
        <v>3.2561677381747867</v>
      </c>
      <c r="AA101" s="3">
        <f t="shared" si="187"/>
        <v>2.7499367319273165</v>
      </c>
      <c r="AB101" s="3">
        <f t="shared" si="188"/>
        <v>3.1452245392265921</v>
      </c>
      <c r="AC101" s="3">
        <f>(1-AC$27)*AC$15</f>
        <v>4.1509992782998593</v>
      </c>
      <c r="AD101" s="3">
        <f>(1-AD$27)*AD$15</f>
        <v>5.7090224964124676</v>
      </c>
      <c r="AE101" s="3">
        <f>(1-AE$27)*AE$15</f>
        <v>7.6945639656919349</v>
      </c>
      <c r="AF101" s="3">
        <f>(1-AF$27)*AF$15</f>
        <v>7.6945639656919349</v>
      </c>
      <c r="AG101" s="3">
        <f>(1-AG$27)*AG$15</f>
        <v>9.098743043195622</v>
      </c>
    </row>
    <row r="102" spans="1:51">
      <c r="A102" t="s">
        <v>16</v>
      </c>
      <c r="C102" t="str">
        <f>C98</f>
        <v>BRT</v>
      </c>
      <c r="D102" t="s">
        <v>39</v>
      </c>
      <c r="E102" s="242">
        <v>5.0000000000000001E-3</v>
      </c>
      <c r="F102" s="48">
        <f t="shared" ref="F102:J103" si="205">IF($D$4,Z102,P102)</f>
        <v>0.01</v>
      </c>
      <c r="G102" s="48">
        <f t="shared" si="205"/>
        <v>0.01</v>
      </c>
      <c r="H102" s="48">
        <f t="shared" si="205"/>
        <v>0.02</v>
      </c>
      <c r="I102" s="48">
        <f t="shared" si="205"/>
        <v>0.03</v>
      </c>
      <c r="J102" s="48">
        <f t="shared" si="205"/>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5"/>
        <v>5.0000000000000001E-3</v>
      </c>
      <c r="Z102" s="3">
        <f t="shared" si="186"/>
        <v>0.01</v>
      </c>
      <c r="AA102" s="3">
        <f t="shared" si="187"/>
        <v>0.01</v>
      </c>
      <c r="AB102" s="3">
        <f t="shared" si="188"/>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5"/>
        <v>5.0000000000000001E-3</v>
      </c>
      <c r="G103" s="117">
        <f t="shared" si="205"/>
        <v>5.0000000000000001E-3</v>
      </c>
      <c r="H103" s="117">
        <f t="shared" si="205"/>
        <v>5.0000000000000001E-3</v>
      </c>
      <c r="I103" s="117">
        <f t="shared" si="205"/>
        <v>5.0000000000000001E-3</v>
      </c>
      <c r="J103" s="117">
        <f t="shared" si="205"/>
        <v>5.0000000000000001E-3</v>
      </c>
      <c r="K103" s="117">
        <f>IF($D$4,AD103,T103)</f>
        <v>5.0000000000000001E-3</v>
      </c>
      <c r="L103" s="117">
        <f>IF($D$4,AD103,T103)</f>
        <v>5.0000000000000001E-3</v>
      </c>
      <c r="M103" s="117">
        <f>IF($D$4,AG103,W103)</f>
        <v>5.0000000000000001E-3</v>
      </c>
      <c r="N103" s="206"/>
      <c r="O103" s="207">
        <f>E103</f>
        <v>5.0000000000000001E-3</v>
      </c>
      <c r="P103" s="207">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5"/>
        <v>5.0000000000000001E-3</v>
      </c>
      <c r="Z103" s="3">
        <f t="shared" si="186"/>
        <v>5.0000000000000001E-3</v>
      </c>
      <c r="AA103" s="3">
        <f t="shared" si="187"/>
        <v>5.0000000000000001E-3</v>
      </c>
      <c r="AB103" s="3">
        <f t="shared" si="188"/>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6">1-SUM(E102:E103)</f>
        <v>0.99</v>
      </c>
      <c r="F104" s="24">
        <f t="shared" si="206"/>
        <v>0.98499999999999999</v>
      </c>
      <c r="G104" s="24">
        <f t="shared" si="206"/>
        <v>0.98499999999999999</v>
      </c>
      <c r="H104" s="24">
        <f t="shared" si="206"/>
        <v>0.97499999999999998</v>
      </c>
      <c r="I104" s="24">
        <f t="shared" si="206"/>
        <v>0.96499999999999997</v>
      </c>
      <c r="J104" s="24">
        <f t="shared" si="206"/>
        <v>0.96499999999999997</v>
      </c>
      <c r="K104" s="24">
        <f t="shared" ref="K104:L104" si="207">1-SUM(K102:K103)</f>
        <v>0.96499999999999997</v>
      </c>
      <c r="L104" s="24">
        <f t="shared" si="207"/>
        <v>0.96499999999999997</v>
      </c>
      <c r="M104" s="24">
        <f t="shared" si="206"/>
        <v>0.96499999999999997</v>
      </c>
      <c r="N104" s="206"/>
      <c r="O104" s="24">
        <f t="shared" ref="O104:W104" si="208">1-SUM(O102:O103)</f>
        <v>0.99</v>
      </c>
      <c r="P104" s="24">
        <f t="shared" si="208"/>
        <v>0.98499999999999999</v>
      </c>
      <c r="Q104" s="24">
        <f t="shared" si="208"/>
        <v>0.98499999999999999</v>
      </c>
      <c r="R104" s="24">
        <f t="shared" si="208"/>
        <v>0.97499999999999998</v>
      </c>
      <c r="S104" s="24">
        <f t="shared" si="208"/>
        <v>0.96499999999999997</v>
      </c>
      <c r="T104" s="24">
        <f t="shared" si="208"/>
        <v>0.96499999999999997</v>
      </c>
      <c r="U104" s="24">
        <f t="shared" ref="U104:V104" si="209">1-SUM(U102:U103)</f>
        <v>0.96499999999999997</v>
      </c>
      <c r="V104" s="24">
        <f t="shared" si="209"/>
        <v>0.96499999999999997</v>
      </c>
      <c r="W104" s="24">
        <f t="shared" si="208"/>
        <v>0.96499999999999997</v>
      </c>
      <c r="X104" s="205"/>
      <c r="Y104" s="24">
        <f t="shared" ref="Y104:AB104" si="210">1-SUM(Y102:Y103)</f>
        <v>0.99</v>
      </c>
      <c r="Z104" s="24">
        <f t="shared" si="210"/>
        <v>0.98499999999999999</v>
      </c>
      <c r="AA104" s="24">
        <f t="shared" si="210"/>
        <v>0.98499999999999999</v>
      </c>
      <c r="AB104" s="24">
        <f t="shared" si="210"/>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1">IF($D$4,Y107,O107)</f>
        <v>0.95104494317767596</v>
      </c>
      <c r="F107" s="3">
        <f t="shared" si="211"/>
        <v>0.95811068480591965</v>
      </c>
      <c r="G107" s="3">
        <f t="shared" si="211"/>
        <v>0.99694052475857964</v>
      </c>
      <c r="H107" s="3">
        <f t="shared" si="211"/>
        <v>1.0138180732411568</v>
      </c>
      <c r="I107" s="3">
        <f t="shared" si="211"/>
        <v>0.99461441202891065</v>
      </c>
      <c r="J107" s="3">
        <f t="shared" si="211"/>
        <v>0.89561192931330413</v>
      </c>
      <c r="K107" s="3">
        <f>IF($D$4,AD107,T107)</f>
        <v>0.89561192931330413</v>
      </c>
      <c r="L107" s="3">
        <f>IF($D$4,AD107,T107)</f>
        <v>0.89561192931330413</v>
      </c>
      <c r="M107" s="3">
        <f>IF($D$4,AG107,W107)</f>
        <v>0.40821111734841553</v>
      </c>
      <c r="N107" s="31"/>
      <c r="O107" s="3">
        <f t="shared" ref="O107:W109" si="212">O25*O13*O30*O41</f>
        <v>0.95104494317767596</v>
      </c>
      <c r="P107" s="3">
        <f t="shared" si="212"/>
        <v>0.95811068480591965</v>
      </c>
      <c r="Q107" s="3">
        <f t="shared" si="212"/>
        <v>0.99694052475857964</v>
      </c>
      <c r="R107" s="3">
        <f t="shared" si="212"/>
        <v>1.0138180732411568</v>
      </c>
      <c r="S107" s="252">
        <f t="shared" si="212"/>
        <v>0.99461441202891065</v>
      </c>
      <c r="T107" s="252">
        <f t="shared" si="212"/>
        <v>0.89561192931330413</v>
      </c>
      <c r="U107" s="252">
        <f t="shared" ref="U107:V107" si="213">U25*U13*U30*U41</f>
        <v>0.59199840196302089</v>
      </c>
      <c r="V107" s="252">
        <f t="shared" si="213"/>
        <v>0.59199840196302089</v>
      </c>
      <c r="W107" s="252">
        <f t="shared" si="212"/>
        <v>0.40821111734841553</v>
      </c>
      <c r="Y107" s="3">
        <f t="shared" ref="Y107:AB111" si="214">O107</f>
        <v>0.95104494317767596</v>
      </c>
      <c r="Z107" s="3">
        <f t="shared" si="214"/>
        <v>0.95811068480591965</v>
      </c>
      <c r="AA107" s="3">
        <f t="shared" si="214"/>
        <v>0.99694052475857964</v>
      </c>
      <c r="AB107" s="3">
        <f t="shared" si="214"/>
        <v>1.0138180732411568</v>
      </c>
      <c r="AC107" s="252">
        <f t="shared" ref="AC107:AG109" si="215">AC25*AC13*AC30*AC41</f>
        <v>2.2440987671402297</v>
      </c>
      <c r="AD107" s="252">
        <f t="shared" si="215"/>
        <v>1.4589630280004884</v>
      </c>
      <c r="AE107" s="252">
        <f t="shared" ref="AE107:AF107" si="216">AE25*AE13*AE30*AE41</f>
        <v>0.96437279677778553</v>
      </c>
      <c r="AF107" s="252">
        <f t="shared" si="216"/>
        <v>0.96437279677778553</v>
      </c>
      <c r="AG107" s="252">
        <f t="shared" si="215"/>
        <v>0.60014536405158081</v>
      </c>
    </row>
    <row r="108" spans="1:51">
      <c r="A108" t="s">
        <v>16</v>
      </c>
      <c r="C108" s="18" t="str">
        <f>C55</f>
        <v>Middle Income</v>
      </c>
      <c r="D108" t="s">
        <v>161</v>
      </c>
      <c r="E108" s="3">
        <f t="shared" si="211"/>
        <v>34.197290035069827</v>
      </c>
      <c r="F108" s="3">
        <f t="shared" si="211"/>
        <v>36.069073018912839</v>
      </c>
      <c r="G108" s="3">
        <f t="shared" si="211"/>
        <v>37.904058592062199</v>
      </c>
      <c r="H108" s="3">
        <f t="shared" si="211"/>
        <v>36.063632167515003</v>
      </c>
      <c r="I108" s="3">
        <f t="shared" si="211"/>
        <v>41.596335023561807</v>
      </c>
      <c r="J108" s="3">
        <f t="shared" si="211"/>
        <v>47.697728433692241</v>
      </c>
      <c r="K108" s="3">
        <f>IF($D$4,AD108,T108)</f>
        <v>47.697728433692241</v>
      </c>
      <c r="L108" s="3">
        <f>IF($D$4,AD108,T108)</f>
        <v>47.697728433692241</v>
      </c>
      <c r="M108" s="3">
        <f>IF($D$4,AG108,W108)</f>
        <v>66.464892110904259</v>
      </c>
      <c r="N108" s="31"/>
      <c r="O108" s="3">
        <f t="shared" si="212"/>
        <v>34.197290035069827</v>
      </c>
      <c r="P108" s="3">
        <f t="shared" si="212"/>
        <v>36.069073018912839</v>
      </c>
      <c r="Q108" s="3">
        <f t="shared" si="212"/>
        <v>37.904058592062199</v>
      </c>
      <c r="R108" s="3">
        <f t="shared" si="212"/>
        <v>36.063632167515003</v>
      </c>
      <c r="S108" s="252">
        <f t="shared" si="212"/>
        <v>41.596335023561807</v>
      </c>
      <c r="T108" s="252">
        <f t="shared" si="212"/>
        <v>47.697728433692241</v>
      </c>
      <c r="U108" s="252">
        <f t="shared" ref="U108:V108" si="217">U26*U14*U31*U42</f>
        <v>61.069503505884143</v>
      </c>
      <c r="V108" s="252">
        <f t="shared" si="217"/>
        <v>61.069503505884143</v>
      </c>
      <c r="W108" s="252">
        <f t="shared" si="212"/>
        <v>66.464892110904259</v>
      </c>
      <c r="Y108" s="3">
        <f t="shared" si="214"/>
        <v>34.197290035069827</v>
      </c>
      <c r="Z108" s="3">
        <f t="shared" si="214"/>
        <v>36.069073018912839</v>
      </c>
      <c r="AA108" s="3">
        <f t="shared" si="214"/>
        <v>37.904058592062199</v>
      </c>
      <c r="AB108" s="3">
        <f t="shared" si="214"/>
        <v>36.063632167515003</v>
      </c>
      <c r="AC108" s="252">
        <f t="shared" si="215"/>
        <v>35.663657740826288</v>
      </c>
      <c r="AD108" s="252">
        <f t="shared" si="215"/>
        <v>36.907593024042768</v>
      </c>
      <c r="AE108" s="252">
        <f t="shared" ref="AE108:AF108" si="218">AE26*AE14*AE31*AE42</f>
        <v>47.254417675442554</v>
      </c>
      <c r="AF108" s="252">
        <f t="shared" si="218"/>
        <v>47.254417675442554</v>
      </c>
      <c r="AG108" s="252">
        <f t="shared" si="215"/>
        <v>44.094167389797086</v>
      </c>
    </row>
    <row r="109" spans="1:51">
      <c r="A109" t="s">
        <v>16</v>
      </c>
      <c r="C109" s="18" t="str">
        <f>C56</f>
        <v>High Income</v>
      </c>
      <c r="D109" t="s">
        <v>161</v>
      </c>
      <c r="E109" s="3">
        <f t="shared" si="211"/>
        <v>54.704085477855955</v>
      </c>
      <c r="F109" s="3">
        <f t="shared" si="211"/>
        <v>57.565210586195825</v>
      </c>
      <c r="G109" s="3">
        <f t="shared" si="211"/>
        <v>48.165244164109204</v>
      </c>
      <c r="H109" s="3">
        <f t="shared" si="211"/>
        <v>55.613127090413983</v>
      </c>
      <c r="I109" s="3">
        <f t="shared" si="211"/>
        <v>69.572138655159137</v>
      </c>
      <c r="J109" s="3">
        <f t="shared" si="211"/>
        <v>97.282916469426368</v>
      </c>
      <c r="K109" s="3">
        <f>IF($D$4,AD109,T109)</f>
        <v>97.282916469426368</v>
      </c>
      <c r="L109" s="3">
        <f>IF($D$4,AD109,T109)</f>
        <v>97.282916469426368</v>
      </c>
      <c r="M109" s="3">
        <f>IF($D$4,AG109,W109)</f>
        <v>156.61536823836511</v>
      </c>
      <c r="N109" s="31"/>
      <c r="O109" s="3">
        <f t="shared" si="212"/>
        <v>54.704085477855955</v>
      </c>
      <c r="P109" s="3">
        <f t="shared" si="212"/>
        <v>57.565210586195825</v>
      </c>
      <c r="Q109" s="3">
        <f t="shared" si="212"/>
        <v>48.165244164109204</v>
      </c>
      <c r="R109" s="3">
        <f t="shared" si="212"/>
        <v>55.613127090413983</v>
      </c>
      <c r="S109" s="252">
        <f t="shared" si="212"/>
        <v>69.572138655159137</v>
      </c>
      <c r="T109" s="252">
        <f t="shared" si="212"/>
        <v>97.282916469426368</v>
      </c>
      <c r="U109" s="252">
        <f t="shared" ref="U109:V109" si="219">U27*U15*U32*U43</f>
        <v>131.11695110913519</v>
      </c>
      <c r="V109" s="252">
        <f t="shared" si="219"/>
        <v>131.11695110913519</v>
      </c>
      <c r="W109" s="252">
        <f t="shared" si="212"/>
        <v>156.61536823836511</v>
      </c>
      <c r="Y109" s="3">
        <f t="shared" si="214"/>
        <v>54.704085477855955</v>
      </c>
      <c r="Z109" s="3">
        <f t="shared" si="214"/>
        <v>57.565210586195825</v>
      </c>
      <c r="AA109" s="3">
        <f t="shared" si="214"/>
        <v>48.165244164109204</v>
      </c>
      <c r="AB109" s="3">
        <f t="shared" si="214"/>
        <v>55.613127090413983</v>
      </c>
      <c r="AC109" s="252">
        <f t="shared" si="215"/>
        <v>62.233721102174179</v>
      </c>
      <c r="AD109" s="252">
        <f t="shared" si="215"/>
        <v>73.827199989864013</v>
      </c>
      <c r="AE109" s="252">
        <f t="shared" ref="AE109:AF109" si="220">AE27*AE15*AE32*AE43</f>
        <v>99.50356879604378</v>
      </c>
      <c r="AF109" s="252">
        <f t="shared" si="220"/>
        <v>99.50356879604378</v>
      </c>
      <c r="AG109" s="252">
        <f t="shared" si="215"/>
        <v>102.14540265434761</v>
      </c>
    </row>
    <row r="110" spans="1:51">
      <c r="A110" t="s">
        <v>16</v>
      </c>
      <c r="C110" s="18" t="str">
        <f>C57</f>
        <v>Other (gov/company/car rental)</v>
      </c>
      <c r="D110" t="s">
        <v>161</v>
      </c>
      <c r="E110" s="3">
        <f t="shared" si="211"/>
        <v>11.069999999999999</v>
      </c>
      <c r="F110" s="3">
        <f t="shared" si="211"/>
        <v>11.17821196363794</v>
      </c>
      <c r="G110" s="3">
        <f t="shared" si="211"/>
        <v>10.819193604037091</v>
      </c>
      <c r="H110" s="3">
        <f t="shared" si="211"/>
        <v>11.073637640042646</v>
      </c>
      <c r="I110" s="3">
        <f t="shared" si="211"/>
        <v>11.887241558431914</v>
      </c>
      <c r="J110" s="3">
        <f t="shared" si="211"/>
        <v>14.265886742132098</v>
      </c>
      <c r="K110" s="3">
        <f>IF($D$4,AD110,T110)</f>
        <v>14.265886742132098</v>
      </c>
      <c r="L110" s="3">
        <f>IF($D$4,AD110,T110)</f>
        <v>14.265886742132098</v>
      </c>
      <c r="M110" s="3">
        <f>IF($D$4,AG110,W110)</f>
        <v>17.196292141981164</v>
      </c>
      <c r="N110" s="32"/>
      <c r="O110" s="3">
        <f t="shared" ref="O110:W110" si="221">O50</f>
        <v>11.069999999999999</v>
      </c>
      <c r="P110" s="3">
        <f t="shared" si="221"/>
        <v>11.17821196363794</v>
      </c>
      <c r="Q110" s="3">
        <f t="shared" si="221"/>
        <v>10.819193604037091</v>
      </c>
      <c r="R110" s="3">
        <f t="shared" si="221"/>
        <v>11.073637640042646</v>
      </c>
      <c r="S110" s="252">
        <f t="shared" si="221"/>
        <v>11.887241558431914</v>
      </c>
      <c r="T110" s="252">
        <f t="shared" si="221"/>
        <v>14.265886742132098</v>
      </c>
      <c r="U110" s="252">
        <f t="shared" ref="U110:V110" si="222">U50</f>
        <v>17.684897919991023</v>
      </c>
      <c r="V110" s="252">
        <f t="shared" si="222"/>
        <v>17.684897919991023</v>
      </c>
      <c r="W110" s="252">
        <f t="shared" si="221"/>
        <v>17.196292141981164</v>
      </c>
      <c r="Y110" s="3">
        <f t="shared" si="214"/>
        <v>11.069999999999999</v>
      </c>
      <c r="Z110" s="3">
        <f t="shared" si="214"/>
        <v>11.17821196363794</v>
      </c>
      <c r="AA110" s="3">
        <f t="shared" si="214"/>
        <v>10.819193604037091</v>
      </c>
      <c r="AB110" s="3">
        <f t="shared" si="214"/>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1"/>
        <v>100.92242045610345</v>
      </c>
      <c r="F111" s="3">
        <f t="shared" si="211"/>
        <v>105.77060625355251</v>
      </c>
      <c r="G111" s="3">
        <f t="shared" si="211"/>
        <v>97.885436884967078</v>
      </c>
      <c r="H111" s="3">
        <f t="shared" si="211"/>
        <v>103.76421497121279</v>
      </c>
      <c r="I111" s="3">
        <f t="shared" si="211"/>
        <v>124.05032964918176</v>
      </c>
      <c r="J111" s="3">
        <f t="shared" si="211"/>
        <v>160.14214357456402</v>
      </c>
      <c r="K111" s="3">
        <f>IF($D$4,AD111,T111)</f>
        <v>160.14214357456402</v>
      </c>
      <c r="L111" s="3">
        <f>IF($D$4,AD111,T111)</f>
        <v>160.14214357456402</v>
      </c>
      <c r="M111" s="3">
        <f>IF($D$4,AG111,W111)</f>
        <v>240.68476360859896</v>
      </c>
      <c r="N111" s="31"/>
      <c r="O111" s="3">
        <f t="shared" ref="O111:W111" si="223">SUM(O107:O110)</f>
        <v>100.92242045610345</v>
      </c>
      <c r="P111" s="3">
        <f t="shared" si="223"/>
        <v>105.77060625355251</v>
      </c>
      <c r="Q111" s="3">
        <f t="shared" si="223"/>
        <v>97.885436884967078</v>
      </c>
      <c r="R111" s="3">
        <f t="shared" si="223"/>
        <v>103.76421497121279</v>
      </c>
      <c r="S111" s="252">
        <f t="shared" si="223"/>
        <v>124.05032964918176</v>
      </c>
      <c r="T111" s="252">
        <f t="shared" si="223"/>
        <v>160.14214357456402</v>
      </c>
      <c r="U111" s="252">
        <f t="shared" ref="U111:V111" si="224">SUM(U107:U110)</f>
        <v>210.46335093697337</v>
      </c>
      <c r="V111" s="252">
        <f t="shared" si="224"/>
        <v>210.46335093697337</v>
      </c>
      <c r="W111" s="252">
        <f t="shared" si="223"/>
        <v>240.68476360859896</v>
      </c>
      <c r="Y111" s="3">
        <f t="shared" si="214"/>
        <v>100.92242045610345</v>
      </c>
      <c r="Z111" s="3">
        <f t="shared" si="214"/>
        <v>105.77060625355251</v>
      </c>
      <c r="AA111" s="3">
        <f t="shared" si="214"/>
        <v>97.885436884967078</v>
      </c>
      <c r="AB111" s="3">
        <f t="shared" si="214"/>
        <v>103.76421497121279</v>
      </c>
      <c r="AC111" s="252">
        <f>SUM(AC107:AC110)</f>
        <v>111.45211691247853</v>
      </c>
      <c r="AD111" s="252">
        <f>SUM(AD107:AD110)</f>
        <v>124.65894605367555</v>
      </c>
      <c r="AE111" s="252">
        <f>SUM(AE107:AE110)</f>
        <v>161.61183477213106</v>
      </c>
      <c r="AF111" s="252">
        <f>SUM(AF107:AF110)</f>
        <v>161.61183477213106</v>
      </c>
      <c r="AG111" s="252">
        <f>SUM(AG107:AG110)</f>
        <v>160.14114119261896</v>
      </c>
    </row>
    <row r="112" spans="1:51">
      <c r="A112" t="s">
        <v>16</v>
      </c>
      <c r="C112" s="18"/>
      <c r="E112" s="200">
        <f t="shared" ref="E112:J112" si="225">SUM(E149:E151)</f>
        <v>104.81558613918145</v>
      </c>
      <c r="F112" s="200">
        <f t="shared" si="225"/>
        <v>105.77060625355251</v>
      </c>
      <c r="G112" s="200">
        <f t="shared" si="225"/>
        <v>97.885436884967078</v>
      </c>
      <c r="H112" s="200">
        <f t="shared" si="225"/>
        <v>103.76421497121278</v>
      </c>
      <c r="I112" s="200">
        <f t="shared" si="225"/>
        <v>124.05032964918176</v>
      </c>
      <c r="J112" s="200">
        <f t="shared" si="225"/>
        <v>160.14214357456399</v>
      </c>
      <c r="K112" s="200">
        <f>SUM(K149:K151)</f>
        <v>160.14214357456399</v>
      </c>
      <c r="L112" s="200">
        <f>SUM(L149:L151)</f>
        <v>160.14214357456399</v>
      </c>
      <c r="M112" s="200">
        <f>SUM(M149:M151)</f>
        <v>240.68476360859893</v>
      </c>
      <c r="N112" s="31"/>
      <c r="O112">
        <v>104.81558613918145</v>
      </c>
    </row>
    <row r="113" spans="1:51" ht="15.75" thickBot="1">
      <c r="A113" t="s">
        <v>16</v>
      </c>
      <c r="C113" s="13" t="s">
        <v>170</v>
      </c>
      <c r="E113" s="246">
        <f t="shared" ref="E113:M113" si="226">E$12</f>
        <v>2017</v>
      </c>
      <c r="F113" s="246">
        <f t="shared" si="226"/>
        <v>2019</v>
      </c>
      <c r="G113" s="246">
        <f t="shared" si="226"/>
        <v>2020</v>
      </c>
      <c r="H113" s="246">
        <f t="shared" si="226"/>
        <v>2021</v>
      </c>
      <c r="I113" s="246">
        <f t="shared" si="226"/>
        <v>2030</v>
      </c>
      <c r="J113" s="246">
        <f t="shared" si="226"/>
        <v>2040</v>
      </c>
      <c r="K113" s="246">
        <f t="shared" si="226"/>
        <v>2050</v>
      </c>
      <c r="L113" s="246">
        <f t="shared" si="226"/>
        <v>2060</v>
      </c>
      <c r="M113" s="246">
        <f t="shared" si="226"/>
        <v>2070</v>
      </c>
      <c r="N113" s="31"/>
      <c r="O113" s="246">
        <f t="shared" si="143"/>
        <v>2017</v>
      </c>
      <c r="P113" s="246">
        <f t="shared" si="143"/>
        <v>2019</v>
      </c>
      <c r="Q113" s="246">
        <f t="shared" si="143"/>
        <v>2020</v>
      </c>
      <c r="R113" s="246">
        <f t="shared" si="143"/>
        <v>2021</v>
      </c>
      <c r="S113" s="246">
        <f t="shared" si="143"/>
        <v>2030</v>
      </c>
      <c r="T113" s="246">
        <f t="shared" si="143"/>
        <v>2040</v>
      </c>
      <c r="U113" s="246">
        <f t="shared" si="143"/>
        <v>2050</v>
      </c>
      <c r="V113" s="246">
        <f t="shared" si="143"/>
        <v>2060</v>
      </c>
      <c r="W113" s="246">
        <f t="shared" si="143"/>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7">E$64*(1-E$73)*E68*(E75*E78+E93*E94)/1000</f>
        <v>0.61672823758459472</v>
      </c>
      <c r="F115" s="3">
        <f t="shared" ref="F115:H115" si="228">F$64*(1-F$73)*F68*(F75*F78+F93*F94)/1000</f>
        <v>1.2301941755901284</v>
      </c>
      <c r="G115" s="3">
        <f t="shared" si="228"/>
        <v>1.2800508818208238</v>
      </c>
      <c r="H115" s="3">
        <f t="shared" si="228"/>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29">O$64*(1-O$73)*O68*(O75*O78+O93*O94)/1000</f>
        <v>0.61672823758459472</v>
      </c>
      <c r="P115" s="3">
        <f t="shared" si="229"/>
        <v>1.2301941755901284</v>
      </c>
      <c r="Q115" s="3">
        <f t="shared" si="229"/>
        <v>1.2800508818208238</v>
      </c>
      <c r="R115" s="3">
        <f t="shared" si="229"/>
        <v>3.9380356583352976</v>
      </c>
      <c r="S115" s="252">
        <f>S$64*(1-S$73)*S68*(S75*S78+S93*S94)/1000</f>
        <v>6.4498191994721568</v>
      </c>
      <c r="T115" s="252">
        <f>T$64*(1-T$73)*T68*(T75*T78+T93*T94)/1000</f>
        <v>11.615627015051418</v>
      </c>
      <c r="U115" s="252">
        <f>U$64*(1-U$73)*U68*(U75*U78+U93*U94)/1000</f>
        <v>11.516873110401724</v>
      </c>
      <c r="V115" s="252">
        <f>V$64*(1-V$73)*V68*(V75*V78+V93*V94)/1000</f>
        <v>11.516873110401724</v>
      </c>
      <c r="W115" s="252">
        <f>W$64*(1-W$73)*W68*(W75*W78+W93*W94)/1000</f>
        <v>7.9414329923320901</v>
      </c>
      <c r="X115" s="205"/>
      <c r="Y115" s="3">
        <f t="shared" ref="Y115:AB117" si="230">O115</f>
        <v>0.61672823758459472</v>
      </c>
      <c r="Z115" s="3">
        <f t="shared" si="230"/>
        <v>1.2301941755901284</v>
      </c>
      <c r="AA115" s="3">
        <f t="shared" si="230"/>
        <v>1.2800508818208238</v>
      </c>
      <c r="AB115" s="3">
        <f t="shared" si="230"/>
        <v>3.9380356583352976</v>
      </c>
      <c r="AC115" s="252">
        <f>AC$64*(1-AC$73)*AC68*(AC75*AC78+AC93*AC94)/1000</f>
        <v>7.9377774892108492</v>
      </c>
      <c r="AD115" s="252">
        <f>AD$64*(1-AD$73)*AD68*(AD75*AD78+AD93*AD94)/1000</f>
        <v>20.217674146849031</v>
      </c>
      <c r="AE115" s="252">
        <f>AE$64*(1-AE$73)*AE68*(AE75*AE78+AE93*AE94)/1000</f>
        <v>26.592727846175958</v>
      </c>
      <c r="AF115" s="252">
        <f>AF$64*(1-AF$73)*AF68*(AF75*AF78+AF93*AF94)/1000</f>
        <v>26.592727846175958</v>
      </c>
      <c r="AG115" s="252">
        <f>AG$64*(1-AG$73)*AG68*(AG75*AG78+AG93*AG94)/1000</f>
        <v>18.336953463782994</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1">E$64*(1-E$73)*E69*(E75*E79+E93*E95)/1000</f>
        <v>0</v>
      </c>
      <c r="F116" s="3">
        <f t="shared" ref="F116:H116" si="232">F$64*(1-F$73)*F69*(F75*F79+F93*F95)/1000</f>
        <v>1.6568271725119574E-2</v>
      </c>
      <c r="G116" s="3">
        <f t="shared" si="232"/>
        <v>1.7239742516105373E-2</v>
      </c>
      <c r="H116" s="3">
        <f t="shared" si="232"/>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3">O$64*(1-O$73)*O69*(O75*O79+O93*O95)/1000</f>
        <v>0</v>
      </c>
      <c r="P116" s="3">
        <f t="shared" si="233"/>
        <v>1.6568271725119574E-2</v>
      </c>
      <c r="Q116" s="3">
        <f t="shared" si="233"/>
        <v>1.7239742516105373E-2</v>
      </c>
      <c r="R116" s="3">
        <f t="shared" si="233"/>
        <v>1.7531600037107617E-2</v>
      </c>
      <c r="S116" s="252">
        <f>S$64*(1-S$73)*S69*(S75*S79+S93*S95)/1000</f>
        <v>1.7199517865259088E-2</v>
      </c>
      <c r="T116" s="252">
        <f>T$64*(1-T$73)*T69*(T75*T79+T93*T95)/1000</f>
        <v>1.5487502686735224E-2</v>
      </c>
      <c r="U116" s="252">
        <f>U$64*(1-U$73)*U69*(U75*U79+U93*U95)/1000</f>
        <v>1.0237220542579311E-2</v>
      </c>
      <c r="V116" s="252">
        <f>V$64*(1-V$73)*V69*(V75*V79+V93*V95)/1000</f>
        <v>1.0237220542579311E-2</v>
      </c>
      <c r="W116" s="252">
        <f>W$64*(1-W$73)*W69*(W75*W79+W93*W95)/1000</f>
        <v>7.0590515487396381E-3</v>
      </c>
      <c r="X116" s="205"/>
      <c r="Y116" s="3">
        <f t="shared" si="230"/>
        <v>0</v>
      </c>
      <c r="Z116" s="3">
        <f t="shared" si="230"/>
        <v>1.6568271725119574E-2</v>
      </c>
      <c r="AA116" s="3">
        <f t="shared" si="230"/>
        <v>1.7239742516105373E-2</v>
      </c>
      <c r="AB116" s="3">
        <f t="shared" si="230"/>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4">E$64*(1-E$73)*E70*(E75*E80+E93*E96)/1000</f>
        <v>81.434745079098278</v>
      </c>
      <c r="F117" s="3">
        <f t="shared" ref="F117:H117" si="235">F$64*(1-F$73)*F70*(F75*F80+F93*F96)/1000</f>
        <v>71.754556525225468</v>
      </c>
      <c r="G117" s="3">
        <f t="shared" si="235"/>
        <v>74.662590001872275</v>
      </c>
      <c r="H117" s="3">
        <f t="shared" si="235"/>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6"/>
      <c r="O117" s="3">
        <f t="shared" ref="O117:R117" si="236">O$64*(1-O$73)*O70*(O75*O80+O93*O96)/1000</f>
        <v>71.586822418370105</v>
      </c>
      <c r="P117" s="3">
        <f t="shared" si="236"/>
        <v>71.754556525225468</v>
      </c>
      <c r="Q117" s="3">
        <f t="shared" si="236"/>
        <v>74.662590001872275</v>
      </c>
      <c r="R117" s="3">
        <f t="shared" si="236"/>
        <v>74.381575794723446</v>
      </c>
      <c r="S117" s="252">
        <f>S$64*(1-S$73)*S70*(S75*S80+S93*S96)/1000</f>
        <v>71.456908398045044</v>
      </c>
      <c r="T117" s="252">
        <f>T$64*(1-T$73)*T70*(T75*T80+T93*T96)/1000</f>
        <v>60.940542047352452</v>
      </c>
      <c r="U117" s="252">
        <f>U$64*(1-U$73)*U70*(U75*U80+U93*U96)/1000</f>
        <v>38.031816810517014</v>
      </c>
      <c r="V117" s="252">
        <f>V$64*(1-V$73)*V70*(V75*V80+V93*V96)/1000</f>
        <v>38.031816810517014</v>
      </c>
      <c r="W117" s="252">
        <f>W$64*(1-W$73)*W70*(W75*W80+W93*W96)/1000</f>
        <v>26.224750579615872</v>
      </c>
      <c r="X117" s="205"/>
      <c r="Y117" s="3">
        <f t="shared" si="230"/>
        <v>71.586822418370105</v>
      </c>
      <c r="Z117" s="3">
        <f t="shared" si="230"/>
        <v>71.754556525225468</v>
      </c>
      <c r="AA117" s="3">
        <f t="shared" si="230"/>
        <v>74.662590001872275</v>
      </c>
      <c r="AB117" s="3">
        <f t="shared" si="230"/>
        <v>74.381575794723446</v>
      </c>
      <c r="AC117" s="252">
        <f>AC$64*(1-AC$73)*AC70*(AC75*AC80+AC93*AC96)/1000</f>
        <v>69.508402801486397</v>
      </c>
      <c r="AD117" s="252">
        <f>AD$64*(1-AD$73)*AD70*(AD75*AD80+AD93*AD96)/1000</f>
        <v>54.075964127784871</v>
      </c>
      <c r="AE117" s="252">
        <f>AE$64*(1-AE$73)*AE70*(AE75*AE80+AE93*AE96)/1000</f>
        <v>26.924900419349918</v>
      </c>
      <c r="AF117" s="252">
        <f>AF$64*(1-AF$73)*AF70*(AF75*AF80+AF93*AF96)/1000</f>
        <v>26.924900419349918</v>
      </c>
      <c r="AG117" s="252">
        <f>AG$64*(1-AG$73)*AG70*(AG75*AG80+AG93*AG96)/1000</f>
        <v>18.589047005381673</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7">E$64*(1-E$73)*E68*(E81*E83+E97*E98)/1000</f>
        <v>0.63831372590005553</v>
      </c>
      <c r="F119" s="3">
        <f t="shared" ref="F119:H119" si="238">F$64*(1-F$73)*F68*(F81*F83+F97*F98)/1000</f>
        <v>0.88006760986958676</v>
      </c>
      <c r="G119" s="3">
        <f t="shared" si="238"/>
        <v>0.92484035372856965</v>
      </c>
      <c r="H119" s="3">
        <f t="shared" si="238"/>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39">O$64*(1-O$73)*O68*(O81*O83+O97*O98)/1000</f>
        <v>0.63831372590005553</v>
      </c>
      <c r="P119" s="3">
        <f t="shared" si="239"/>
        <v>0.88006760986958676</v>
      </c>
      <c r="Q119" s="3">
        <f t="shared" si="239"/>
        <v>0.92484035372856965</v>
      </c>
      <c r="R119" s="3">
        <f t="shared" si="239"/>
        <v>2.6398045673288144</v>
      </c>
      <c r="S119" s="252">
        <f>S$64*(1-S$73)*S68*(S81*S83+S97*S98)/1000</f>
        <v>5.0746503970763834</v>
      </c>
      <c r="T119" s="252">
        <f>T$64*(1-T$73)*T68*(T81*T83+T97*T98)/1000</f>
        <v>11.638010723712634</v>
      </c>
      <c r="U119" s="252">
        <f>U$64*(1-U$73)*U68*(U81*U83+U97*U98)/1000</f>
        <v>22.350986934775577</v>
      </c>
      <c r="V119" s="252">
        <f>V$64*(1-V$73)*V68*(V81*V83+V97*V98)/1000</f>
        <v>22.350986934775577</v>
      </c>
      <c r="W119" s="252">
        <f>W$64*(1-W$73)*W68*(W81*W83+W97*W98)/1000</f>
        <v>24.325659288337814</v>
      </c>
      <c r="X119" s="205"/>
      <c r="Y119" s="3">
        <f t="shared" ref="Y119:AB121" si="240">O119</f>
        <v>0.63831372590005553</v>
      </c>
      <c r="Z119" s="3">
        <f t="shared" si="240"/>
        <v>0.88006760986958676</v>
      </c>
      <c r="AA119" s="3">
        <f t="shared" si="240"/>
        <v>0.92484035372856965</v>
      </c>
      <c r="AB119" s="3">
        <f t="shared" si="240"/>
        <v>2.6398045673288144</v>
      </c>
      <c r="AC119" s="252">
        <f>AC$64*(1-AC$73)*AC68*(AC81*AC83+AC97*AC98)/1000</f>
        <v>6.2453604421693534</v>
      </c>
      <c r="AD119" s="252">
        <f>AD$64*(1-AD$73)*AD68*(AD81*AD83+AD97*AD98)/1000</f>
        <v>18.014465296549766</v>
      </c>
      <c r="AE119" s="252">
        <f>AE$64*(1-AE$73)*AE68*(AE81*AE83+AE97*AE98)/1000</f>
        <v>42.996705321362455</v>
      </c>
      <c r="AF119" s="252">
        <f>AF$64*(1-AF$73)*AF68*(AF81*AF83+AF97*AF98)/1000</f>
        <v>42.996705321362455</v>
      </c>
      <c r="AG119" s="252">
        <f>AG$64*(1-AG$73)*AG68*(AG81*AG83+AG97*AG98)/1000</f>
        <v>47.306816335004171</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1">E$64*(1-E$73)*E69*(E81*E84+E97*E99)/1000</f>
        <v>0.22250587395208909</v>
      </c>
      <c r="F120" s="3">
        <f t="shared" ref="F120:H120" si="242">F$64*(1-F$73)*F69*(F81*F84+F97*F99)/1000</f>
        <v>0.23468469596522318</v>
      </c>
      <c r="G120" s="3">
        <f t="shared" si="242"/>
        <v>0.24662409432761853</v>
      </c>
      <c r="H120" s="3">
        <f t="shared" si="242"/>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3">O$64*(1-O$73)*O69*(O81*O84+O97*O99)/1000</f>
        <v>0.22250587395208909</v>
      </c>
      <c r="P120" s="3">
        <f t="shared" si="243"/>
        <v>0.23468469596522318</v>
      </c>
      <c r="Q120" s="3">
        <f t="shared" si="243"/>
        <v>0.24662409432761853</v>
      </c>
      <c r="R120" s="3">
        <f t="shared" si="243"/>
        <v>0.23464929487367245</v>
      </c>
      <c r="S120" s="252">
        <f>S$64*(1-S$73)*S69*(S81*S84+S97*S99)/1000</f>
        <v>0.27064802117740716</v>
      </c>
      <c r="T120" s="252">
        <f>T$64*(1-T$73)*T69*(T81*T84+T97*T99)/1000</f>
        <v>0.31034695263233691</v>
      </c>
      <c r="U120" s="252">
        <f>U$64*(1-U$73)*U69*(U81*U84+U97*U99)/1000</f>
        <v>0.39735087884045472</v>
      </c>
      <c r="V120" s="252">
        <f>V$64*(1-V$73)*V69*(V81*V84+V97*V99)/1000</f>
        <v>0.39735087884045472</v>
      </c>
      <c r="W120" s="252">
        <f>W$64*(1-W$73)*W69*(W81*W84+W97*W99)/1000</f>
        <v>0.43245616512600571</v>
      </c>
      <c r="X120" s="205"/>
      <c r="Y120" s="3">
        <f t="shared" si="240"/>
        <v>0.22250587395208909</v>
      </c>
      <c r="Z120" s="3">
        <f t="shared" si="240"/>
        <v>0.23468469596522318</v>
      </c>
      <c r="AA120" s="3">
        <f t="shared" si="240"/>
        <v>0.24662409432761853</v>
      </c>
      <c r="AB120" s="3">
        <f t="shared" si="240"/>
        <v>0.23464929487367245</v>
      </c>
      <c r="AC120" s="252">
        <f>AC$64*(1-AC$73)*AC69*(AC81*AC84+AC97*AC99)/1000</f>
        <v>1.1895924651751146</v>
      </c>
      <c r="AD120" s="252">
        <f>AD$64*(1-AD$73)*AD69*(AD81*AD84+AD97*AD99)/1000</f>
        <v>2.7281662347679845</v>
      </c>
      <c r="AE120" s="252">
        <f>AE$64*(1-AE$73)*AE69*(AE81*AE84+AE97*AE99)/1000</f>
        <v>5.2394871698264609</v>
      </c>
      <c r="AF120" s="252">
        <f>AF$64*(1-AF$73)*AF69*(AF81*AF84+AF97*AF99)/1000</f>
        <v>5.2394871698264609</v>
      </c>
      <c r="AG120" s="252">
        <f>AG$64*(1-AG$73)*AG69*(AG81*AG84+AG97*AG99)/1000</f>
        <v>5.7023871075917478</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4">E$64*(1-E$73)*E70*(E81*E85+E97*E100)/1000</f>
        <v>41.262738932037614</v>
      </c>
      <c r="F121" s="3">
        <f t="shared" ref="F121:H121" si="245">F$64*(1-F$73)*F70*(F81*F85+F97*F100)/1000</f>
        <v>38.137009704222031</v>
      </c>
      <c r="G121" s="3">
        <f t="shared" si="245"/>
        <v>40.077199921298309</v>
      </c>
      <c r="H121" s="3">
        <f t="shared" si="245"/>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6"/>
      <c r="O121" s="3">
        <f t="shared" ref="O121:R121" si="246">O$64*(1-O$73)*O70*(O81*O85+O97*O100)/1000</f>
        <v>36.272826317000501</v>
      </c>
      <c r="P121" s="3">
        <f t="shared" si="246"/>
        <v>38.137009704222031</v>
      </c>
      <c r="Q121" s="3">
        <f t="shared" si="246"/>
        <v>40.077199921298309</v>
      </c>
      <c r="R121" s="3">
        <f t="shared" si="246"/>
        <v>37.099891408847448</v>
      </c>
      <c r="S121" s="252">
        <f>S$64*(1-S$73)*S70*(S81*S85+S97*S100)/1000</f>
        <v>41.601979532119842</v>
      </c>
      <c r="T121" s="252">
        <f>T$64*(1-T$73)*T70*(T81*T85+T97*T100)/1000</f>
        <v>44.293993091139065</v>
      </c>
      <c r="U121" s="252">
        <f>U$64*(1-U$73)*U70*(U81*U85+U97*U100)/1000</f>
        <v>52.345311853610134</v>
      </c>
      <c r="V121" s="252">
        <f>V$64*(1-V$73)*V70*(V81*V85+V97*V100)/1000</f>
        <v>52.345311853610134</v>
      </c>
      <c r="W121" s="252">
        <f>W$64*(1-W$73)*W70*(W81*W85+W97*W100)/1000</f>
        <v>56.969932701788139</v>
      </c>
      <c r="X121" s="205"/>
      <c r="Y121" s="3">
        <f t="shared" si="240"/>
        <v>36.272826317000501</v>
      </c>
      <c r="Z121" s="3">
        <f t="shared" si="240"/>
        <v>38.137009704222031</v>
      </c>
      <c r="AA121" s="3">
        <f t="shared" si="240"/>
        <v>40.077199921298309</v>
      </c>
      <c r="AB121" s="3">
        <f t="shared" si="240"/>
        <v>37.099891408847448</v>
      </c>
      <c r="AC121" s="252">
        <f>AC$64*(1-AC$73)*AC70*(AC81*AC85+AC97*AC100)/1000</f>
        <v>42.045218391487566</v>
      </c>
      <c r="AD121" s="252">
        <f>AD$64*(1-AD$73)*AD70*(AD81*AD85+AD97*AD100)/1000</f>
        <v>41.712258768923419</v>
      </c>
      <c r="AE121" s="252">
        <f>AE$64*(1-AE$73)*AE70*(AE81*AE85+AE97*AE100)/1000</f>
        <v>39.244800685171896</v>
      </c>
      <c r="AF121" s="252">
        <f>AF$64*(1-AF$73)*AF70*(AF81*AF85+AF97*AF100)/1000</f>
        <v>39.244800685171896</v>
      </c>
      <c r="AG121" s="252">
        <f>AG$64*(1-AG$73)*AG70*(AG81*AG85+AG97*AG100)/1000</f>
        <v>44.978199057546973</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7">E$64*(1-E$73)*E68*(E86*E88+E101*E102)/1000</f>
        <v>0.56495760904595693</v>
      </c>
      <c r="F123" s="3">
        <f t="shared" ref="F123:H123" si="248">F$64*(1-F$73)*F68*(F86*F88+F101*F102)/1000</f>
        <v>0.41420942719344656</v>
      </c>
      <c r="G123" s="3">
        <f t="shared" si="248"/>
        <v>0.34981297345213413</v>
      </c>
      <c r="H123" s="3">
        <f t="shared" si="248"/>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49">O$64*(1-O$73)*O68*(O86*O88+O101*O102)/1000</f>
        <v>0.56495760904595693</v>
      </c>
      <c r="P123" s="3">
        <f t="shared" si="249"/>
        <v>0.41420942719344656</v>
      </c>
      <c r="Q123" s="3">
        <f t="shared" si="249"/>
        <v>0.34981297345213413</v>
      </c>
      <c r="R123" s="3">
        <f t="shared" si="249"/>
        <v>0.55072533892605668</v>
      </c>
      <c r="S123" s="252">
        <f>S$64*(1-S$73)*S68*(S86*S88+S101*S102)/1000</f>
        <v>2.3751591846233739</v>
      </c>
      <c r="T123" s="252">
        <f>T$64*(1-T$73)*T68*(T86*T88+T101*T102)/1000</f>
        <v>3.4291425522909531</v>
      </c>
      <c r="U123" s="252">
        <f>U$64*(1-U$73)*U68*(U86*U88+U101*U102)/1000</f>
        <v>5.146285339489256</v>
      </c>
      <c r="V123" s="252">
        <f>V$64*(1-V$73)*V68*(V86*V88+V101*V102)/1000</f>
        <v>5.146285339489256</v>
      </c>
      <c r="W123" s="252">
        <f>W$64*(1-W$73)*W68*(W86*W88+W101*W102)/1000</f>
        <v>5.6998074220797728</v>
      </c>
      <c r="X123" s="205"/>
      <c r="Y123" s="3">
        <f t="shared" ref="Y123:AB125" si="250">O123</f>
        <v>0.56495760904595693</v>
      </c>
      <c r="Z123" s="3">
        <f t="shared" si="250"/>
        <v>0.41420942719344656</v>
      </c>
      <c r="AA123" s="3">
        <f t="shared" si="250"/>
        <v>0.34981297345213413</v>
      </c>
      <c r="AB123" s="3">
        <f t="shared" si="250"/>
        <v>0.55072533892605668</v>
      </c>
      <c r="AC123" s="252">
        <f>AC$64*(1-AC$73)*AC68*(AC86*AC88+AC101*AC102)/1000</f>
        <v>2.7869547595306861</v>
      </c>
      <c r="AD123" s="252">
        <f>AD$64*(1-AD$73)*AD68*(AD86*AD88+AD101*AD102)/1000</f>
        <v>8.0591379341325649</v>
      </c>
      <c r="AE123" s="252">
        <f>AE$64*(1-AE$73)*AE68*(AE86*AE88+AE101*AE102)/1000</f>
        <v>21.724052543665834</v>
      </c>
      <c r="AF123" s="252">
        <f>AF$64*(1-AF$73)*AF68*(AF86*AF88+AF101*AF102)/1000</f>
        <v>21.724052543665834</v>
      </c>
      <c r="AG123" s="252">
        <f>AG$64*(1-AG$73)*AG68*(AG86*AG88+AG101*AG102)/1000</f>
        <v>24.788843351133373</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1">E$64*(1-E$73)*E69*(E86*E89+E101*E103)/1000</f>
        <v>0.42603549444003685</v>
      </c>
      <c r="F124" s="3">
        <f t="shared" ref="F124:H124" si="252">F$64*(1-F$73)*F69*(F86*F89+F101*F103)/1000</f>
        <v>0.44831794079735332</v>
      </c>
      <c r="G124" s="3">
        <f t="shared" si="252"/>
        <v>0.37861869292756944</v>
      </c>
      <c r="H124" s="3">
        <f t="shared" si="252"/>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3">O$64*(1-O$73)*O69*(O86*O89+O101*O103)/1000</f>
        <v>0.42603549444003685</v>
      </c>
      <c r="P124" s="3">
        <f t="shared" si="253"/>
        <v>0.44831794079735332</v>
      </c>
      <c r="Q124" s="3">
        <f t="shared" si="253"/>
        <v>0.37861869292756944</v>
      </c>
      <c r="R124" s="3">
        <f t="shared" si="253"/>
        <v>0.43304298247293793</v>
      </c>
      <c r="S124" s="252">
        <f>S$64*(1-S$73)*S69*(S86*S89+S101*S103)/1000</f>
        <v>0.52781315213852753</v>
      </c>
      <c r="T124" s="252">
        <f>T$64*(1-T$73)*T69*(T86*T89+T101*T103)/1000</f>
        <v>0.67554920764989612</v>
      </c>
      <c r="U124" s="252">
        <f>U$64*(1-U$73)*U69*(U86*U89+U101*U103)/1000</f>
        <v>0.91049852991489744</v>
      </c>
      <c r="V124" s="252">
        <f>V$64*(1-V$73)*V69*(V86*V89+V101*V103)/1000</f>
        <v>0.91049852991489744</v>
      </c>
      <c r="W124" s="252">
        <f>W$64*(1-W$73)*W69*(W86*W89+W101*W103)/1000</f>
        <v>1.0084295635105036</v>
      </c>
      <c r="X124" s="205"/>
      <c r="Y124" s="3">
        <f t="shared" si="250"/>
        <v>0.42603549444003685</v>
      </c>
      <c r="Z124" s="3">
        <f t="shared" si="250"/>
        <v>0.44831794079735332</v>
      </c>
      <c r="AA124" s="3">
        <f t="shared" si="250"/>
        <v>0.37861869292756944</v>
      </c>
      <c r="AB124" s="3">
        <f t="shared" si="250"/>
        <v>0.43304298247293793</v>
      </c>
      <c r="AC124" s="252">
        <f>AC$64*(1-AC$73)*AC69*(AC86*AC89+AC101*AC103)/1000</f>
        <v>0.92796916980634148</v>
      </c>
      <c r="AD124" s="252">
        <f>AD$64*(1-AD$73)*AD69*(AD86*AD89+AD101*AD103)/1000</f>
        <v>3.5631293091859635</v>
      </c>
      <c r="AE124" s="252">
        <f>AE$64*(1-AE$73)*AE69*(AE86*AE89+AE101*AE103)/1000</f>
        <v>8.0039173094844447</v>
      </c>
      <c r="AF124" s="252">
        <f>AF$64*(1-AF$73)*AF69*(AF86*AF89+AF101*AF103)/1000</f>
        <v>8.0039173094844447</v>
      </c>
      <c r="AG124" s="252">
        <f>AG$64*(1-AG$73)*AG69*(AG86*AG89+AG101*AG103)/1000</f>
        <v>8.8647994187667525</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4">E$64*(1-E$73)*E70*(E86*E90+E101*E104)/1000</f>
        <v>19.89548022216918</v>
      </c>
      <c r="F125" s="3">
        <f t="shared" ref="F125:H125" si="255">F$64*(1-F$73)*F70*(F86*F90+F101*F104)/1000</f>
        <v>18.509911388527211</v>
      </c>
      <c r="G125" s="3">
        <f t="shared" si="255"/>
        <v>15.792292516858499</v>
      </c>
      <c r="H125" s="3">
        <f t="shared" si="255"/>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6"/>
      <c r="O125" s="3">
        <f t="shared" ref="O125:R125" si="256">O$64*(1-O$73)*O70*(O86*O90+O101*O104)/1000</f>
        <v>17.489515172046392</v>
      </c>
      <c r="P125" s="3">
        <f t="shared" si="256"/>
        <v>18.509911388527211</v>
      </c>
      <c r="Q125" s="3">
        <f t="shared" si="256"/>
        <v>15.792292516858499</v>
      </c>
      <c r="R125" s="3">
        <f t="shared" si="256"/>
        <v>17.787679758177696</v>
      </c>
      <c r="S125" s="252">
        <f>S$64*(1-S$73)*S70*(S86*S90+S101*S104)/1000</f>
        <v>20.046289906828232</v>
      </c>
      <c r="T125" s="252">
        <f>T$64*(1-T$73)*T70*(T86*T90+T101*T104)/1000</f>
        <v>22.501381135700125</v>
      </c>
      <c r="U125" s="252">
        <f>U$64*(1-U$73)*U70*(U86*U90+U101*U104)/1000</f>
        <v>30.019744901411098</v>
      </c>
      <c r="V125" s="252">
        <f>V$64*(1-V$73)*V70*(V86*V90+V101*V104)/1000</f>
        <v>30.019744901411098</v>
      </c>
      <c r="W125" s="252">
        <f>W$64*(1-W$73)*W70*(W86*W90+W101*W104)/1000</f>
        <v>29.198157493972552</v>
      </c>
      <c r="X125" s="205"/>
      <c r="Y125" s="3">
        <f t="shared" si="250"/>
        <v>17.489515172046392</v>
      </c>
      <c r="Z125" s="3">
        <f t="shared" si="250"/>
        <v>18.509911388527211</v>
      </c>
      <c r="AA125" s="3">
        <f t="shared" si="250"/>
        <v>15.792292516858499</v>
      </c>
      <c r="AB125" s="3">
        <f t="shared" si="250"/>
        <v>17.787679758177696</v>
      </c>
      <c r="AC125" s="252">
        <f>AC$64*(1-AC$73)*AC70*(AC86*AC90+AC101*AC104)/1000</f>
        <v>21.956596090694308</v>
      </c>
      <c r="AD125" s="252">
        <f>AD$64*(1-AD$73)*AD70*(AD86*AD90+AD101*AD104)/1000</f>
        <v>25.990554155970955</v>
      </c>
      <c r="AE125" s="252">
        <f>AE$64*(1-AE$73)*AE70*(AE86*AE90+AE101*AE104)/1000</f>
        <v>26.18767711284762</v>
      </c>
      <c r="AF125" s="252">
        <f>AF$64*(1-AF$73)*AF70*(AF86*AF90+AF101*AF104)/1000</f>
        <v>26.18767711284762</v>
      </c>
      <c r="AG125" s="252">
        <f>AG$64*(1-AG$73)*AG70*(AG86*AG90+AG101*AG104)/1000</f>
        <v>31.383868779359904</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7">E115+E119+E123</f>
        <v>1.8199995725306071</v>
      </c>
      <c r="F127" s="3">
        <f t="shared" ref="F127:H127" si="258">F115+F119+F123</f>
        <v>2.5244712126531619</v>
      </c>
      <c r="G127" s="3">
        <f t="shared" si="258"/>
        <v>2.5547042090015273</v>
      </c>
      <c r="H127" s="3">
        <f t="shared" si="258"/>
        <v>7.1285655645901684</v>
      </c>
      <c r="I127" s="3">
        <f t="shared" ref="I127:M129" si="259">I115+I119+I123</f>
        <v>13.899628781171915</v>
      </c>
      <c r="J127" s="3">
        <f t="shared" si="259"/>
        <v>26.682780291055003</v>
      </c>
      <c r="K127" s="3">
        <f t="shared" ref="K127:L127" si="260">K115+K119+K123</f>
        <v>26.682780291055003</v>
      </c>
      <c r="L127" s="3">
        <f t="shared" si="260"/>
        <v>26.682780291055003</v>
      </c>
      <c r="M127" s="3">
        <f t="shared" si="259"/>
        <v>37.966899702749679</v>
      </c>
      <c r="N127" s="206"/>
      <c r="O127" s="3">
        <f t="shared" ref="O127:R129" si="261">O115+O119+O123</f>
        <v>1.8199995725306071</v>
      </c>
      <c r="P127" s="3">
        <f t="shared" si="261"/>
        <v>2.5244712126531619</v>
      </c>
      <c r="Q127" s="3">
        <f t="shared" si="261"/>
        <v>2.5547042090015273</v>
      </c>
      <c r="R127" s="3">
        <f t="shared" si="261"/>
        <v>7.1285655645901684</v>
      </c>
      <c r="S127" s="252">
        <f t="shared" ref="S127:W129" si="262">S115+S119+S123</f>
        <v>13.899628781171915</v>
      </c>
      <c r="T127" s="252">
        <f t="shared" si="262"/>
        <v>26.682780291055003</v>
      </c>
      <c r="U127" s="252">
        <f t="shared" ref="U127:V127" si="263">U115+U119+U123</f>
        <v>39.014145384666556</v>
      </c>
      <c r="V127" s="252">
        <f t="shared" si="263"/>
        <v>39.014145384666556</v>
      </c>
      <c r="W127" s="252">
        <f t="shared" si="262"/>
        <v>37.966899702749679</v>
      </c>
      <c r="X127" s="205"/>
      <c r="Y127" s="3">
        <f t="shared" ref="Y127:AB128" si="264">O127</f>
        <v>1.8199995725306071</v>
      </c>
      <c r="Z127" s="3">
        <f t="shared" si="264"/>
        <v>2.5244712126531619</v>
      </c>
      <c r="AA127" s="3">
        <f t="shared" si="264"/>
        <v>2.5547042090015273</v>
      </c>
      <c r="AB127" s="3">
        <f t="shared" si="264"/>
        <v>7.1285655645901684</v>
      </c>
      <c r="AC127" s="252">
        <f t="shared" ref="AC127:AG129" si="265">AC115+AC119+AC123</f>
        <v>16.970092690910889</v>
      </c>
      <c r="AD127" s="252">
        <f t="shared" si="265"/>
        <v>46.291277377531358</v>
      </c>
      <c r="AE127" s="252">
        <f t="shared" ref="AE127:AF127" si="266">AE115+AE119+AE123</f>
        <v>91.313485711204251</v>
      </c>
      <c r="AF127" s="252">
        <f t="shared" si="266"/>
        <v>91.313485711204251</v>
      </c>
      <c r="AG127" s="252">
        <f t="shared" si="265"/>
        <v>90.432613149920542</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7"/>
        <v>0.64854136839212595</v>
      </c>
      <c r="F128" s="3">
        <f t="shared" ref="F128:H128" si="267">F116+F120+F124</f>
        <v>0.6995709084876961</v>
      </c>
      <c r="G128" s="3">
        <f t="shared" si="267"/>
        <v>0.64248252977129328</v>
      </c>
      <c r="H128" s="3">
        <f t="shared" si="267"/>
        <v>0.68522387738371804</v>
      </c>
      <c r="I128" s="3">
        <f t="shared" si="259"/>
        <v>0.81566069118119378</v>
      </c>
      <c r="J128" s="3">
        <f t="shared" si="259"/>
        <v>1.0013836629689683</v>
      </c>
      <c r="K128" s="3">
        <f t="shared" ref="K128:L128" si="268">K116+K120+K124</f>
        <v>1.0013836629689683</v>
      </c>
      <c r="L128" s="3">
        <f t="shared" si="268"/>
        <v>1.0013836629689683</v>
      </c>
      <c r="M128" s="3">
        <f t="shared" si="259"/>
        <v>1.447944780185249</v>
      </c>
      <c r="N128" s="206"/>
      <c r="O128" s="3">
        <f t="shared" si="261"/>
        <v>0.64854136839212595</v>
      </c>
      <c r="P128" s="3">
        <f t="shared" si="261"/>
        <v>0.6995709084876961</v>
      </c>
      <c r="Q128" s="3">
        <f t="shared" si="261"/>
        <v>0.64248252977129328</v>
      </c>
      <c r="R128" s="3">
        <f t="shared" si="261"/>
        <v>0.68522387738371804</v>
      </c>
      <c r="S128" s="252">
        <f t="shared" si="262"/>
        <v>0.81566069118119378</v>
      </c>
      <c r="T128" s="252">
        <f t="shared" si="262"/>
        <v>1.0013836629689683</v>
      </c>
      <c r="U128" s="252">
        <f t="shared" ref="U128:V128" si="269">U116+U120+U124</f>
        <v>1.3180866292979314</v>
      </c>
      <c r="V128" s="252">
        <f t="shared" si="269"/>
        <v>1.3180866292979314</v>
      </c>
      <c r="W128" s="252">
        <f t="shared" si="262"/>
        <v>1.447944780185249</v>
      </c>
      <c r="X128" s="205"/>
      <c r="Y128" s="3">
        <f t="shared" si="264"/>
        <v>0.64854136839212595</v>
      </c>
      <c r="Z128" s="3">
        <f t="shared" si="264"/>
        <v>0.6995709084876961</v>
      </c>
      <c r="AA128" s="3">
        <f t="shared" si="264"/>
        <v>0.64248252977129328</v>
      </c>
      <c r="AB128" s="3">
        <f t="shared" si="264"/>
        <v>0.68522387738371804</v>
      </c>
      <c r="AC128" s="252">
        <f t="shared" si="265"/>
        <v>2.1175616349814561</v>
      </c>
      <c r="AD128" s="252">
        <f t="shared" si="265"/>
        <v>6.2912955439539484</v>
      </c>
      <c r="AE128" s="252">
        <f t="shared" ref="AE128:AF128" si="270">AE116+AE120+AE124</f>
        <v>13.243404479310906</v>
      </c>
      <c r="AF128" s="252">
        <f t="shared" si="270"/>
        <v>13.243404479310906</v>
      </c>
      <c r="AG128" s="252">
        <f t="shared" si="265"/>
        <v>14.567186526358501</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7"/>
        <v>142.59296423330505</v>
      </c>
      <c r="F129" s="3">
        <f t="shared" ref="F129:H129" si="271">F117+F121+F125</f>
        <v>128.40147761797471</v>
      </c>
      <c r="G129" s="3">
        <f t="shared" si="271"/>
        <v>130.53208244002909</v>
      </c>
      <c r="H129" s="3">
        <f t="shared" si="271"/>
        <v>129.26914696174859</v>
      </c>
      <c r="I129" s="3">
        <f t="shared" si="259"/>
        <v>133.10517783699311</v>
      </c>
      <c r="J129" s="3">
        <f t="shared" si="259"/>
        <v>127.73591627419164</v>
      </c>
      <c r="K129" s="3">
        <f t="shared" ref="K129:L129" si="272">K117+K121+K125</f>
        <v>127.73591627419164</v>
      </c>
      <c r="L129" s="3">
        <f t="shared" si="272"/>
        <v>127.73591627419164</v>
      </c>
      <c r="M129" s="3">
        <f t="shared" si="259"/>
        <v>112.39284077537656</v>
      </c>
      <c r="N129" s="206"/>
      <c r="O129" s="3">
        <f t="shared" si="261"/>
        <v>125.34916390741699</v>
      </c>
      <c r="P129" s="3">
        <f t="shared" si="261"/>
        <v>128.40147761797471</v>
      </c>
      <c r="Q129" s="3">
        <f t="shared" si="261"/>
        <v>130.53208244002909</v>
      </c>
      <c r="R129" s="3">
        <f t="shared" si="261"/>
        <v>129.26914696174859</v>
      </c>
      <c r="S129" s="252">
        <f t="shared" si="262"/>
        <v>133.10517783699311</v>
      </c>
      <c r="T129" s="252">
        <f t="shared" si="262"/>
        <v>127.73591627419164</v>
      </c>
      <c r="U129" s="252">
        <f t="shared" ref="U129:V129" si="273">U117+U121+U125</f>
        <v>120.39687356553826</v>
      </c>
      <c r="V129" s="252">
        <f t="shared" si="273"/>
        <v>120.39687356553826</v>
      </c>
      <c r="W129" s="252">
        <f t="shared" si="262"/>
        <v>112.39284077537656</v>
      </c>
      <c r="X129" s="205"/>
      <c r="Y129" s="3">
        <f t="shared" ref="Y129:AB129" si="274">Y117+Y121+Y125</f>
        <v>125.34916390741699</v>
      </c>
      <c r="Z129" s="3">
        <f t="shared" si="274"/>
        <v>128.40147761797471</v>
      </c>
      <c r="AA129" s="3">
        <f t="shared" si="274"/>
        <v>130.53208244002909</v>
      </c>
      <c r="AB129" s="3">
        <f t="shared" si="274"/>
        <v>129.26914696174859</v>
      </c>
      <c r="AC129" s="252">
        <f t="shared" si="265"/>
        <v>133.51021728366828</v>
      </c>
      <c r="AD129" s="252">
        <f t="shared" si="265"/>
        <v>121.77877705267925</v>
      </c>
      <c r="AE129" s="252">
        <f t="shared" ref="AE129:AF129" si="275">AE117+AE121+AE125</f>
        <v>92.35737821736943</v>
      </c>
      <c r="AF129" s="252">
        <f t="shared" si="275"/>
        <v>92.35737821736943</v>
      </c>
      <c r="AG129" s="252">
        <f t="shared" si="265"/>
        <v>94.951114842288547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6">E$12</f>
        <v>2017</v>
      </c>
      <c r="F131" s="246">
        <f t="shared" si="276"/>
        <v>2019</v>
      </c>
      <c r="G131" s="246">
        <f t="shared" si="276"/>
        <v>2020</v>
      </c>
      <c r="H131" s="246">
        <f t="shared" si="276"/>
        <v>2021</v>
      </c>
      <c r="I131" s="246">
        <f t="shared" si="276"/>
        <v>2030</v>
      </c>
      <c r="J131" s="246">
        <f t="shared" si="276"/>
        <v>2040</v>
      </c>
      <c r="K131" s="246">
        <f t="shared" si="276"/>
        <v>2050</v>
      </c>
      <c r="L131" s="246">
        <f t="shared" si="276"/>
        <v>2060</v>
      </c>
      <c r="M131" s="246">
        <f t="shared" si="276"/>
        <v>2070</v>
      </c>
      <c r="N131" s="31"/>
      <c r="O131" s="246">
        <f t="shared" ref="O131:W131" si="277">O$12</f>
        <v>2017</v>
      </c>
      <c r="P131" s="246">
        <f t="shared" si="277"/>
        <v>2019</v>
      </c>
      <c r="Q131" s="246">
        <f t="shared" si="277"/>
        <v>2020</v>
      </c>
      <c r="R131" s="246">
        <f t="shared" si="277"/>
        <v>2021</v>
      </c>
      <c r="S131" s="246">
        <f t="shared" si="277"/>
        <v>2030</v>
      </c>
      <c r="T131" s="246">
        <f t="shared" si="277"/>
        <v>2040</v>
      </c>
      <c r="U131" s="246">
        <f t="shared" si="277"/>
        <v>2050</v>
      </c>
      <c r="V131" s="246">
        <f t="shared" si="277"/>
        <v>2060</v>
      </c>
      <c r="W131" s="246">
        <f t="shared" si="277"/>
        <v>2070</v>
      </c>
      <c r="Y131" t="s">
        <v>193</v>
      </c>
    </row>
    <row r="132" spans="1:51">
      <c r="A132" t="s">
        <v>16</v>
      </c>
      <c r="C132" s="18" t="s">
        <v>88</v>
      </c>
      <c r="E132" s="198">
        <f t="shared" ref="E132" si="278">1-E133-E134</f>
        <v>0.79999999999999993</v>
      </c>
      <c r="F132" s="3">
        <f t="shared" ref="F132:J134" si="279">IF($D$4,Z132,P132)</f>
        <v>0.79999999999999993</v>
      </c>
      <c r="G132" s="3">
        <f t="shared" si="279"/>
        <v>0.79999999999999993</v>
      </c>
      <c r="H132" s="3">
        <f t="shared" si="279"/>
        <v>0.79999999999999993</v>
      </c>
      <c r="I132" s="3">
        <f t="shared" si="279"/>
        <v>0.79999999999999993</v>
      </c>
      <c r="J132" s="3">
        <f t="shared" si="279"/>
        <v>0.79999999999999993</v>
      </c>
      <c r="K132" s="3">
        <f>IF($D$4,AD132,T132)</f>
        <v>0.79999999999999993</v>
      </c>
      <c r="L132" s="3">
        <f>IF($D$4,AD132,T132)</f>
        <v>0.79999999999999993</v>
      </c>
      <c r="M132" s="3">
        <f>IF($D$4,AG132,W132)</f>
        <v>0.79999999999999993</v>
      </c>
      <c r="N132" s="31"/>
      <c r="O132" s="198">
        <f t="shared" ref="O132" si="280">1-O133-O134</f>
        <v>0.79999999999999993</v>
      </c>
      <c r="P132" s="198">
        <f t="shared" ref="P132:W132" si="281">1-P133-P134</f>
        <v>0.79999999999999993</v>
      </c>
      <c r="Q132" s="198">
        <f t="shared" si="281"/>
        <v>0.79999999999999993</v>
      </c>
      <c r="R132" s="198">
        <f t="shared" si="281"/>
        <v>0.79999999999999993</v>
      </c>
      <c r="S132" s="52">
        <f t="shared" si="281"/>
        <v>0.79999999999999993</v>
      </c>
      <c r="T132" s="52">
        <f t="shared" si="281"/>
        <v>0.79999999999999993</v>
      </c>
      <c r="U132" s="52">
        <f t="shared" ref="U132:V132" si="282">1-U133-U134</f>
        <v>0.79999999999999993</v>
      </c>
      <c r="V132" s="52">
        <f t="shared" si="282"/>
        <v>0.79999999999999993</v>
      </c>
      <c r="W132" s="52">
        <f t="shared" si="281"/>
        <v>0.79999999999999993</v>
      </c>
      <c r="Y132" s="198">
        <f t="shared" ref="Y132:AB134" si="283">O132</f>
        <v>0.79999999999999993</v>
      </c>
      <c r="Z132" s="198">
        <f t="shared" si="283"/>
        <v>0.79999999999999993</v>
      </c>
      <c r="AA132" s="198">
        <f t="shared" si="283"/>
        <v>0.79999999999999993</v>
      </c>
      <c r="AB132" s="198">
        <f t="shared" si="283"/>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79"/>
        <v>0.17</v>
      </c>
      <c r="G133" s="3">
        <f t="shared" si="279"/>
        <v>0.17</v>
      </c>
      <c r="H133" s="3">
        <f t="shared" si="279"/>
        <v>0.17</v>
      </c>
      <c r="I133" s="3">
        <f t="shared" si="279"/>
        <v>0.17</v>
      </c>
      <c r="J133" s="3">
        <f t="shared" si="279"/>
        <v>0.17</v>
      </c>
      <c r="K133" s="3">
        <f>IF($D$4,AD133,T133)</f>
        <v>0.17</v>
      </c>
      <c r="L133" s="3">
        <f>IF($D$4,AD133,T133)</f>
        <v>0.17</v>
      </c>
      <c r="M133" s="3">
        <f>IF($D$4,AG133,W133)</f>
        <v>0.17</v>
      </c>
      <c r="N133" s="31"/>
      <c r="O133" s="282">
        <f>E133</f>
        <v>0.17</v>
      </c>
      <c r="P133" s="198">
        <f t="shared" ref="P133:T133" si="284">O133</f>
        <v>0.17</v>
      </c>
      <c r="Q133" s="198">
        <f t="shared" si="284"/>
        <v>0.17</v>
      </c>
      <c r="R133" s="198">
        <f t="shared" si="284"/>
        <v>0.17</v>
      </c>
      <c r="S133" s="52">
        <f t="shared" si="284"/>
        <v>0.17</v>
      </c>
      <c r="T133" s="52">
        <f t="shared" si="284"/>
        <v>0.17</v>
      </c>
      <c r="U133" s="52">
        <f>S133</f>
        <v>0.17</v>
      </c>
      <c r="V133" s="52">
        <f>S133</f>
        <v>0.17</v>
      </c>
      <c r="W133" s="52">
        <f>T133</f>
        <v>0.17</v>
      </c>
      <c r="Y133" s="198">
        <f t="shared" si="283"/>
        <v>0.17</v>
      </c>
      <c r="Z133" s="198">
        <f t="shared" si="283"/>
        <v>0.17</v>
      </c>
      <c r="AA133" s="198">
        <f t="shared" si="283"/>
        <v>0.17</v>
      </c>
      <c r="AB133" s="198">
        <f t="shared" si="283"/>
        <v>0.17</v>
      </c>
      <c r="AC133" s="59">
        <v>0.09</v>
      </c>
      <c r="AD133" s="59">
        <v>0.08</v>
      </c>
      <c r="AE133" s="52">
        <f>AC133</f>
        <v>0.09</v>
      </c>
      <c r="AF133" s="52">
        <f>AC133</f>
        <v>0.09</v>
      </c>
      <c r="AG133" s="52">
        <f>AD133</f>
        <v>0.08</v>
      </c>
    </row>
    <row r="134" spans="1:51">
      <c r="A134" t="s">
        <v>16</v>
      </c>
      <c r="C134" s="18" t="s">
        <v>164</v>
      </c>
      <c r="E134" s="265">
        <v>0.03</v>
      </c>
      <c r="F134" s="92">
        <f t="shared" si="279"/>
        <v>0.03</v>
      </c>
      <c r="G134" s="92">
        <f t="shared" si="279"/>
        <v>0.03</v>
      </c>
      <c r="H134" s="92">
        <f t="shared" si="279"/>
        <v>0.03</v>
      </c>
      <c r="I134" s="92">
        <f t="shared" si="279"/>
        <v>0.03</v>
      </c>
      <c r="J134" s="92">
        <f t="shared" si="279"/>
        <v>0.03</v>
      </c>
      <c r="K134" s="92">
        <f>IF($D$4,AD134,T134)</f>
        <v>0.03</v>
      </c>
      <c r="L134" s="92">
        <f>IF($D$4,AD134,T134)</f>
        <v>0.03</v>
      </c>
      <c r="M134" s="92">
        <f>IF($D$4,AG134,W134)</f>
        <v>0.03</v>
      </c>
      <c r="N134" s="31"/>
      <c r="O134" s="266">
        <f>E134</f>
        <v>0.03</v>
      </c>
      <c r="P134" s="198">
        <f t="shared" ref="P134:T134" si="285">O134</f>
        <v>0.03</v>
      </c>
      <c r="Q134" s="198">
        <f t="shared" si="285"/>
        <v>0.03</v>
      </c>
      <c r="R134" s="198">
        <f t="shared" si="285"/>
        <v>0.03</v>
      </c>
      <c r="S134" s="52">
        <f t="shared" si="285"/>
        <v>0.03</v>
      </c>
      <c r="T134" s="52">
        <f t="shared" si="285"/>
        <v>0.03</v>
      </c>
      <c r="U134" s="52">
        <f>S134</f>
        <v>0.03</v>
      </c>
      <c r="V134" s="52">
        <f>S134</f>
        <v>0.03</v>
      </c>
      <c r="W134" s="52">
        <f>T134</f>
        <v>0.03</v>
      </c>
      <c r="Y134" s="198">
        <f t="shared" si="283"/>
        <v>0.03</v>
      </c>
      <c r="Z134" s="198">
        <f t="shared" si="283"/>
        <v>0.03</v>
      </c>
      <c r="AA134" s="198">
        <f t="shared" si="283"/>
        <v>0.03</v>
      </c>
      <c r="AB134" s="198">
        <f t="shared" si="283"/>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0.1278</v>
      </c>
      <c r="F137" s="3">
        <f t="shared" ref="F137:J139" si="286">IF($D$4,Z137,P137)</f>
        <v>0.1278</v>
      </c>
      <c r="G137" s="3">
        <f t="shared" si="286"/>
        <v>0.1278</v>
      </c>
      <c r="H137" s="3">
        <f t="shared" si="286"/>
        <v>0.1278</v>
      </c>
      <c r="I137" s="3">
        <f t="shared" si="286"/>
        <v>0.12780000000000002</v>
      </c>
      <c r="J137" s="3">
        <f t="shared" si="286"/>
        <v>0.12780000000000002</v>
      </c>
      <c r="K137" s="3">
        <f>IF($D$4,AD137,T137)</f>
        <v>0.12780000000000002</v>
      </c>
      <c r="L137" s="3">
        <f>IF($D$4,AD137,T137)</f>
        <v>0.12780000000000002</v>
      </c>
      <c r="M137" s="3">
        <f>IF($D$4,AG137,W137)</f>
        <v>0.12780000000000002</v>
      </c>
      <c r="N137" s="31"/>
      <c r="O137" s="198">
        <f>E137</f>
        <v>0.1278</v>
      </c>
      <c r="P137" s="198">
        <f t="shared" ref="P137:R139" si="287">O137</f>
        <v>0.1278</v>
      </c>
      <c r="Q137" s="198">
        <f t="shared" si="287"/>
        <v>0.1278</v>
      </c>
      <c r="R137" s="198">
        <f t="shared" si="287"/>
        <v>0.1278</v>
      </c>
      <c r="S137" s="52">
        <f>1-S138-S139</f>
        <v>0.12780000000000002</v>
      </c>
      <c r="T137" s="52">
        <f>1-T138-T139</f>
        <v>0.12780000000000002</v>
      </c>
      <c r="U137" s="52">
        <f>1-U138-U139</f>
        <v>0.12780000000000002</v>
      </c>
      <c r="V137" s="52">
        <f>1-V138-V139</f>
        <v>0.12780000000000002</v>
      </c>
      <c r="W137" s="52">
        <f>1-W138-W139</f>
        <v>0.12780000000000002</v>
      </c>
      <c r="Y137" s="198">
        <f t="shared" ref="Y137:AB139" si="288">O137</f>
        <v>0.1278</v>
      </c>
      <c r="Z137" s="198">
        <f t="shared" si="288"/>
        <v>0.1278</v>
      </c>
      <c r="AA137" s="198">
        <f t="shared" si="288"/>
        <v>0.1278</v>
      </c>
      <c r="AB137" s="198">
        <f t="shared" si="288"/>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6"/>
        <v>0.80300000000000005</v>
      </c>
      <c r="G138" s="3">
        <f t="shared" si="286"/>
        <v>0.80300000000000005</v>
      </c>
      <c r="H138" s="3">
        <f t="shared" si="286"/>
        <v>0.80300000000000005</v>
      </c>
      <c r="I138" s="3">
        <f t="shared" si="286"/>
        <v>0.80300000000000005</v>
      </c>
      <c r="J138" s="3">
        <f t="shared" si="286"/>
        <v>0.80300000000000005</v>
      </c>
      <c r="K138" s="3">
        <f>IF($D$4,AD138,T138)</f>
        <v>0.80300000000000005</v>
      </c>
      <c r="L138" s="3">
        <f>IF($D$4,AD138,T138)</f>
        <v>0.80300000000000005</v>
      </c>
      <c r="M138" s="3">
        <f>IF($D$4,AG138,W138)</f>
        <v>0.80300000000000005</v>
      </c>
      <c r="N138" s="31"/>
      <c r="O138" s="198">
        <f>E138</f>
        <v>0.80300000000000005</v>
      </c>
      <c r="P138" s="198">
        <f t="shared" si="287"/>
        <v>0.80300000000000005</v>
      </c>
      <c r="Q138" s="198">
        <f t="shared" si="287"/>
        <v>0.80300000000000005</v>
      </c>
      <c r="R138" s="198">
        <f t="shared" si="287"/>
        <v>0.80300000000000005</v>
      </c>
      <c r="S138" s="52">
        <f>Q138</f>
        <v>0.80300000000000005</v>
      </c>
      <c r="T138" s="52">
        <f>S138</f>
        <v>0.80300000000000005</v>
      </c>
      <c r="U138" s="52">
        <f>S138</f>
        <v>0.80300000000000005</v>
      </c>
      <c r="V138" s="52">
        <f>S138</f>
        <v>0.80300000000000005</v>
      </c>
      <c r="W138" s="52">
        <f>T138</f>
        <v>0.80300000000000005</v>
      </c>
      <c r="Y138" s="198">
        <f t="shared" si="288"/>
        <v>0.80300000000000005</v>
      </c>
      <c r="Z138" s="198">
        <f t="shared" si="288"/>
        <v>0.80300000000000005</v>
      </c>
      <c r="AA138" s="198">
        <f t="shared" si="288"/>
        <v>0.80300000000000005</v>
      </c>
      <c r="AB138" s="198">
        <f t="shared" si="288"/>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6"/>
        <v>6.9199999999999928E-2</v>
      </c>
      <c r="G139" s="3">
        <f t="shared" si="286"/>
        <v>6.9199999999999928E-2</v>
      </c>
      <c r="H139" s="3">
        <f t="shared" si="286"/>
        <v>6.9199999999999928E-2</v>
      </c>
      <c r="I139" s="3">
        <f t="shared" si="286"/>
        <v>6.9199999999999928E-2</v>
      </c>
      <c r="J139" s="3">
        <f t="shared" si="286"/>
        <v>6.9199999999999928E-2</v>
      </c>
      <c r="K139" s="3">
        <f>IF($D$4,AD139,T139)</f>
        <v>6.9199999999999928E-2</v>
      </c>
      <c r="L139" s="3">
        <f>IF($D$4,AD139,T139)</f>
        <v>6.9199999999999928E-2</v>
      </c>
      <c r="M139" s="3">
        <f>IF($D$4,AG139,W139)</f>
        <v>6.9199999999999928E-2</v>
      </c>
      <c r="N139" s="31"/>
      <c r="O139" s="198">
        <f>1-SUM(Q137:Q138)</f>
        <v>6.9199999999999928E-2</v>
      </c>
      <c r="P139" s="198">
        <f t="shared" si="287"/>
        <v>6.9199999999999928E-2</v>
      </c>
      <c r="Q139" s="198">
        <f t="shared" si="287"/>
        <v>6.9199999999999928E-2</v>
      </c>
      <c r="R139" s="198">
        <f t="shared" si="287"/>
        <v>6.9199999999999928E-2</v>
      </c>
      <c r="S139" s="52">
        <f>Q139</f>
        <v>6.9199999999999928E-2</v>
      </c>
      <c r="T139" s="52">
        <f>S139</f>
        <v>6.9199999999999928E-2</v>
      </c>
      <c r="U139" s="52">
        <f>S139</f>
        <v>6.9199999999999928E-2</v>
      </c>
      <c r="V139" s="52">
        <f>S139</f>
        <v>6.9199999999999928E-2</v>
      </c>
      <c r="W139" s="52">
        <f>T139</f>
        <v>6.9199999999999928E-2</v>
      </c>
      <c r="Y139" s="198">
        <f t="shared" si="288"/>
        <v>6.9199999999999928E-2</v>
      </c>
      <c r="Z139" s="198">
        <f t="shared" si="288"/>
        <v>6.9199999999999928E-2</v>
      </c>
      <c r="AA139" s="198">
        <f t="shared" si="288"/>
        <v>6.9199999999999928E-2</v>
      </c>
      <c r="AB139" s="198">
        <f t="shared" si="288"/>
        <v>6.9199999999999928E-2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89">IF($D$4,Z142,P142)</f>
        <v>25</v>
      </c>
      <c r="G142" s="3">
        <f t="shared" si="289"/>
        <v>25</v>
      </c>
      <c r="H142" s="3">
        <f t="shared" si="289"/>
        <v>25</v>
      </c>
      <c r="I142" s="3">
        <f t="shared" si="289"/>
        <v>25</v>
      </c>
      <c r="J142" s="3">
        <f t="shared" si="289"/>
        <v>25</v>
      </c>
      <c r="K142" s="3">
        <f>IF($D$4,AD142,T142)</f>
        <v>25</v>
      </c>
      <c r="L142" s="3">
        <f>IF($D$4,AD142,T142)</f>
        <v>25</v>
      </c>
      <c r="M142" s="3">
        <f>IF($D$4,AG142,W142)</f>
        <v>25</v>
      </c>
      <c r="N142" s="209"/>
      <c r="O142" s="210">
        <f>E142</f>
        <v>25</v>
      </c>
      <c r="P142" s="210">
        <f>O142</f>
        <v>25</v>
      </c>
      <c r="Q142" s="210">
        <f t="shared" ref="Q142:T142" si="290">P142</f>
        <v>25</v>
      </c>
      <c r="R142" s="210">
        <f t="shared" si="290"/>
        <v>25</v>
      </c>
      <c r="S142" s="46">
        <f t="shared" si="290"/>
        <v>25</v>
      </c>
      <c r="T142" s="46">
        <f t="shared" si="290"/>
        <v>25</v>
      </c>
      <c r="U142" s="46">
        <f>S142</f>
        <v>25</v>
      </c>
      <c r="V142" s="46">
        <f t="shared" ref="V142:W144" si="291">S142</f>
        <v>25</v>
      </c>
      <c r="W142" s="46">
        <f t="shared" si="291"/>
        <v>25</v>
      </c>
      <c r="X142" s="211"/>
      <c r="Y142" s="210">
        <f t="shared" ref="Y142:AB144" si="292">O142</f>
        <v>25</v>
      </c>
      <c r="Z142" s="210">
        <f t="shared" si="292"/>
        <v>25</v>
      </c>
      <c r="AA142" s="210">
        <f t="shared" si="292"/>
        <v>25</v>
      </c>
      <c r="AB142" s="210">
        <f t="shared" si="292"/>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89"/>
        <v>14</v>
      </c>
      <c r="G143" s="3">
        <f t="shared" si="289"/>
        <v>14</v>
      </c>
      <c r="H143" s="3">
        <f t="shared" si="289"/>
        <v>14</v>
      </c>
      <c r="I143" s="3">
        <f t="shared" si="289"/>
        <v>14</v>
      </c>
      <c r="J143" s="3">
        <f t="shared" si="289"/>
        <v>14</v>
      </c>
      <c r="K143" s="3">
        <f>IF($D$4,AD143,T143)</f>
        <v>14</v>
      </c>
      <c r="L143" s="3">
        <f>IF($D$4,AD143,T143)</f>
        <v>14</v>
      </c>
      <c r="M143" s="3">
        <f>IF($D$4,AG143,W143)</f>
        <v>14</v>
      </c>
      <c r="N143" s="209"/>
      <c r="O143" s="210">
        <f t="shared" ref="O143:O144" si="293">E143</f>
        <v>14</v>
      </c>
      <c r="P143" s="210">
        <f t="shared" ref="P143" si="294">O143</f>
        <v>14</v>
      </c>
      <c r="Q143" s="210">
        <f t="shared" ref="Q143:T143" si="295">P143</f>
        <v>14</v>
      </c>
      <c r="R143" s="210">
        <f t="shared" si="295"/>
        <v>14</v>
      </c>
      <c r="S143" s="46">
        <f t="shared" si="295"/>
        <v>14</v>
      </c>
      <c r="T143" s="46">
        <f t="shared" si="295"/>
        <v>14</v>
      </c>
      <c r="U143" s="46">
        <f>S143</f>
        <v>14</v>
      </c>
      <c r="V143" s="46">
        <f t="shared" si="291"/>
        <v>14</v>
      </c>
      <c r="W143" s="46">
        <f t="shared" si="291"/>
        <v>14</v>
      </c>
      <c r="X143" s="211"/>
      <c r="Y143" s="210">
        <f t="shared" si="292"/>
        <v>14</v>
      </c>
      <c r="Z143" s="210">
        <f t="shared" si="292"/>
        <v>14</v>
      </c>
      <c r="AA143" s="210">
        <f t="shared" si="292"/>
        <v>14</v>
      </c>
      <c r="AB143" s="210">
        <f t="shared" si="292"/>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89"/>
        <v>25</v>
      </c>
      <c r="G144" s="3">
        <f t="shared" si="289"/>
        <v>25</v>
      </c>
      <c r="H144" s="3">
        <f t="shared" si="289"/>
        <v>25</v>
      </c>
      <c r="I144" s="3">
        <f t="shared" si="289"/>
        <v>25</v>
      </c>
      <c r="J144" s="3">
        <f t="shared" si="289"/>
        <v>25</v>
      </c>
      <c r="K144" s="3">
        <f>IF($D$4,AD144,T144)</f>
        <v>25</v>
      </c>
      <c r="L144" s="3">
        <f>IF($D$4,AD144,T144)</f>
        <v>25</v>
      </c>
      <c r="M144" s="3">
        <f>IF($D$4,AG144,W144)</f>
        <v>25</v>
      </c>
      <c r="N144" s="209"/>
      <c r="O144" s="210">
        <f t="shared" si="293"/>
        <v>25</v>
      </c>
      <c r="P144" s="210">
        <f t="shared" ref="P144:T144" si="296">O144</f>
        <v>25</v>
      </c>
      <c r="Q144" s="210">
        <f t="shared" si="296"/>
        <v>25</v>
      </c>
      <c r="R144" s="210">
        <f t="shared" si="296"/>
        <v>25</v>
      </c>
      <c r="S144" s="46">
        <f t="shared" si="296"/>
        <v>25</v>
      </c>
      <c r="T144" s="46">
        <f t="shared" si="296"/>
        <v>25</v>
      </c>
      <c r="U144" s="46">
        <f>S144</f>
        <v>25</v>
      </c>
      <c r="V144" s="46">
        <f t="shared" si="291"/>
        <v>25</v>
      </c>
      <c r="W144" s="46">
        <f t="shared" si="291"/>
        <v>25</v>
      </c>
      <c r="X144" s="211"/>
      <c r="Y144" s="210">
        <f t="shared" si="292"/>
        <v>25</v>
      </c>
      <c r="Z144" s="210">
        <f t="shared" si="292"/>
        <v>25</v>
      </c>
      <c r="AA144" s="210">
        <f t="shared" si="292"/>
        <v>25</v>
      </c>
      <c r="AB144" s="210">
        <f t="shared" si="292"/>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7">E4</f>
        <v>2017</v>
      </c>
      <c r="F148" s="4">
        <f t="shared" si="297"/>
        <v>2019</v>
      </c>
      <c r="G148" s="4">
        <f t="shared" si="297"/>
        <v>2020</v>
      </c>
      <c r="H148" s="4">
        <f t="shared" si="297"/>
        <v>2021</v>
      </c>
      <c r="I148" s="4">
        <f t="shared" si="297"/>
        <v>2030</v>
      </c>
      <c r="J148" s="4">
        <f t="shared" si="297"/>
        <v>2040</v>
      </c>
      <c r="K148" s="4">
        <f t="shared" ref="K148:L148" si="298">K4</f>
        <v>2050</v>
      </c>
      <c r="L148" s="4">
        <f t="shared" si="298"/>
        <v>2060</v>
      </c>
      <c r="M148" s="4">
        <f t="shared" si="297"/>
        <v>2070</v>
      </c>
      <c r="N148" s="209"/>
      <c r="O148" s="246">
        <f t="shared" ref="O148:W148" si="299">O$12</f>
        <v>2017</v>
      </c>
      <c r="P148" s="246">
        <f t="shared" si="299"/>
        <v>2019</v>
      </c>
      <c r="Q148" s="246">
        <f t="shared" si="299"/>
        <v>2020</v>
      </c>
      <c r="R148" s="246">
        <f t="shared" si="299"/>
        <v>2021</v>
      </c>
      <c r="S148" s="246">
        <f t="shared" si="299"/>
        <v>2030</v>
      </c>
      <c r="T148" s="246">
        <f t="shared" si="299"/>
        <v>2040</v>
      </c>
      <c r="U148" s="246">
        <f t="shared" si="299"/>
        <v>2050</v>
      </c>
      <c r="V148" s="246">
        <f t="shared" si="299"/>
        <v>2060</v>
      </c>
      <c r="W148" s="246">
        <f t="shared" si="299"/>
        <v>2070</v>
      </c>
      <c r="X148" s="211"/>
      <c r="Y148" s="246">
        <f t="shared" ref="Y148:AG148" si="300">Y$12</f>
        <v>2017</v>
      </c>
      <c r="Z148" s="246">
        <f t="shared" si="300"/>
        <v>2019</v>
      </c>
      <c r="AA148" s="246">
        <f t="shared" si="300"/>
        <v>2020</v>
      </c>
      <c r="AB148" s="246">
        <f t="shared" si="300"/>
        <v>2021</v>
      </c>
      <c r="AC148" s="246">
        <f t="shared" si="300"/>
        <v>2030</v>
      </c>
      <c r="AD148" s="246">
        <f t="shared" si="300"/>
        <v>2040</v>
      </c>
      <c r="AE148" s="246">
        <f t="shared" si="300"/>
        <v>2050</v>
      </c>
      <c r="AF148" s="246">
        <f t="shared" si="300"/>
        <v>2060</v>
      </c>
      <c r="AG148" s="246">
        <f t="shared" si="300"/>
        <v>2070</v>
      </c>
      <c r="AH148" s="211"/>
      <c r="AR148" s="211"/>
      <c r="AS148" s="211"/>
      <c r="AT148" s="211"/>
      <c r="AU148" s="211"/>
      <c r="AV148" s="211"/>
      <c r="AW148" s="211"/>
      <c r="AX148" s="211"/>
      <c r="AY148" s="211"/>
    </row>
    <row r="149" spans="1:51">
      <c r="A149" t="s">
        <v>16</v>
      </c>
      <c r="B149" t="s">
        <v>116</v>
      </c>
      <c r="C149" t="s">
        <v>90</v>
      </c>
      <c r="D149" t="s">
        <v>75</v>
      </c>
      <c r="E149" s="269">
        <f>SUMIF('BY-DMD'!$H$5:$H$138,B149,'BY-DMD'!$I$5:$I$138)</f>
        <v>81.1386031348502</v>
      </c>
      <c r="F149" s="38">
        <f t="shared" ref="F149:J156" si="301">IF($D$4,Z149,P149)</f>
        <v>84.616485002842012</v>
      </c>
      <c r="G149" s="38">
        <f t="shared" si="301"/>
        <v>78.308349507973659</v>
      </c>
      <c r="H149" s="38">
        <f t="shared" si="301"/>
        <v>83.011371976970224</v>
      </c>
      <c r="I149" s="38">
        <f t="shared" si="301"/>
        <v>99.240263719345407</v>
      </c>
      <c r="J149" s="38">
        <f t="shared" si="301"/>
        <v>128.1137148596512</v>
      </c>
      <c r="K149" s="38">
        <f t="shared" ref="K149:K156" si="302">IF($D$4,AD149,T149)</f>
        <v>128.1137148596512</v>
      </c>
      <c r="L149" s="38">
        <f t="shared" ref="L149:L156" si="303">IF($D$4,AD149,T149)</f>
        <v>128.1137148596512</v>
      </c>
      <c r="M149" s="38">
        <f t="shared" ref="M149:M156" si="304">IF($D$4,AG149,W149)</f>
        <v>192.54781088687915</v>
      </c>
      <c r="N149" s="212" t="str">
        <f t="shared" ref="N149:N156" si="305">C149</f>
        <v>Car Priv.Veh. Vehicle km</v>
      </c>
      <c r="O149" s="200">
        <f t="shared" ref="O149:R149" si="306">O132*O$111</f>
        <v>80.737936364882756</v>
      </c>
      <c r="P149" s="200">
        <f>P132*P$111</f>
        <v>84.616485002842012</v>
      </c>
      <c r="Q149" s="200">
        <f t="shared" si="306"/>
        <v>78.308349507973659</v>
      </c>
      <c r="R149" s="200">
        <f t="shared" si="306"/>
        <v>83.011371976970224</v>
      </c>
      <c r="S149" s="253">
        <f t="shared" ref="S149:W151" si="307">S132*S$111</f>
        <v>99.240263719345407</v>
      </c>
      <c r="T149" s="253">
        <f t="shared" si="307"/>
        <v>128.1137148596512</v>
      </c>
      <c r="U149" s="253">
        <f t="shared" ref="U149:V149" si="308">U132*U$111</f>
        <v>168.3706807495787</v>
      </c>
      <c r="V149" s="253">
        <f t="shared" si="308"/>
        <v>168.3706807495787</v>
      </c>
      <c r="W149" s="253">
        <f t="shared" si="307"/>
        <v>192.54781088687915</v>
      </c>
      <c r="X149" s="200"/>
      <c r="Y149" s="200">
        <f t="shared" ref="Y149:AB156" si="309">O149</f>
        <v>80.737936364882756</v>
      </c>
      <c r="Z149" s="200">
        <f t="shared" si="309"/>
        <v>84.616485002842012</v>
      </c>
      <c r="AA149" s="200">
        <f t="shared" si="309"/>
        <v>78.308349507973659</v>
      </c>
      <c r="AB149" s="200">
        <f t="shared" si="309"/>
        <v>83.011371976970224</v>
      </c>
      <c r="AC149" s="200">
        <f t="shared" ref="AC149:AG151" si="310">AC161/AC$36</f>
        <v>79.392210975476317</v>
      </c>
      <c r="AD149" s="200">
        <f t="shared" si="310"/>
        <v>102.49097188772095</v>
      </c>
      <c r="AE149" s="200">
        <f t="shared" ref="AE149:AF149" si="311">AE161/AE$36</f>
        <v>134.69654459966296</v>
      </c>
      <c r="AF149" s="200">
        <f t="shared" si="311"/>
        <v>134.69654459966296</v>
      </c>
      <c r="AG149" s="200">
        <f t="shared" si="310"/>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269">
        <f>SUMIF('BY-DMD'!$H$5:$H$138,B150,'BY-DMD'!$I$5:$I$138)</f>
        <v>17.754191802068</v>
      </c>
      <c r="F150" s="38">
        <f t="shared" si="301"/>
        <v>17.98100306310393</v>
      </c>
      <c r="G150" s="38">
        <f t="shared" si="301"/>
        <v>16.640524270444406</v>
      </c>
      <c r="H150" s="38">
        <f t="shared" si="301"/>
        <v>17.639916545106175</v>
      </c>
      <c r="I150" s="38">
        <f t="shared" si="301"/>
        <v>21.088556040360903</v>
      </c>
      <c r="J150" s="38">
        <f t="shared" si="301"/>
        <v>27.224164407675886</v>
      </c>
      <c r="K150" s="38">
        <f t="shared" si="302"/>
        <v>27.224164407675886</v>
      </c>
      <c r="L150" s="38">
        <f t="shared" si="303"/>
        <v>27.224164407675886</v>
      </c>
      <c r="M150" s="38">
        <f t="shared" si="304"/>
        <v>40.916409813461826</v>
      </c>
      <c r="N150" s="212" t="str">
        <f t="shared" si="305"/>
        <v>SUV Priv.Veh. Vehicle km</v>
      </c>
      <c r="O150" s="200">
        <f t="shared" ref="O150:R150" si="312">O133*O$111</f>
        <v>17.156811477537588</v>
      </c>
      <c r="P150" s="200">
        <f t="shared" si="312"/>
        <v>17.98100306310393</v>
      </c>
      <c r="Q150" s="200">
        <f t="shared" si="312"/>
        <v>16.640524270444406</v>
      </c>
      <c r="R150" s="200">
        <f t="shared" si="312"/>
        <v>17.639916545106175</v>
      </c>
      <c r="S150" s="253">
        <f t="shared" si="307"/>
        <v>21.088556040360903</v>
      </c>
      <c r="T150" s="253">
        <f t="shared" si="307"/>
        <v>27.224164407675886</v>
      </c>
      <c r="U150" s="253">
        <f t="shared" ref="U150:V150" si="313">U133*U$111</f>
        <v>35.778769659285473</v>
      </c>
      <c r="V150" s="253">
        <f t="shared" si="313"/>
        <v>35.778769659285473</v>
      </c>
      <c r="W150" s="253">
        <f t="shared" si="307"/>
        <v>40.916409813461826</v>
      </c>
      <c r="X150" s="200"/>
      <c r="Y150" s="200">
        <f t="shared" si="309"/>
        <v>17.156811477537588</v>
      </c>
      <c r="Z150" s="200">
        <f t="shared" si="309"/>
        <v>17.98100306310393</v>
      </c>
      <c r="AA150" s="200">
        <f t="shared" si="309"/>
        <v>16.640524270444406</v>
      </c>
      <c r="AB150" s="200">
        <f t="shared" si="309"/>
        <v>17.639916545106175</v>
      </c>
      <c r="AC150" s="200">
        <f t="shared" si="310"/>
        <v>16.870844832288718</v>
      </c>
      <c r="AD150" s="200">
        <f t="shared" si="310"/>
        <v>21.779331526140709</v>
      </c>
      <c r="AE150" s="200">
        <f t="shared" ref="AE150:AF150" si="314">AE162/AE$36</f>
        <v>28.623015727428385</v>
      </c>
      <c r="AF150" s="200">
        <f t="shared" si="314"/>
        <v>28.623015727428385</v>
      </c>
      <c r="AG150" s="200">
        <f t="shared" si="310"/>
        <v>32.733127850769463</v>
      </c>
      <c r="AH150" s="205"/>
      <c r="AR150" s="200"/>
      <c r="AS150" s="200"/>
      <c r="AT150" s="200"/>
      <c r="AU150" s="200"/>
      <c r="AV150" s="200"/>
      <c r="AW150" s="200"/>
      <c r="AX150" s="200"/>
      <c r="AY150" s="200"/>
    </row>
    <row r="151" spans="1:51">
      <c r="A151" t="s">
        <v>16</v>
      </c>
      <c r="B151" t="s">
        <v>171</v>
      </c>
      <c r="C151" t="s">
        <v>175</v>
      </c>
      <c r="D151" t="s">
        <v>75</v>
      </c>
      <c r="E151" s="269">
        <f>SUMIF('BY-DMD'!$H$5:$H$138,B151,'BY-DMD'!$I$5:$I$138)</f>
        <v>5.9227912022632498</v>
      </c>
      <c r="F151" s="38">
        <f t="shared" si="301"/>
        <v>3.1731181876065753</v>
      </c>
      <c r="G151" s="38">
        <f t="shared" si="301"/>
        <v>2.9365631065490123</v>
      </c>
      <c r="H151" s="38">
        <f t="shared" si="301"/>
        <v>3.1129264491363839</v>
      </c>
      <c r="I151" s="38">
        <f t="shared" si="301"/>
        <v>3.7215098894754526</v>
      </c>
      <c r="J151" s="38">
        <f t="shared" si="301"/>
        <v>4.8042643072369202</v>
      </c>
      <c r="K151" s="38">
        <f t="shared" si="302"/>
        <v>4.8042643072369202</v>
      </c>
      <c r="L151" s="38">
        <f t="shared" si="303"/>
        <v>4.8042643072369202</v>
      </c>
      <c r="M151" s="38">
        <f t="shared" si="304"/>
        <v>7.2205429082579684</v>
      </c>
      <c r="N151" s="212" t="str">
        <f t="shared" si="305"/>
        <v>Motorbikes Priv.Veh. Vehicle km</v>
      </c>
      <c r="O151" s="200">
        <f t="shared" ref="O151:R151" si="315">O134*O$111</f>
        <v>3.0276726136831034</v>
      </c>
      <c r="P151" s="200">
        <f t="shared" si="315"/>
        <v>3.1731181876065753</v>
      </c>
      <c r="Q151" s="200">
        <f t="shared" si="315"/>
        <v>2.9365631065490123</v>
      </c>
      <c r="R151" s="200">
        <f t="shared" si="315"/>
        <v>3.1129264491363839</v>
      </c>
      <c r="S151" s="253">
        <f t="shared" si="307"/>
        <v>3.7215098894754526</v>
      </c>
      <c r="T151" s="253">
        <f t="shared" si="307"/>
        <v>4.8042643072369202</v>
      </c>
      <c r="U151" s="253">
        <f t="shared" ref="U151:V151" si="316">U134*U$111</f>
        <v>6.3139005281092011</v>
      </c>
      <c r="V151" s="253">
        <f t="shared" si="316"/>
        <v>6.3139005281092011</v>
      </c>
      <c r="W151" s="253">
        <f t="shared" si="307"/>
        <v>7.2205429082579684</v>
      </c>
      <c r="X151" s="200"/>
      <c r="Y151" s="200">
        <f t="shared" si="309"/>
        <v>3.0276726136831034</v>
      </c>
      <c r="Z151" s="200">
        <f t="shared" si="309"/>
        <v>3.1731181876065753</v>
      </c>
      <c r="AA151" s="200">
        <f t="shared" si="309"/>
        <v>2.9365631065490123</v>
      </c>
      <c r="AB151" s="200">
        <f t="shared" si="309"/>
        <v>3.1129264491363839</v>
      </c>
      <c r="AC151" s="200">
        <f t="shared" si="310"/>
        <v>3.7215098894754521</v>
      </c>
      <c r="AD151" s="200">
        <f t="shared" si="310"/>
        <v>4.8042643072369193</v>
      </c>
      <c r="AE151" s="200">
        <f t="shared" ref="AE151:AF151" si="317">AE163/AE$36</f>
        <v>6.313900528109202</v>
      </c>
      <c r="AF151" s="200">
        <f t="shared" si="317"/>
        <v>6.313900528109202</v>
      </c>
      <c r="AG151" s="200">
        <f t="shared" si="310"/>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269">
        <f>SUMIF('BY-DMD'!$H$5:$H$138,B152,'BY-DMD'!$I$5:$I$138)</f>
        <v>0.64296697178877804</v>
      </c>
      <c r="F152" s="38">
        <f t="shared" si="301"/>
        <v>0.65638835358308667</v>
      </c>
      <c r="G152" s="38">
        <f t="shared" si="301"/>
        <v>0.66728000543342869</v>
      </c>
      <c r="H152" s="38">
        <f t="shared" si="301"/>
        <v>0.66082387926845887</v>
      </c>
      <c r="I152" s="38">
        <f t="shared" si="301"/>
        <v>0.68043366910270886</v>
      </c>
      <c r="J152" s="38">
        <f t="shared" si="301"/>
        <v>0.6529860039936678</v>
      </c>
      <c r="K152" s="38">
        <f t="shared" si="302"/>
        <v>0.6529860039936678</v>
      </c>
      <c r="L152" s="38">
        <f t="shared" si="303"/>
        <v>0.6529860039936678</v>
      </c>
      <c r="M152" s="38">
        <f t="shared" si="304"/>
        <v>0.57455220204372504</v>
      </c>
      <c r="N152" s="212" t="str">
        <f t="shared" si="305"/>
        <v>Bus vehicle km</v>
      </c>
      <c r="O152" s="200">
        <f t="shared" ref="O152:R152" si="318">O137*O$129/O142</f>
        <v>0.6407849258947157</v>
      </c>
      <c r="P152" s="200">
        <f t="shared" si="318"/>
        <v>0.65638835358308667</v>
      </c>
      <c r="Q152" s="200">
        <f t="shared" si="318"/>
        <v>0.66728000543342869</v>
      </c>
      <c r="R152" s="200">
        <f t="shared" si="318"/>
        <v>0.66082387926845887</v>
      </c>
      <c r="S152" s="253">
        <f t="shared" ref="S152:W153" si="319">S137*S$129/S142</f>
        <v>0.68043366910270886</v>
      </c>
      <c r="T152" s="253">
        <f t="shared" si="319"/>
        <v>0.6529860039936678</v>
      </c>
      <c r="U152" s="253">
        <f t="shared" ref="U152:V152" si="320">U137*U$129/U142</f>
        <v>0.61546881766703165</v>
      </c>
      <c r="V152" s="253">
        <f t="shared" si="320"/>
        <v>0.61546881766703165</v>
      </c>
      <c r="W152" s="253">
        <f t="shared" si="319"/>
        <v>0.57455220204372504</v>
      </c>
      <c r="X152" s="200"/>
      <c r="Y152" s="200">
        <f t="shared" si="309"/>
        <v>0.6407849258947157</v>
      </c>
      <c r="Z152" s="200">
        <f t="shared" si="309"/>
        <v>0.65638835358308667</v>
      </c>
      <c r="AA152" s="200">
        <f t="shared" si="309"/>
        <v>0.66728000543342869</v>
      </c>
      <c r="AB152" s="200">
        <f t="shared" si="309"/>
        <v>0.66082387926845887</v>
      </c>
      <c r="AC152" s="200">
        <f>AC164/AC142</f>
        <v>0.83552192520891355</v>
      </c>
      <c r="AD152" s="200">
        <f t="shared" ref="AD152:AG152" si="321">AD164/AD142</f>
        <v>0.85319640122780671</v>
      </c>
      <c r="AE152" s="200">
        <f t="shared" ref="AE152:AF152" si="322">AE164/AE142</f>
        <v>0.87859100495497688</v>
      </c>
      <c r="AF152" s="200">
        <f t="shared" si="322"/>
        <v>0.91637394516612591</v>
      </c>
      <c r="AG152" s="200">
        <f t="shared" si="321"/>
        <v>0.57455220204372504</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SUMIF('BY-DMD'!$H$5:$H$138,B153,'BY-DMD'!$I$5:$I$138)</f>
        <v>7.2130505455454896</v>
      </c>
      <c r="F153" s="269">
        <f t="shared" si="301"/>
        <v>7.3647418948024068</v>
      </c>
      <c r="G153" s="38">
        <f t="shared" si="301"/>
        <v>7.4869472999530968</v>
      </c>
      <c r="H153" s="38">
        <f t="shared" si="301"/>
        <v>7.4145089293060087</v>
      </c>
      <c r="I153" s="38">
        <f t="shared" si="301"/>
        <v>7.6345327002218193</v>
      </c>
      <c r="J153" s="38">
        <f t="shared" si="301"/>
        <v>7.3265671977268498</v>
      </c>
      <c r="K153" s="38">
        <f t="shared" si="302"/>
        <v>7.3265671977268498</v>
      </c>
      <c r="L153" s="38">
        <f t="shared" si="303"/>
        <v>7.3265671977268498</v>
      </c>
      <c r="M153" s="38">
        <f t="shared" si="304"/>
        <v>6.4465322244733843</v>
      </c>
      <c r="N153" s="212" t="str">
        <f t="shared" si="305"/>
        <v>Minibus vehicle km</v>
      </c>
      <c r="O153" s="200">
        <f t="shared" ref="O153:R153" si="323">O138*O$129/O143</f>
        <v>7.1896699012611327</v>
      </c>
      <c r="P153" s="200">
        <f t="shared" si="323"/>
        <v>7.3647418948024068</v>
      </c>
      <c r="Q153" s="200">
        <f t="shared" si="323"/>
        <v>7.4869472999530968</v>
      </c>
      <c r="R153" s="200">
        <f t="shared" si="323"/>
        <v>7.4145089293060087</v>
      </c>
      <c r="S153" s="253">
        <f t="shared" si="319"/>
        <v>7.6345327002218193</v>
      </c>
      <c r="T153" s="253">
        <f t="shared" si="319"/>
        <v>7.3265671977268498</v>
      </c>
      <c r="U153" s="253">
        <f t="shared" ref="U153:V153" si="324">U138*U$129/U143</f>
        <v>6.9056206766519441</v>
      </c>
      <c r="V153" s="253">
        <f t="shared" si="324"/>
        <v>6.9056206766519441</v>
      </c>
      <c r="W153" s="253">
        <f t="shared" si="319"/>
        <v>6.4465322244733843</v>
      </c>
      <c r="X153" s="200"/>
      <c r="Y153" s="200">
        <f t="shared" si="309"/>
        <v>7.1896699012611327</v>
      </c>
      <c r="Z153" s="200">
        <f t="shared" si="309"/>
        <v>7.3647418948024068</v>
      </c>
      <c r="AA153" s="200">
        <f t="shared" si="309"/>
        <v>7.4869472999530968</v>
      </c>
      <c r="AB153" s="200">
        <f t="shared" si="309"/>
        <v>7.4145089293060087</v>
      </c>
      <c r="AC153" s="200">
        <f>AC165/AC143</f>
        <v>9.3746381894527921</v>
      </c>
      <c r="AD153" s="200">
        <f t="shared" ref="AD153:AG153" si="325">AD165/AD143</f>
        <v>9.5729475489873774</v>
      </c>
      <c r="AE153" s="200">
        <f t="shared" ref="AE153:AF153" si="326">AE165/AE143</f>
        <v>9.8578775008222426</v>
      </c>
      <c r="AF153" s="200">
        <f t="shared" si="326"/>
        <v>10.281805806623057</v>
      </c>
      <c r="AG153" s="200">
        <f t="shared" si="325"/>
        <v>6.4465322244733843</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269">
        <f>SUMIF('BY-DMD'!$H$5:$H$138,B154,'BY-DMD'!$I$5:$I$138)</f>
        <v>7.2799982901224303E-2</v>
      </c>
      <c r="F154" s="38">
        <f t="shared" si="301"/>
        <v>0.10097884850612647</v>
      </c>
      <c r="G154" s="38">
        <f t="shared" si="301"/>
        <v>0.10218816836006109</v>
      </c>
      <c r="H154" s="38">
        <f t="shared" si="301"/>
        <v>0.28514262258360673</v>
      </c>
      <c r="I154" s="38">
        <f t="shared" si="301"/>
        <v>0.55598515124687653</v>
      </c>
      <c r="J154" s="38">
        <f t="shared" si="301"/>
        <v>1.0673112116422001</v>
      </c>
      <c r="K154" s="38">
        <f t="shared" si="302"/>
        <v>1.0673112116422001</v>
      </c>
      <c r="L154" s="38">
        <f t="shared" si="303"/>
        <v>1.0673112116422001</v>
      </c>
      <c r="M154" s="38">
        <f t="shared" si="304"/>
        <v>1.5186759881099872</v>
      </c>
      <c r="N154" s="212" t="str">
        <f t="shared" si="305"/>
        <v>BRT vehicle km</v>
      </c>
      <c r="O154" s="300">
        <f t="shared" ref="O154:R154" si="327">O$127/O144</f>
        <v>7.2799982901224289E-2</v>
      </c>
      <c r="P154" s="200">
        <f t="shared" si="327"/>
        <v>0.10097884850612647</v>
      </c>
      <c r="Q154" s="200">
        <f t="shared" si="327"/>
        <v>0.10218816836006109</v>
      </c>
      <c r="R154" s="200">
        <f t="shared" si="327"/>
        <v>0.28514262258360673</v>
      </c>
      <c r="S154" s="253">
        <f>S$127/S144</f>
        <v>0.55598515124687653</v>
      </c>
      <c r="T154" s="253">
        <f>T$127/T144</f>
        <v>1.0673112116422001</v>
      </c>
      <c r="U154" s="253">
        <f>U$127/U144</f>
        <v>1.5605658153866622</v>
      </c>
      <c r="V154" s="253">
        <f>V$127/V144</f>
        <v>1.5605658153866622</v>
      </c>
      <c r="W154" s="253">
        <f>W$127/W144</f>
        <v>1.5186759881099872</v>
      </c>
      <c r="X154" s="200"/>
      <c r="Y154" s="200">
        <f t="shared" si="309"/>
        <v>7.2799982901224289E-2</v>
      </c>
      <c r="Z154" s="200">
        <f t="shared" si="309"/>
        <v>0.10097884850612647</v>
      </c>
      <c r="AA154" s="200">
        <f t="shared" si="309"/>
        <v>0.10218816836006109</v>
      </c>
      <c r="AB154" s="200">
        <f t="shared" si="309"/>
        <v>0.28514262258360673</v>
      </c>
      <c r="AC154" s="200">
        <f>AC166/AC144</f>
        <v>0.68270840355379148</v>
      </c>
      <c r="AD154" s="200">
        <f t="shared" ref="AD154" si="328">AD166/AD144</f>
        <v>1.2309039511581772</v>
      </c>
      <c r="AE154" s="200">
        <f>AE166/AE144</f>
        <v>1.7755640374596724</v>
      </c>
      <c r="AF154" s="200">
        <f>AF166/AF144</f>
        <v>1.8064366333962447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269">
        <f>SUMIF('BY-DMD'!$H$5:$H$138,B155,'BY-DMD'!$I$5:$I$138)</f>
        <v>8.7048317578401608</v>
      </c>
      <c r="F155" s="38">
        <f t="shared" si="301"/>
        <v>8.8853822511638398</v>
      </c>
      <c r="G155" s="38">
        <f t="shared" si="301"/>
        <v>9.0328201048500034</v>
      </c>
      <c r="H155" s="38">
        <f t="shared" si="301"/>
        <v>8.9454249697529935</v>
      </c>
      <c r="I155" s="38">
        <f t="shared" si="301"/>
        <v>9.2108783063199127</v>
      </c>
      <c r="J155" s="38">
        <f t="shared" si="301"/>
        <v>8.8393254061740514</v>
      </c>
      <c r="K155" s="38">
        <f t="shared" si="302"/>
        <v>8.8393254061740514</v>
      </c>
      <c r="L155" s="38">
        <f t="shared" si="303"/>
        <v>8.8393254061740514</v>
      </c>
      <c r="M155" s="38">
        <f t="shared" si="304"/>
        <v>7.7775845816560496</v>
      </c>
      <c r="N155" s="212" t="str">
        <f t="shared" si="305"/>
        <v>Metro Rail pkm</v>
      </c>
      <c r="O155" s="200">
        <f t="shared" ref="O155:R155" si="329">O139*O$129</f>
        <v>8.6741621423932465</v>
      </c>
      <c r="P155" s="200">
        <f t="shared" si="329"/>
        <v>8.8853822511638398</v>
      </c>
      <c r="Q155" s="200">
        <f t="shared" si="329"/>
        <v>9.0328201048500034</v>
      </c>
      <c r="R155" s="200">
        <f t="shared" si="329"/>
        <v>8.9454249697529935</v>
      </c>
      <c r="S155" s="253">
        <f>S139*S$129</f>
        <v>9.2108783063199127</v>
      </c>
      <c r="T155" s="253">
        <f>T139*T$129</f>
        <v>8.8393254061740514</v>
      </c>
      <c r="U155" s="253">
        <f>U139*U$129</f>
        <v>8.3314636507352393</v>
      </c>
      <c r="V155" s="253">
        <f>V139*V$129</f>
        <v>8.3314636507352393</v>
      </c>
      <c r="W155" s="253">
        <f>W139*W$129</f>
        <v>7.7775845816560496</v>
      </c>
      <c r="X155" s="200"/>
      <c r="Y155" s="200">
        <f t="shared" si="309"/>
        <v>8.6741621423932465</v>
      </c>
      <c r="Z155" s="200">
        <f t="shared" si="309"/>
        <v>8.8853822511638398</v>
      </c>
      <c r="AA155" s="200">
        <f t="shared" si="309"/>
        <v>9.0328201048500034</v>
      </c>
      <c r="AB155" s="200">
        <f t="shared" si="309"/>
        <v>8.9454249697529935</v>
      </c>
      <c r="AC155" s="200">
        <f t="shared" ref="AC155:AG156" si="330">AC167</f>
        <v>11.310273322468063</v>
      </c>
      <c r="AD155" s="200">
        <f t="shared" si="330"/>
        <v>11.549528749014897</v>
      </c>
      <c r="AE155" s="200">
        <f t="shared" ref="AE155:AF155" si="331">AE167</f>
        <v>11.893289816683163</v>
      </c>
      <c r="AF155" s="200">
        <f t="shared" si="331"/>
        <v>12.404749022984319</v>
      </c>
      <c r="AG155" s="200">
        <f t="shared" si="330"/>
        <v>7.7775845816560496</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269">
        <f>SUMIF('BY-DMD'!$H$5:$H$138,B156,'BY-DMD'!$I$5:$I$138)</f>
        <v>0.64854136839212595</v>
      </c>
      <c r="F156" s="38">
        <f t="shared" si="301"/>
        <v>0.6995709084876961</v>
      </c>
      <c r="G156" s="38">
        <f t="shared" si="301"/>
        <v>0.64248252977129328</v>
      </c>
      <c r="H156" s="38">
        <f t="shared" si="301"/>
        <v>0.68522387738371804</v>
      </c>
      <c r="I156" s="38">
        <f t="shared" si="301"/>
        <v>0.81566069118119378</v>
      </c>
      <c r="J156" s="38">
        <f t="shared" si="301"/>
        <v>1.0013836629689683</v>
      </c>
      <c r="K156" s="38">
        <f t="shared" si="302"/>
        <v>1.0013836629689683</v>
      </c>
      <c r="L156" s="38">
        <f t="shared" si="303"/>
        <v>1.0013836629689683</v>
      </c>
      <c r="M156" s="38">
        <f t="shared" si="304"/>
        <v>1.447944780185249</v>
      </c>
      <c r="N156" s="212" t="str">
        <f t="shared" si="305"/>
        <v>Gautrain pkm</v>
      </c>
      <c r="O156" s="200">
        <f t="shared" ref="O156:R156" si="332">O128</f>
        <v>0.64854136839212595</v>
      </c>
      <c r="P156" s="200">
        <f t="shared" si="332"/>
        <v>0.6995709084876961</v>
      </c>
      <c r="Q156" s="200">
        <f t="shared" si="332"/>
        <v>0.64248252977129328</v>
      </c>
      <c r="R156" s="200">
        <f t="shared" si="332"/>
        <v>0.68522387738371804</v>
      </c>
      <c r="S156" s="253">
        <f>S128</f>
        <v>0.81566069118119378</v>
      </c>
      <c r="T156" s="253">
        <f>T128</f>
        <v>1.0013836629689683</v>
      </c>
      <c r="U156" s="253">
        <f>U128</f>
        <v>1.3180866292979314</v>
      </c>
      <c r="V156" s="253">
        <f>V128</f>
        <v>1.3180866292979314</v>
      </c>
      <c r="W156" s="253">
        <f>W128</f>
        <v>1.447944780185249</v>
      </c>
      <c r="X156" s="200"/>
      <c r="Y156" s="200">
        <f t="shared" si="309"/>
        <v>0.64854136839212595</v>
      </c>
      <c r="Z156" s="200">
        <f t="shared" si="309"/>
        <v>0.6995709084876961</v>
      </c>
      <c r="AA156" s="200">
        <f t="shared" si="309"/>
        <v>0.64248252977129328</v>
      </c>
      <c r="AB156" s="200">
        <f t="shared" si="309"/>
        <v>0.68522387738371804</v>
      </c>
      <c r="AC156" s="200">
        <f t="shared" si="330"/>
        <v>1.0015706481891828</v>
      </c>
      <c r="AD156" s="200">
        <f t="shared" si="330"/>
        <v>1.241383178579371</v>
      </c>
      <c r="AE156" s="200">
        <f t="shared" ref="AE156:AF156" si="333">AE168</f>
        <v>1.6335008054238884</v>
      </c>
      <c r="AF156" s="200">
        <f t="shared" si="333"/>
        <v>1.678792595831796</v>
      </c>
      <c r="AG156" s="200">
        <f t="shared" si="330"/>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4">E4</f>
        <v>2017</v>
      </c>
      <c r="F160" s="4">
        <f t="shared" si="334"/>
        <v>2019</v>
      </c>
      <c r="G160" s="4">
        <f t="shared" si="334"/>
        <v>2020</v>
      </c>
      <c r="H160" s="4">
        <f t="shared" si="334"/>
        <v>2021</v>
      </c>
      <c r="I160" s="4">
        <f t="shared" si="334"/>
        <v>2030</v>
      </c>
      <c r="J160" s="4">
        <f t="shared" si="334"/>
        <v>2040</v>
      </c>
      <c r="K160" s="4">
        <f t="shared" ref="K160:L160" si="335">K4</f>
        <v>2050</v>
      </c>
      <c r="L160" s="4">
        <f t="shared" si="335"/>
        <v>2060</v>
      </c>
      <c r="M160" s="4">
        <f t="shared" si="334"/>
        <v>2070</v>
      </c>
      <c r="O160" s="246">
        <f t="shared" ref="O160:W160" si="336">O$12</f>
        <v>2017</v>
      </c>
      <c r="P160" s="246">
        <f t="shared" si="336"/>
        <v>2019</v>
      </c>
      <c r="Q160" s="246">
        <f t="shared" si="336"/>
        <v>2020</v>
      </c>
      <c r="R160" s="246">
        <f t="shared" si="336"/>
        <v>2021</v>
      </c>
      <c r="S160" s="246">
        <f t="shared" si="336"/>
        <v>2030</v>
      </c>
      <c r="T160" s="246">
        <f t="shared" si="336"/>
        <v>2040</v>
      </c>
      <c r="U160" s="246">
        <f t="shared" si="336"/>
        <v>2050</v>
      </c>
      <c r="V160" s="246">
        <f t="shared" si="336"/>
        <v>2060</v>
      </c>
      <c r="W160" s="246">
        <f t="shared" si="336"/>
        <v>2070</v>
      </c>
      <c r="Y160" s="246">
        <f t="shared" ref="Y160:AG160" si="337">Y$12</f>
        <v>2017</v>
      </c>
      <c r="Z160" s="246">
        <f t="shared" si="337"/>
        <v>2019</v>
      </c>
      <c r="AA160" s="246">
        <f t="shared" si="337"/>
        <v>2020</v>
      </c>
      <c r="AB160" s="246">
        <f t="shared" si="337"/>
        <v>2021</v>
      </c>
      <c r="AC160" s="246">
        <f t="shared" si="337"/>
        <v>2030</v>
      </c>
      <c r="AD160" s="246">
        <f t="shared" si="337"/>
        <v>2040</v>
      </c>
      <c r="AE160" s="246">
        <f t="shared" si="337"/>
        <v>2050</v>
      </c>
      <c r="AF160" s="246">
        <f t="shared" si="337"/>
        <v>2060</v>
      </c>
      <c r="AG160" s="246">
        <f t="shared" si="337"/>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38">IF($D$4,Y161,O161)</f>
        <v>113.03311091083582</v>
      </c>
      <c r="F161" s="38">
        <f t="shared" si="338"/>
        <v>118.46307900397879</v>
      </c>
      <c r="G161" s="38">
        <f t="shared" si="338"/>
        <v>109.6316893111631</v>
      </c>
      <c r="H161" s="38">
        <f t="shared" si="338"/>
        <v>116.21592076775832</v>
      </c>
      <c r="I161" s="38">
        <f t="shared" si="338"/>
        <v>138.93636920708354</v>
      </c>
      <c r="J161" s="38">
        <f t="shared" si="338"/>
        <v>179.35920080351164</v>
      </c>
      <c r="K161" s="38">
        <f t="shared" ref="K161:K168" si="339">IF($D$4,AD161,T161)</f>
        <v>179.35920080351164</v>
      </c>
      <c r="L161" s="38">
        <f t="shared" ref="L161:L168" si="340">IF($D$4,AD161,T161)</f>
        <v>179.35920080351164</v>
      </c>
      <c r="M161" s="38">
        <f t="shared" ref="M161:M168" si="341">IF($D$4,AG161,W161)</f>
        <v>269.56693524163074</v>
      </c>
      <c r="N161" t="str">
        <f t="shared" ref="N161:N168" si="342">C161</f>
        <v>Car</v>
      </c>
      <c r="O161" s="6">
        <f t="shared" ref="O161:R161" si="343">SUMPRODUCT(O$35:O$38,O$41:O$44,O$54:O$57)*O132</f>
        <v>113.03311091083582</v>
      </c>
      <c r="P161" s="6">
        <f t="shared" si="343"/>
        <v>118.46307900397879</v>
      </c>
      <c r="Q161" s="6">
        <f t="shared" si="343"/>
        <v>109.6316893111631</v>
      </c>
      <c r="R161" s="6">
        <f t="shared" si="343"/>
        <v>116.21592076775832</v>
      </c>
      <c r="S161" s="254">
        <f t="shared" ref="S161:W163" si="344">SUMPRODUCT(S$35:S$38,S$41:S$44,S$54:S$57)*S132</f>
        <v>138.93636920708354</v>
      </c>
      <c r="T161" s="254">
        <f t="shared" si="344"/>
        <v>179.35920080351164</v>
      </c>
      <c r="U161" s="254">
        <f t="shared" ref="U161:V161" si="345">SUMPRODUCT(U$35:U$38,U$41:U$44,U$54:U$57)*U132</f>
        <v>235.71895304941015</v>
      </c>
      <c r="V161" s="254">
        <f t="shared" si="345"/>
        <v>235.71895304941015</v>
      </c>
      <c r="W161" s="254">
        <f t="shared" si="344"/>
        <v>269.56693524163074</v>
      </c>
      <c r="Y161" s="6">
        <f t="shared" ref="Y161:AB168" si="346">O161</f>
        <v>113.03311091083582</v>
      </c>
      <c r="Z161" s="6">
        <f t="shared" si="346"/>
        <v>118.46307900397879</v>
      </c>
      <c r="AA161" s="6">
        <f t="shared" si="346"/>
        <v>109.6316893111631</v>
      </c>
      <c r="AB161" s="6">
        <f t="shared" si="346"/>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38"/>
        <v>24.019536068552615</v>
      </c>
      <c r="F162" s="38">
        <f t="shared" si="338"/>
        <v>25.173404288345498</v>
      </c>
      <c r="G162" s="38">
        <f t="shared" si="338"/>
        <v>23.296733978622161</v>
      </c>
      <c r="H162" s="38">
        <f t="shared" si="338"/>
        <v>24.695883163148647</v>
      </c>
      <c r="I162" s="38">
        <f t="shared" si="338"/>
        <v>29.523978456505255</v>
      </c>
      <c r="J162" s="38">
        <f t="shared" si="338"/>
        <v>38.113830170746233</v>
      </c>
      <c r="K162" s="38">
        <f t="shared" si="339"/>
        <v>38.113830170746233</v>
      </c>
      <c r="L162" s="38">
        <f t="shared" si="340"/>
        <v>38.113830170746233</v>
      </c>
      <c r="M162" s="38">
        <f t="shared" si="341"/>
        <v>57.28297373884655</v>
      </c>
      <c r="N162" t="str">
        <f t="shared" si="342"/>
        <v>SUV</v>
      </c>
      <c r="O162" s="6">
        <f t="shared" ref="O162:R162" si="347">SUMPRODUCT(O$35:O$38,O$41:O$44,O$54:O$57)*O133</f>
        <v>24.019536068552615</v>
      </c>
      <c r="P162" s="6">
        <f t="shared" si="347"/>
        <v>25.173404288345498</v>
      </c>
      <c r="Q162" s="6">
        <f t="shared" si="347"/>
        <v>23.296733978622161</v>
      </c>
      <c r="R162" s="6">
        <f t="shared" si="347"/>
        <v>24.695883163148647</v>
      </c>
      <c r="S162" s="254">
        <f t="shared" si="344"/>
        <v>29.523978456505255</v>
      </c>
      <c r="T162" s="254">
        <f t="shared" si="344"/>
        <v>38.113830170746233</v>
      </c>
      <c r="U162" s="254">
        <f>SUMPRODUCT(U$35:U$38,U$41:U$44,U$54:U$57)*U133</f>
        <v>50.090277522999664</v>
      </c>
      <c r="V162" s="254">
        <f>SUMPRODUCT(V$35:V$38,V$41:V$44,V$54:V$57)*V133</f>
        <v>50.090277522999664</v>
      </c>
      <c r="W162" s="254">
        <f>SUMPRODUCT(W$35:W$38,W$41:W$44,W$54:W$57)*W133</f>
        <v>57.28297373884655</v>
      </c>
      <c r="Y162" s="6">
        <f t="shared" si="346"/>
        <v>24.019536068552615</v>
      </c>
      <c r="Z162" s="6">
        <f t="shared" si="346"/>
        <v>25.173404288345498</v>
      </c>
      <c r="AA162" s="6">
        <f t="shared" si="346"/>
        <v>23.296733978622161</v>
      </c>
      <c r="AB162" s="6">
        <f t="shared" si="346"/>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48">AL161</f>
        <v>0.8</v>
      </c>
      <c r="AM162" s="200">
        <f t="shared" ref="AM162" si="349">AM161</f>
        <v>0.8</v>
      </c>
      <c r="AN162" s="200">
        <f t="shared" si="348"/>
        <v>0.8</v>
      </c>
      <c r="AO162" s="200">
        <f t="shared" ref="AO162" si="350">AO161</f>
        <v>0.8</v>
      </c>
      <c r="AP162" s="211"/>
      <c r="AQ162" s="200">
        <f>AQ161</f>
        <v>0.93333333333333324</v>
      </c>
      <c r="AR162" s="200">
        <f t="shared" ref="AR162:AS162" si="351">AR161</f>
        <v>0.8666666666666667</v>
      </c>
      <c r="AS162" s="200">
        <f t="shared" si="351"/>
        <v>0.8</v>
      </c>
      <c r="AU162" s="200">
        <f>AU161</f>
        <v>0.8</v>
      </c>
      <c r="AV162" s="200">
        <f t="shared" ref="AV162:AW162" si="352">AV161</f>
        <v>0.75</v>
      </c>
      <c r="AW162" s="200">
        <f t="shared" si="352"/>
        <v>0.7</v>
      </c>
    </row>
    <row r="163" spans="1:50">
      <c r="A163" t="s">
        <v>16</v>
      </c>
      <c r="B163" t="s">
        <v>171</v>
      </c>
      <c r="C163" t="s">
        <v>200</v>
      </c>
      <c r="D163" t="s">
        <v>75</v>
      </c>
      <c r="E163" s="38">
        <f t="shared" si="338"/>
        <v>4.2387416591563438</v>
      </c>
      <c r="F163" s="38">
        <f t="shared" si="338"/>
        <v>4.4423654626492048</v>
      </c>
      <c r="G163" s="38">
        <f t="shared" si="338"/>
        <v>4.1111883491686161</v>
      </c>
      <c r="H163" s="38">
        <f t="shared" si="338"/>
        <v>4.3580970287909366</v>
      </c>
      <c r="I163" s="38">
        <f t="shared" si="338"/>
        <v>5.2101138452656324</v>
      </c>
      <c r="J163" s="38">
        <f t="shared" si="338"/>
        <v>6.7259700301316867</v>
      </c>
      <c r="K163" s="38">
        <f t="shared" si="339"/>
        <v>6.7259700301316867</v>
      </c>
      <c r="L163" s="38">
        <f t="shared" si="340"/>
        <v>6.7259700301316867</v>
      </c>
      <c r="M163" s="38">
        <f t="shared" si="341"/>
        <v>10.108760071561154</v>
      </c>
      <c r="N163" t="str">
        <f t="shared" si="342"/>
        <v>Motorbike</v>
      </c>
      <c r="O163" s="6">
        <f t="shared" ref="O163:R163" si="353">SUMPRODUCT(O$35:O$38,O$41:O$44,O$54:O$57)*O134</f>
        <v>4.2387416591563438</v>
      </c>
      <c r="P163" s="6">
        <f t="shared" si="353"/>
        <v>4.4423654626492048</v>
      </c>
      <c r="Q163" s="6">
        <f t="shared" si="353"/>
        <v>4.1111883491686161</v>
      </c>
      <c r="R163" s="6">
        <f t="shared" si="353"/>
        <v>4.3580970287909366</v>
      </c>
      <c r="S163" s="254">
        <f t="shared" si="344"/>
        <v>5.2101138452656324</v>
      </c>
      <c r="T163" s="254">
        <f t="shared" si="344"/>
        <v>6.7259700301316867</v>
      </c>
      <c r="U163" s="254">
        <f t="shared" ref="U163:V163" si="354">SUMPRODUCT(U$35:U$38,U$41:U$44,U$54:U$57)*U134</f>
        <v>8.8394607393528819</v>
      </c>
      <c r="V163" s="254">
        <f t="shared" si="354"/>
        <v>8.8394607393528819</v>
      </c>
      <c r="W163" s="254">
        <f t="shared" si="344"/>
        <v>10.108760071561154</v>
      </c>
      <c r="Y163" s="6">
        <f t="shared" si="346"/>
        <v>4.2387416591563438</v>
      </c>
      <c r="Z163" s="6">
        <f t="shared" si="346"/>
        <v>4.4423654626492048</v>
      </c>
      <c r="AA163" s="6">
        <f t="shared" si="346"/>
        <v>4.1111883491686161</v>
      </c>
      <c r="AB163" s="6">
        <f t="shared" si="346"/>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38"/>
        <v>16.019623147367891</v>
      </c>
      <c r="F164" s="38">
        <f t="shared" si="338"/>
        <v>16.409708839577167</v>
      </c>
      <c r="G164" s="38">
        <f t="shared" si="338"/>
        <v>16.682000135835718</v>
      </c>
      <c r="H164" s="38">
        <f t="shared" si="338"/>
        <v>16.520596981711471</v>
      </c>
      <c r="I164" s="38">
        <f t="shared" si="338"/>
        <v>17.010841727567723</v>
      </c>
      <c r="J164" s="38">
        <f t="shared" si="338"/>
        <v>16.324650099841694</v>
      </c>
      <c r="K164" s="38">
        <f t="shared" si="339"/>
        <v>16.324650099841694</v>
      </c>
      <c r="L164" s="38">
        <f t="shared" si="340"/>
        <v>16.324650099841694</v>
      </c>
      <c r="M164" s="38">
        <f t="shared" si="341"/>
        <v>14.363805051093125</v>
      </c>
      <c r="N164" t="str">
        <f t="shared" si="342"/>
        <v>Bus</v>
      </c>
      <c r="O164" s="6">
        <f t="shared" ref="O164:R164" si="355">O152*O142</f>
        <v>16.019623147367891</v>
      </c>
      <c r="P164" s="6">
        <f t="shared" si="355"/>
        <v>16.409708839577167</v>
      </c>
      <c r="Q164" s="6">
        <f t="shared" si="355"/>
        <v>16.682000135835718</v>
      </c>
      <c r="R164" s="6">
        <f t="shared" si="355"/>
        <v>16.520596981711471</v>
      </c>
      <c r="S164" s="254">
        <f t="shared" ref="S164:W166" si="356">S152*S142</f>
        <v>17.010841727567723</v>
      </c>
      <c r="T164" s="254">
        <f t="shared" si="356"/>
        <v>16.324650099841694</v>
      </c>
      <c r="U164" s="254">
        <f t="shared" ref="U164:V164" si="357">U152*U142</f>
        <v>15.386720441675791</v>
      </c>
      <c r="V164" s="254">
        <f t="shared" si="357"/>
        <v>15.386720441675791</v>
      </c>
      <c r="W164" s="254">
        <f t="shared" si="356"/>
        <v>14.363805051093125</v>
      </c>
      <c r="Y164" s="6">
        <f t="shared" si="346"/>
        <v>16.019623147367891</v>
      </c>
      <c r="Z164" s="6">
        <f t="shared" si="346"/>
        <v>16.409708839577167</v>
      </c>
      <c r="AA164" s="6">
        <f t="shared" si="346"/>
        <v>16.682000135835718</v>
      </c>
      <c r="AB164" s="6">
        <f t="shared" si="346"/>
        <v>16.520596981711471</v>
      </c>
      <c r="AC164" s="258">
        <f t="array" ref="AC164">S164+INDEX($AK$161:$AW$168,MATCH($C164,$C$161:$C$168,0),MATCH(AC$160&amp;$D$3,$AK$160:$AW$160&amp;$AK$159:$AW$159,0))</f>
        <v>20.888048130222838</v>
      </c>
      <c r="AD164" s="258">
        <f t="array" ref="AD164">T164+INDEX($AK$161:$AW$168,MATCH($C164,$C$161:$C$168,0),MATCH(AD$160&amp;$D$3,$AK$160:$AW$160&amp;$AK$159:$AW$159,0))</f>
        <v>21.329910030695167</v>
      </c>
      <c r="AE164" s="258">
        <f t="array" ref="AE164">V164+INDEX($AK$161:$AW$168,MATCH($C164,$C$161:$C$168,0),MATCH(AE$160&amp;$D$3,$AK$160:$AW$160&amp;$AK$159:$AW$159,0))</f>
        <v>21.964775123874421</v>
      </c>
      <c r="AF164" s="258">
        <f t="array" ref="AF164">V164+INDEX($AK$161:$AW$168,MATCH($C164,$C$161:$C$168,0),MATCH(AF$160&amp;$D$3,$AK$160:$AW$160&amp;$AK$159:$AW$159,0))</f>
        <v>22.909348629153147</v>
      </c>
      <c r="AG164" s="258">
        <f t="array" ref="AG164">W164+INDEX($AK$161:$AW$168,MATCH($C164,$C$161:$C$168,0),MATCH(AG$160&amp;$D$3,$AK$160:$AW$160&amp;$AK$159:$AW$159,0))</f>
        <v>14.363805051093125</v>
      </c>
      <c r="AK164" s="6">
        <f t="shared" ref="AK164:AL168" si="358">SUM(S$161:S$162)*(1-AK$161) *AK175</f>
        <v>3.8772064026551152</v>
      </c>
      <c r="AL164" s="6">
        <f t="shared" si="358"/>
        <v>5.0052599308534749</v>
      </c>
      <c r="AM164" s="6">
        <f t="shared" ref="AM164:AO168" si="359">SUM(V$161:V$162)*(1-AM$161) *AM175</f>
        <v>6.5780546821986308</v>
      </c>
      <c r="AN164" s="6">
        <f t="shared" si="359"/>
        <v>7.5226281874773555</v>
      </c>
      <c r="AO164" s="6">
        <f t="shared" si="359"/>
        <v>0</v>
      </c>
      <c r="AP164" s="6"/>
      <c r="AQ164" s="6">
        <f t="shared" ref="AQ164:AR168" si="360">SUM(S$161:S$162)*(1-AQ$161) *AQ175</f>
        <v>1.292402134218374</v>
      </c>
      <c r="AR164" s="6">
        <f t="shared" si="360"/>
        <v>3.3368399539023166</v>
      </c>
      <c r="AS164" s="6">
        <f>SUM(W$161:W$162)*(1-AS$161) *AS175</f>
        <v>7.5226281874773555</v>
      </c>
      <c r="AT164" s="6"/>
      <c r="AU164" s="6">
        <f t="shared" ref="AU164:AV168" si="361">SUM(S$161:S$162)*(1-AU$161) *AU175</f>
        <v>3.8772064026551152</v>
      </c>
      <c r="AV164" s="6">
        <f t="shared" si="361"/>
        <v>6.2565749135668449</v>
      </c>
      <c r="AW164" s="6">
        <f>SUM(W$161:W$162)*(1-AW$161) *AW175</f>
        <v>11.283942281216037</v>
      </c>
    </row>
    <row r="165" spans="1:50">
      <c r="A165" t="s">
        <v>16</v>
      </c>
      <c r="B165" t="s">
        <v>118</v>
      </c>
      <c r="C165" t="s">
        <v>52</v>
      </c>
      <c r="D165" t="s">
        <v>75</v>
      </c>
      <c r="E165" s="38">
        <f t="shared" si="338"/>
        <v>100.65537861765586</v>
      </c>
      <c r="F165" s="38">
        <f t="shared" si="338"/>
        <v>103.1063865272337</v>
      </c>
      <c r="G165" s="38">
        <f t="shared" si="338"/>
        <v>104.81726219934336</v>
      </c>
      <c r="H165" s="38">
        <f t="shared" si="338"/>
        <v>103.80312501028412</v>
      </c>
      <c r="I165" s="38">
        <f t="shared" si="338"/>
        <v>106.88345780310547</v>
      </c>
      <c r="J165" s="38">
        <f t="shared" si="338"/>
        <v>102.57194076817589</v>
      </c>
      <c r="K165" s="38">
        <f t="shared" si="339"/>
        <v>102.57194076817589</v>
      </c>
      <c r="L165" s="38">
        <f t="shared" si="340"/>
        <v>102.57194076817589</v>
      </c>
      <c r="M165" s="38">
        <f t="shared" si="341"/>
        <v>90.251451142627374</v>
      </c>
      <c r="N165" t="str">
        <f t="shared" si="342"/>
        <v>Minibus</v>
      </c>
      <c r="O165" s="6">
        <f t="shared" ref="O165:R165" si="362">O153*O143</f>
        <v>100.65537861765586</v>
      </c>
      <c r="P165" s="6">
        <f t="shared" si="362"/>
        <v>103.1063865272337</v>
      </c>
      <c r="Q165" s="6">
        <f t="shared" si="362"/>
        <v>104.81726219934336</v>
      </c>
      <c r="R165" s="6">
        <f t="shared" si="362"/>
        <v>103.80312501028412</v>
      </c>
      <c r="S165" s="254">
        <f t="shared" si="356"/>
        <v>106.88345780310547</v>
      </c>
      <c r="T165" s="254">
        <f t="shared" si="356"/>
        <v>102.57194076817589</v>
      </c>
      <c r="U165" s="254">
        <f t="shared" ref="U165:V165" si="363">U153*U143</f>
        <v>96.678689473127221</v>
      </c>
      <c r="V165" s="254">
        <f t="shared" si="363"/>
        <v>96.678689473127221</v>
      </c>
      <c r="W165" s="254">
        <f t="shared" si="356"/>
        <v>90.251451142627374</v>
      </c>
      <c r="Y165" s="6">
        <f t="shared" si="346"/>
        <v>100.65537861765586</v>
      </c>
      <c r="Z165" s="6">
        <f t="shared" si="346"/>
        <v>103.1063865272337</v>
      </c>
      <c r="AA165" s="6">
        <f t="shared" si="346"/>
        <v>104.81726219934336</v>
      </c>
      <c r="AB165" s="6">
        <f t="shared" si="346"/>
        <v>103.80312501028412</v>
      </c>
      <c r="AC165" s="258">
        <f t="array" ref="AC165">S165+INDEX($AK$161:$AW$168,MATCH($C165,$C$161:$C$168,0),MATCH(AC$160&amp;$D$3,$AK$160:$AW$160&amp;$AK$159:$AW$159,0))</f>
        <v>131.24493465233908</v>
      </c>
      <c r="AD165" s="258">
        <f t="array" ref="AD165">T165+INDEX($AK$161:$AW$168,MATCH($C165,$C$161:$C$168,0),MATCH(AD$160&amp;$D$3,$AK$160:$AW$160&amp;$AK$159:$AW$159,0))</f>
        <v>134.02126568582329</v>
      </c>
      <c r="AE165" s="258" cm="1">
        <f t="array" ref="AE165">V165+INDEX($AK$161:$AW$168,MATCH($C165,$C$161:$C$168,0),MATCH(AE$160&amp;$D$3,$AK$160:$AW$160&amp;$AK$159:$AW$159,0))</f>
        <v>138.0102850115114</v>
      </c>
      <c r="AF165" s="258" cm="1">
        <f t="array" ref="AF165">V165+INDEX($AK$161:$AW$168,MATCH($C165,$C$161:$C$168,0),MATCH(AF$160&amp;$D$3,$AK$160:$AW$160&amp;$AK$159:$AW$159,0))</f>
        <v>143.9452812927228</v>
      </c>
      <c r="AG165" s="258" cm="1">
        <f t="array" ref="AG165">W165+INDEX($AK$161:$AW$168,MATCH($C165,$C$161:$C$168,0),MATCH(AG$160&amp;$D$3,$AK$160:$AW$160&amp;$AK$159:$AW$159,0))</f>
        <v>90.251451142627374</v>
      </c>
      <c r="AK165" s="6">
        <f t="shared" si="358"/>
        <v>24.361476849233618</v>
      </c>
      <c r="AL165" s="6">
        <f t="shared" si="358"/>
        <v>31.449324917647409</v>
      </c>
      <c r="AM165" s="6">
        <f t="shared" si="359"/>
        <v>41.331595538384185</v>
      </c>
      <c r="AN165" s="6">
        <f t="shared" si="359"/>
        <v>47.266591819595575</v>
      </c>
      <c r="AO165" s="6">
        <f t="shared" si="359"/>
        <v>0</v>
      </c>
      <c r="AP165" s="6"/>
      <c r="AQ165" s="6">
        <f t="shared" si="360"/>
        <v>8.120492283077887</v>
      </c>
      <c r="AR165" s="6">
        <f t="shared" si="360"/>
        <v>20.966216611764942</v>
      </c>
      <c r="AS165" s="6">
        <f>SUM(W$161:W$162)*(1-AS$161) *AS176</f>
        <v>47.266591819595575</v>
      </c>
      <c r="AT165" s="6"/>
      <c r="AU165" s="6">
        <f t="shared" si="361"/>
        <v>24.361476849233618</v>
      </c>
      <c r="AV165" s="6">
        <f t="shared" si="361"/>
        <v>39.311656147059274</v>
      </c>
      <c r="AW165" s="6">
        <f>SUM(W$161:W$162)*(1-AW$161) *AW176</f>
        <v>70.899887729393384</v>
      </c>
    </row>
    <row r="166" spans="1:50">
      <c r="A166" t="s">
        <v>16</v>
      </c>
      <c r="B166" t="s">
        <v>119</v>
      </c>
      <c r="C166" t="s">
        <v>54</v>
      </c>
      <c r="D166" t="s">
        <v>75</v>
      </c>
      <c r="E166" s="38">
        <f t="shared" si="338"/>
        <v>1.8199995725306073</v>
      </c>
      <c r="F166" s="38">
        <f t="shared" si="338"/>
        <v>2.5244712126531619</v>
      </c>
      <c r="G166" s="38">
        <f t="shared" si="338"/>
        <v>2.5547042090015273</v>
      </c>
      <c r="H166" s="38">
        <f t="shared" si="338"/>
        <v>7.1285655645901684</v>
      </c>
      <c r="I166" s="38">
        <f t="shared" si="338"/>
        <v>13.899628781171913</v>
      </c>
      <c r="J166" s="38">
        <f t="shared" si="338"/>
        <v>26.682780291055003</v>
      </c>
      <c r="K166" s="38">
        <f t="shared" si="339"/>
        <v>26.682780291055003</v>
      </c>
      <c r="L166" s="38">
        <f t="shared" si="340"/>
        <v>26.682780291055003</v>
      </c>
      <c r="M166" s="38">
        <f t="shared" si="341"/>
        <v>37.966899702749679</v>
      </c>
      <c r="N166" t="str">
        <f t="shared" si="342"/>
        <v>BRT</v>
      </c>
      <c r="O166" s="6">
        <f t="shared" ref="O166:R166" si="364">O154*O144</f>
        <v>1.8199995725306073</v>
      </c>
      <c r="P166" s="6">
        <f t="shared" si="364"/>
        <v>2.5244712126531619</v>
      </c>
      <c r="Q166" s="6">
        <f t="shared" si="364"/>
        <v>2.5547042090015273</v>
      </c>
      <c r="R166" s="6">
        <f t="shared" si="364"/>
        <v>7.1285655645901684</v>
      </c>
      <c r="S166" s="254">
        <f t="shared" si="356"/>
        <v>13.899628781171913</v>
      </c>
      <c r="T166" s="254">
        <f t="shared" si="356"/>
        <v>26.682780291055003</v>
      </c>
      <c r="U166" s="254">
        <f t="shared" ref="U166:V166" si="365">U154*U144</f>
        <v>39.014145384666556</v>
      </c>
      <c r="V166" s="254">
        <f t="shared" si="365"/>
        <v>39.014145384666556</v>
      </c>
      <c r="W166" s="254">
        <f t="shared" si="356"/>
        <v>37.966899702749679</v>
      </c>
      <c r="Y166" s="6">
        <f t="shared" si="346"/>
        <v>1.8199995725306073</v>
      </c>
      <c r="Z166" s="6">
        <f t="shared" si="346"/>
        <v>2.5244712126531619</v>
      </c>
      <c r="AA166" s="6">
        <f t="shared" si="346"/>
        <v>2.5547042090015273</v>
      </c>
      <c r="AB166" s="6">
        <f t="shared" si="346"/>
        <v>7.1285655645901684</v>
      </c>
      <c r="AC166" s="258">
        <f t="array" ref="AC166">S166+INDEX($AK$161:$AW$168,MATCH($C166,$C$161:$C$168,0),MATCH(AC$160&amp;$D$3,$AK$160:$AW$160&amp;$AK$159:$AW$159,0))</f>
        <v>17.067710088844787</v>
      </c>
      <c r="AD166" s="258">
        <f t="array" ref="AD166">T166+INDEX($AK$161:$AW$168,MATCH($C166,$C$161:$C$168,0),MATCH(AD$160&amp;$D$3,$AK$160:$AW$160&amp;$AK$159:$AW$159,0))</f>
        <v>30.772598778954432</v>
      </c>
      <c r="AE166" s="258">
        <f t="array" ref="AE166">V166+INDEX($AK$161:$AW$168,MATCH($C166,$C$161:$C$168,0),MATCH(AE$160&amp;$D$3,$AK$160:$AW$160&amp;$AK$159:$AW$159,0))</f>
        <v>44.389100936491808</v>
      </c>
      <c r="AF166" s="258">
        <f t="array" ref="AF166">V166+INDEX($AK$161:$AW$168,MATCH($C166,$C$161:$C$168,0),MATCH(AF$160&amp;$D$3,$AK$160:$AW$160&amp;$AK$159:$AW$159,0))</f>
        <v>45.16091583490612</v>
      </c>
      <c r="AG166" s="258">
        <f t="array" ref="AG166">W166+INDEX($AK$161:$AW$168,MATCH($C166,$C$161:$C$168,0),MATCH(AG$160&amp;$D$3,$AK$160:$AW$160&amp;$AK$159:$AW$159,0))</f>
        <v>37.966899702749679</v>
      </c>
      <c r="AK166" s="6">
        <f t="shared" si="358"/>
        <v>3.1680813076728751</v>
      </c>
      <c r="AL166" s="6">
        <f t="shared" si="358"/>
        <v>4.0898184878994277</v>
      </c>
      <c r="AM166" s="6">
        <f t="shared" si="359"/>
        <v>5.3749555518252503</v>
      </c>
      <c r="AN166" s="6">
        <f t="shared" si="359"/>
        <v>6.1467704502395613</v>
      </c>
      <c r="AO166" s="6">
        <f t="shared" si="359"/>
        <v>0</v>
      </c>
      <c r="AP166" s="6"/>
      <c r="AQ166" s="6">
        <f t="shared" si="360"/>
        <v>1.0560271025576269</v>
      </c>
      <c r="AR166" s="6">
        <f t="shared" si="360"/>
        <v>2.7265456585996186</v>
      </c>
      <c r="AS166" s="6">
        <f>SUM(W$161:W$162)*(1-AS$161) *AS177</f>
        <v>6.1467704502395613</v>
      </c>
      <c r="AT166" s="6"/>
      <c r="AU166" s="6">
        <f t="shared" si="361"/>
        <v>3.1680813076728751</v>
      </c>
      <c r="AV166" s="6">
        <f t="shared" si="361"/>
        <v>5.1122731098742857</v>
      </c>
      <c r="AW166" s="6">
        <f>SUM(W$161:W$162)*(1-AW$161) *AW177</f>
        <v>9.2201556753593437</v>
      </c>
    </row>
    <row r="167" spans="1:50">
      <c r="A167" t="s">
        <v>16</v>
      </c>
      <c r="B167" t="s">
        <v>120</v>
      </c>
      <c r="C167" t="s">
        <v>74</v>
      </c>
      <c r="D167" t="str">
        <f>D166</f>
        <v>billion</v>
      </c>
      <c r="E167" s="38">
        <f t="shared" si="338"/>
        <v>8.6741621423932465</v>
      </c>
      <c r="F167" s="38">
        <f t="shared" si="338"/>
        <v>8.8853822511638398</v>
      </c>
      <c r="G167" s="38">
        <f t="shared" si="338"/>
        <v>9.0328201048500034</v>
      </c>
      <c r="H167" s="38">
        <f t="shared" si="338"/>
        <v>8.9454249697529935</v>
      </c>
      <c r="I167" s="38">
        <f t="shared" si="338"/>
        <v>9.2108783063199127</v>
      </c>
      <c r="J167" s="38">
        <f t="shared" si="338"/>
        <v>8.8393254061740514</v>
      </c>
      <c r="K167" s="38">
        <f t="shared" si="339"/>
        <v>8.8393254061740514</v>
      </c>
      <c r="L167" s="38">
        <f t="shared" si="340"/>
        <v>8.8393254061740514</v>
      </c>
      <c r="M167" s="38">
        <f t="shared" si="341"/>
        <v>7.7775845816560496</v>
      </c>
      <c r="N167" t="str">
        <f t="shared" si="342"/>
        <v>Metro Rail</v>
      </c>
      <c r="O167" s="6">
        <f t="shared" ref="O167:R167" si="366">O155</f>
        <v>8.6741621423932465</v>
      </c>
      <c r="P167" s="6">
        <f t="shared" si="366"/>
        <v>8.8853822511638398</v>
      </c>
      <c r="Q167" s="6">
        <f t="shared" si="366"/>
        <v>9.0328201048500034</v>
      </c>
      <c r="R167" s="6">
        <f t="shared" si="366"/>
        <v>8.9454249697529935</v>
      </c>
      <c r="S167" s="254">
        <f t="shared" ref="S167:W168" si="367">S155</f>
        <v>9.2108783063199127</v>
      </c>
      <c r="T167" s="254">
        <f t="shared" si="367"/>
        <v>8.8393254061740514</v>
      </c>
      <c r="U167" s="254">
        <f t="shared" ref="U167:V167" si="368">U155</f>
        <v>8.3314636507352393</v>
      </c>
      <c r="V167" s="254">
        <f t="shared" si="368"/>
        <v>8.3314636507352393</v>
      </c>
      <c r="W167" s="254">
        <f t="shared" si="367"/>
        <v>7.7775845816560496</v>
      </c>
      <c r="Y167" s="6">
        <f t="shared" si="346"/>
        <v>8.6741621423932465</v>
      </c>
      <c r="Z167" s="6">
        <f t="shared" si="346"/>
        <v>8.8853822511638398</v>
      </c>
      <c r="AA167" s="6">
        <f t="shared" si="346"/>
        <v>9.0328201048500034</v>
      </c>
      <c r="AB167" s="6">
        <f t="shared" si="346"/>
        <v>8.9454249697529935</v>
      </c>
      <c r="AC167" s="258">
        <f t="array" ref="AC167">S167+INDEX($AK$161:$AW$168,MATCH($C167,$C$161:$C$168,0),MATCH(AC$160&amp;$D$3,$AK$160:$AW$160&amp;$AK$159:$AW$159,0))</f>
        <v>11.310273322468063</v>
      </c>
      <c r="AD167" s="258">
        <f t="array" ref="AD167">T167+INDEX($AK$161:$AW$168,MATCH($C167,$C$161:$C$168,0),MATCH(AD$160&amp;$D$3,$AK$160:$AW$160&amp;$AK$159:$AW$159,0))</f>
        <v>11.549528749014897</v>
      </c>
      <c r="AE167" s="258">
        <f t="array" ref="AE167">V167+INDEX($AK$161:$AW$168,MATCH($C167,$C$161:$C$168,0),MATCH(AE$160&amp;$D$3,$AK$160:$AW$160&amp;$AK$159:$AW$159,0))</f>
        <v>11.893289816683163</v>
      </c>
      <c r="AF167" s="258">
        <f t="array" ref="AF167">V167+INDEX($AK$161:$AW$168,MATCH($C167,$C$161:$C$168,0),MATCH(AF$160&amp;$D$3,$AK$160:$AW$160&amp;$AK$159:$AW$159,0))</f>
        <v>12.404749022984319</v>
      </c>
      <c r="AG167" s="258">
        <f t="array" ref="AG167">W167+INDEX($AK$161:$AW$168,MATCH($C167,$C$161:$C$168,0),MATCH(AG$160&amp;$D$3,$AK$160:$AW$160&amp;$AK$159:$AW$159,0))</f>
        <v>7.7775845816560496</v>
      </c>
      <c r="AK167" s="6">
        <f t="shared" si="358"/>
        <v>2.0993950161481507</v>
      </c>
      <c r="AL167" s="6">
        <f t="shared" si="358"/>
        <v>2.710203342840845</v>
      </c>
      <c r="AM167" s="6">
        <f t="shared" si="359"/>
        <v>3.5618261659479238</v>
      </c>
      <c r="AN167" s="6">
        <f t="shared" si="359"/>
        <v>4.0732853722490798</v>
      </c>
      <c r="AO167" s="6">
        <f t="shared" si="359"/>
        <v>0</v>
      </c>
      <c r="AP167" s="6"/>
      <c r="AQ167" s="6">
        <f t="shared" si="360"/>
        <v>0.69979833871605135</v>
      </c>
      <c r="AR167" s="6">
        <f t="shared" si="360"/>
        <v>1.8068022285605636</v>
      </c>
      <c r="AS167" s="6">
        <f>SUM(W$161:W$162)*(1-AS$161) *AS178</f>
        <v>4.0732853722490798</v>
      </c>
      <c r="AT167" s="6"/>
      <c r="AU167" s="6">
        <f t="shared" si="361"/>
        <v>2.0993950161481507</v>
      </c>
      <c r="AV167" s="6">
        <f t="shared" si="361"/>
        <v>3.3877541785510576</v>
      </c>
      <c r="AW167" s="6">
        <f>SUM(W$161:W$162)*(1-AW$161) *AW178</f>
        <v>6.1099280583736206</v>
      </c>
    </row>
    <row r="168" spans="1:50">
      <c r="A168" t="s">
        <v>16</v>
      </c>
      <c r="B168" t="s">
        <v>121</v>
      </c>
      <c r="C168" t="s">
        <v>71</v>
      </c>
      <c r="D168" t="s">
        <v>75</v>
      </c>
      <c r="E168" s="38">
        <f t="shared" si="338"/>
        <v>0.64854136839212595</v>
      </c>
      <c r="F168" s="38">
        <f t="shared" si="338"/>
        <v>0.6995709084876961</v>
      </c>
      <c r="G168" s="38">
        <f t="shared" si="338"/>
        <v>0.64248252977129328</v>
      </c>
      <c r="H168" s="38">
        <f t="shared" si="338"/>
        <v>0.68522387738371804</v>
      </c>
      <c r="I168" s="38">
        <f t="shared" si="338"/>
        <v>0.81566069118119378</v>
      </c>
      <c r="J168" s="38">
        <f t="shared" si="338"/>
        <v>1.0013836629689683</v>
      </c>
      <c r="K168" s="38">
        <f t="shared" si="339"/>
        <v>1.0013836629689683</v>
      </c>
      <c r="L168" s="38">
        <f t="shared" si="340"/>
        <v>1.0013836629689683</v>
      </c>
      <c r="M168" s="38">
        <f t="shared" si="341"/>
        <v>1.447944780185249</v>
      </c>
      <c r="N168" t="str">
        <f t="shared" si="342"/>
        <v>Gautrain</v>
      </c>
      <c r="O168" s="6">
        <f t="shared" ref="O168:R168" si="369">O156</f>
        <v>0.64854136839212595</v>
      </c>
      <c r="P168" s="6">
        <f t="shared" si="369"/>
        <v>0.6995709084876961</v>
      </c>
      <c r="Q168" s="6">
        <f t="shared" si="369"/>
        <v>0.64248252977129328</v>
      </c>
      <c r="R168" s="6">
        <f t="shared" si="369"/>
        <v>0.68522387738371804</v>
      </c>
      <c r="S168" s="254">
        <f t="shared" si="367"/>
        <v>0.81566069118119378</v>
      </c>
      <c r="T168" s="254">
        <f t="shared" si="367"/>
        <v>1.0013836629689683</v>
      </c>
      <c r="U168" s="254">
        <f t="shared" ref="U168:V168" si="370">U156</f>
        <v>1.3180866292979314</v>
      </c>
      <c r="V168" s="254">
        <f t="shared" si="370"/>
        <v>1.3180866292979314</v>
      </c>
      <c r="W168" s="254">
        <f t="shared" si="367"/>
        <v>1.447944780185249</v>
      </c>
      <c r="Y168" s="6">
        <f t="shared" si="346"/>
        <v>0.64854136839212595</v>
      </c>
      <c r="Z168" s="6">
        <f t="shared" si="346"/>
        <v>0.6995709084876961</v>
      </c>
      <c r="AA168" s="6">
        <f t="shared" si="346"/>
        <v>0.64248252977129328</v>
      </c>
      <c r="AB168" s="6">
        <f t="shared" si="346"/>
        <v>0.68522387738371804</v>
      </c>
      <c r="AC168" s="258">
        <f t="array" ref="AC168">S168+INDEX($AK$161:$AW$168,MATCH($C168,$C$161:$C$168,0),MATCH(AC$160&amp;$D$3,$AK$160:$AW$160&amp;$AK$159:$AW$159,0))</f>
        <v>1.0015706481891828</v>
      </c>
      <c r="AD168" s="258">
        <f t="array" ref="AD168">T168+INDEX($AK$161:$AW$168,MATCH($C168,$C$161:$C$168,0),MATCH(AD$160&amp;$D$3,$AK$160:$AW$160&amp;$AK$159:$AW$159,0))</f>
        <v>1.241383178579371</v>
      </c>
      <c r="AE168" s="258">
        <f t="array" ref="AE168">V168+INDEX($AK$161:$AW$168,MATCH($C168,$C$161:$C$168,0),MATCH(AE$160&amp;$D$3,$AK$160:$AW$160&amp;$AK$159:$AW$159,0))</f>
        <v>1.6335008054238884</v>
      </c>
      <c r="AF168" s="258">
        <f t="array" ref="AF168">V168+INDEX($AK$161:$AW$168,MATCH($C168,$C$161:$C$168,0),MATCH(AF$160&amp;$D$3,$AK$160:$AW$160&amp;$AK$159:$AW$159,0))</f>
        <v>1.678792595831796</v>
      </c>
      <c r="AG168" s="258">
        <f t="array" ref="AG168">W168+INDEX($AK$161:$AW$168,MATCH($C168,$C$161:$C$168,0),MATCH(AG$160&amp;$D$3,$AK$160:$AW$160&amp;$AK$159:$AW$159,0))</f>
        <v>1.447944780185249</v>
      </c>
      <c r="AK168" s="6">
        <f t="shared" si="358"/>
        <v>0.18590995700798904</v>
      </c>
      <c r="AL168" s="6">
        <f t="shared" si="358"/>
        <v>0.23999951561040272</v>
      </c>
      <c r="AM168" s="6">
        <f t="shared" si="359"/>
        <v>0.31541417612595696</v>
      </c>
      <c r="AN168" s="6">
        <f t="shared" si="359"/>
        <v>0.36070596653386466</v>
      </c>
      <c r="AO168" s="6">
        <f t="shared" si="359"/>
        <v>0</v>
      </c>
      <c r="AP168" s="6"/>
      <c r="AQ168" s="6">
        <f t="shared" si="360"/>
        <v>6.1969985669329791E-2</v>
      </c>
      <c r="AR168" s="6">
        <f t="shared" si="360"/>
        <v>0.15999967707360183</v>
      </c>
      <c r="AS168" s="6">
        <f>SUM(W$161:W$162)*(1-AS$161) *AS179</f>
        <v>0.36070596653386466</v>
      </c>
      <c r="AT168" s="6"/>
      <c r="AU168" s="6">
        <f t="shared" si="361"/>
        <v>0.18590995700798904</v>
      </c>
      <c r="AV168" s="6">
        <f t="shared" si="361"/>
        <v>0.2999993945130035</v>
      </c>
      <c r="AW168" s="6">
        <f>SUM(W$161:W$162)*(1-AW$161) *AW179</f>
        <v>0.54105894980079716</v>
      </c>
    </row>
    <row r="169" spans="1:50">
      <c r="A169" t="s">
        <v>16</v>
      </c>
      <c r="C169" s="2" t="s">
        <v>5</v>
      </c>
      <c r="E169" s="6">
        <f t="shared" ref="E169:M169" si="371">SUM(E161:E168)</f>
        <v>269.10909348688449</v>
      </c>
      <c r="F169" s="6">
        <f t="shared" si="371"/>
        <v>279.70436849408907</v>
      </c>
      <c r="G169" s="6">
        <f t="shared" si="371"/>
        <v>270.76888081775576</v>
      </c>
      <c r="H169" s="6">
        <f t="shared" si="371"/>
        <v>282.35283736342035</v>
      </c>
      <c r="I169" s="6">
        <f t="shared" si="371"/>
        <v>321.4909288182007</v>
      </c>
      <c r="J169" s="6">
        <f t="shared" si="371"/>
        <v>379.6190812326052</v>
      </c>
      <c r="K169" s="6">
        <f t="shared" ref="K169:L169" si="372">SUM(K161:K168)</f>
        <v>379.6190812326052</v>
      </c>
      <c r="L169" s="6">
        <f t="shared" si="372"/>
        <v>379.6190812326052</v>
      </c>
      <c r="M169" s="6">
        <f t="shared" si="371"/>
        <v>488.76635431034998</v>
      </c>
      <c r="N169" s="30"/>
      <c r="O169" s="6">
        <f t="shared" ref="O169:R169" si="373">SUM(O161:O168)</f>
        <v>269.10909348688449</v>
      </c>
      <c r="P169" s="6">
        <f t="shared" si="373"/>
        <v>279.70436849408907</v>
      </c>
      <c r="Q169" s="6">
        <f t="shared" si="373"/>
        <v>270.76888081775576</v>
      </c>
      <c r="R169" s="6">
        <f t="shared" si="373"/>
        <v>282.35283736342035</v>
      </c>
      <c r="S169" s="6">
        <f>SUM(S161:S168)</f>
        <v>321.4909288182007</v>
      </c>
      <c r="T169" s="6">
        <f>SUM(T161:T168)</f>
        <v>379.6190812326052</v>
      </c>
      <c r="U169" s="6">
        <f>SUM(U161:U168)</f>
        <v>455.37779689126546</v>
      </c>
      <c r="V169" s="6">
        <f>SUM(V161:V168)</f>
        <v>455.37779689126546</v>
      </c>
      <c r="W169" s="6">
        <f>SUM(W161:W168)</f>
        <v>488.76635431034998</v>
      </c>
      <c r="Y169" s="6">
        <f t="shared" ref="Y169:AB169" si="374">SUM(Y161:Y168)</f>
        <v>269.10909348688449</v>
      </c>
      <c r="Z169" s="6">
        <f t="shared" si="374"/>
        <v>279.70436849408907</v>
      </c>
      <c r="AA169" s="6">
        <f t="shared" si="374"/>
        <v>270.76888081775576</v>
      </c>
      <c r="AB169" s="6">
        <f t="shared" si="374"/>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5">F4</f>
        <v>2019</v>
      </c>
      <c r="G171" s="13">
        <f t="shared" si="375"/>
        <v>2020</v>
      </c>
      <c r="H171" s="13">
        <f t="shared" si="375"/>
        <v>2021</v>
      </c>
      <c r="I171" s="13">
        <v>2030</v>
      </c>
      <c r="J171" s="13">
        <v>2040</v>
      </c>
      <c r="K171" s="13">
        <v>2050</v>
      </c>
      <c r="L171" s="13">
        <v>2050</v>
      </c>
      <c r="M171" s="13">
        <v>2050</v>
      </c>
      <c r="N171" s="13"/>
      <c r="O171" s="247">
        <f t="shared" ref="O171:W171" si="376">O160</f>
        <v>2017</v>
      </c>
      <c r="P171" s="247">
        <f t="shared" si="376"/>
        <v>2019</v>
      </c>
      <c r="Q171" s="247">
        <f t="shared" si="376"/>
        <v>2020</v>
      </c>
      <c r="R171" s="247">
        <f t="shared" si="376"/>
        <v>2021</v>
      </c>
      <c r="S171" s="247">
        <f t="shared" si="376"/>
        <v>2030</v>
      </c>
      <c r="T171" s="247">
        <f t="shared" si="376"/>
        <v>2040</v>
      </c>
      <c r="U171" s="247">
        <f t="shared" ref="U171:V171" si="377">U160</f>
        <v>2050</v>
      </c>
      <c r="V171" s="247">
        <f t="shared" si="377"/>
        <v>2060</v>
      </c>
      <c r="W171" s="247">
        <f t="shared" si="376"/>
        <v>2070</v>
      </c>
      <c r="Y171" s="247">
        <f t="shared" ref="Y171:AG171" si="378">Y160</f>
        <v>2017</v>
      </c>
      <c r="Z171" s="247">
        <f t="shared" si="378"/>
        <v>2019</v>
      </c>
      <c r="AA171" s="247">
        <f t="shared" si="378"/>
        <v>2020</v>
      </c>
      <c r="AB171" s="247">
        <f t="shared" si="378"/>
        <v>2021</v>
      </c>
      <c r="AC171" s="247">
        <f t="shared" si="378"/>
        <v>2030</v>
      </c>
      <c r="AD171" s="247">
        <f t="shared" si="378"/>
        <v>2040</v>
      </c>
      <c r="AE171" s="247">
        <f t="shared" ref="AE171:AF171" si="379">AE160</f>
        <v>2050</v>
      </c>
      <c r="AF171" s="247">
        <f t="shared" si="379"/>
        <v>2060</v>
      </c>
      <c r="AG171" s="247">
        <f t="shared" si="378"/>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0">B161</f>
        <v>TPPRCAR</v>
      </c>
      <c r="C172" t="str">
        <f t="shared" si="380"/>
        <v>Car</v>
      </c>
      <c r="E172" s="205">
        <f t="shared" ref="E172:E179" si="381">E161/E$169</f>
        <v>0.42002709550335088</v>
      </c>
      <c r="F172" s="205">
        <f>F161/F$169</f>
        <v>0.42352959891823155</v>
      </c>
      <c r="G172" s="205">
        <f t="shared" ref="G172:H172" si="382">G161/G$169</f>
        <v>0.40489028495468804</v>
      </c>
      <c r="H172" s="205">
        <f t="shared" si="382"/>
        <v>0.41159820405195774</v>
      </c>
      <c r="I172" s="205">
        <f t="shared" ref="I172:M179" si="383">I161/I$169</f>
        <v>0.43216264209324057</v>
      </c>
      <c r="J172" s="205">
        <f t="shared" si="383"/>
        <v>0.47247151070789384</v>
      </c>
      <c r="K172" s="205">
        <f t="shared" ref="K172:L172" si="384">K161/K$169</f>
        <v>0.47247151070789384</v>
      </c>
      <c r="L172" s="205">
        <f t="shared" si="384"/>
        <v>0.47247151070789384</v>
      </c>
      <c r="M172" s="205">
        <f t="shared" si="383"/>
        <v>0.55152514665619745</v>
      </c>
      <c r="N172" s="31" t="str">
        <f>C172</f>
        <v>Car</v>
      </c>
      <c r="O172" s="205">
        <f t="shared" ref="O172:R172" si="385">O161/O$169</f>
        <v>0.42002709550335088</v>
      </c>
      <c r="P172" s="205">
        <f t="shared" si="385"/>
        <v>0.42352959891823155</v>
      </c>
      <c r="Q172" s="205">
        <f t="shared" si="385"/>
        <v>0.40489028495468804</v>
      </c>
      <c r="R172" s="205">
        <f t="shared" si="385"/>
        <v>0.41159820405195774</v>
      </c>
      <c r="S172" s="255">
        <f t="shared" ref="S172:W179" si="386">S161/S$169</f>
        <v>0.43216264209324057</v>
      </c>
      <c r="T172" s="255">
        <f t="shared" si="386"/>
        <v>0.47247151070789384</v>
      </c>
      <c r="U172" s="255">
        <f t="shared" ref="U172:V172" si="387">U161/U$169</f>
        <v>0.51763382988497975</v>
      </c>
      <c r="V172" s="255">
        <f t="shared" si="387"/>
        <v>0.51763382988497975</v>
      </c>
      <c r="W172" s="255">
        <f t="shared" si="386"/>
        <v>0.55152514665619745</v>
      </c>
      <c r="Y172" s="205">
        <f t="shared" ref="Y172:AB179" si="388">O172</f>
        <v>0.42002709550335088</v>
      </c>
      <c r="Z172" s="205">
        <f t="shared" si="388"/>
        <v>0.42352959891823155</v>
      </c>
      <c r="AA172" s="205">
        <f t="shared" si="388"/>
        <v>0.40489028495468804</v>
      </c>
      <c r="AB172" s="205">
        <f t="shared" si="388"/>
        <v>0.41159820405195774</v>
      </c>
      <c r="AC172" s="205">
        <f t="shared" ref="AC172:AG179" si="389">AC161/AC$169</f>
        <v>0.34573011367459255</v>
      </c>
      <c r="AD172" s="205">
        <f t="shared" si="389"/>
        <v>0.37797720856631511</v>
      </c>
      <c r="AE172" s="205">
        <f t="shared" ref="AE172:AF172" si="390">AE161/AE$169</f>
        <v>0.41410706390798391</v>
      </c>
      <c r="AF172" s="205">
        <f t="shared" si="390"/>
        <v>0.40677498860447581</v>
      </c>
      <c r="AG172" s="205">
        <f t="shared" si="389"/>
        <v>0.50934198352406568</v>
      </c>
      <c r="AK172" s="165"/>
      <c r="AL172" s="165"/>
      <c r="AM172" s="165"/>
      <c r="AN172" s="165"/>
      <c r="AO172" s="165"/>
      <c r="AQ172" s="165"/>
      <c r="AR172" s="165"/>
      <c r="AS172" s="165"/>
      <c r="AU172" s="200"/>
      <c r="AV172" s="200"/>
      <c r="AW172" s="200"/>
    </row>
    <row r="173" spans="1:50">
      <c r="A173" t="s">
        <v>16</v>
      </c>
      <c r="B173" t="str">
        <f t="shared" si="380"/>
        <v>TPPRSUV</v>
      </c>
      <c r="C173" t="str">
        <f t="shared" si="380"/>
        <v>SUV</v>
      </c>
      <c r="E173" s="205">
        <f t="shared" si="381"/>
        <v>8.9255757794462084E-2</v>
      </c>
      <c r="F173" s="205">
        <f t="shared" ref="F173:H173" si="391">F162/F$169</f>
        <v>9.0000039770124232E-2</v>
      </c>
      <c r="G173" s="205">
        <f t="shared" si="391"/>
        <v>8.6039185552871225E-2</v>
      </c>
      <c r="H173" s="205">
        <f t="shared" si="391"/>
        <v>8.7464618361041024E-2</v>
      </c>
      <c r="I173" s="205">
        <f t="shared" si="383"/>
        <v>9.1834561444813625E-2</v>
      </c>
      <c r="J173" s="205">
        <f t="shared" si="383"/>
        <v>0.10040019602542746</v>
      </c>
      <c r="K173" s="205">
        <f t="shared" ref="K173:L173" si="392">K162/K$169</f>
        <v>0.10040019602542746</v>
      </c>
      <c r="L173" s="205">
        <f t="shared" si="392"/>
        <v>0.10040019602542746</v>
      </c>
      <c r="M173" s="205">
        <f t="shared" si="383"/>
        <v>0.11719909366444199</v>
      </c>
      <c r="N173" s="31"/>
      <c r="O173" s="205">
        <f t="shared" ref="O173:R173" si="393">O162/O$169</f>
        <v>8.9255757794462084E-2</v>
      </c>
      <c r="P173" s="205">
        <f t="shared" si="393"/>
        <v>9.0000039770124232E-2</v>
      </c>
      <c r="Q173" s="205">
        <f t="shared" si="393"/>
        <v>8.6039185552871225E-2</v>
      </c>
      <c r="R173" s="205">
        <f t="shared" si="393"/>
        <v>8.7464618361041024E-2</v>
      </c>
      <c r="S173" s="255">
        <f t="shared" si="386"/>
        <v>9.1834561444813625E-2</v>
      </c>
      <c r="T173" s="255">
        <f t="shared" si="386"/>
        <v>0.10040019602542746</v>
      </c>
      <c r="U173" s="255">
        <f t="shared" ref="U173:V173" si="394">U162/U$169</f>
        <v>0.1099971888505582</v>
      </c>
      <c r="V173" s="255">
        <f t="shared" si="394"/>
        <v>0.1099971888505582</v>
      </c>
      <c r="W173" s="255">
        <f t="shared" si="386"/>
        <v>0.11719909366444199</v>
      </c>
      <c r="Y173" s="205">
        <f t="shared" si="388"/>
        <v>8.9255757794462084E-2</v>
      </c>
      <c r="Z173" s="205">
        <f t="shared" si="388"/>
        <v>9.0000039770124232E-2</v>
      </c>
      <c r="AA173" s="205">
        <f t="shared" si="388"/>
        <v>8.6039185552871225E-2</v>
      </c>
      <c r="AB173" s="205">
        <f t="shared" si="388"/>
        <v>8.7464618361041024E-2</v>
      </c>
      <c r="AC173" s="255">
        <f t="shared" si="389"/>
        <v>7.3467649155850925E-2</v>
      </c>
      <c r="AD173" s="255">
        <f t="shared" si="389"/>
        <v>8.0320156820341992E-2</v>
      </c>
      <c r="AE173" s="255">
        <f t="shared" ref="AE173:AF173" si="395">AE162/AE$169</f>
        <v>8.7997751080446593E-2</v>
      </c>
      <c r="AF173" s="255">
        <f t="shared" si="395"/>
        <v>8.6439685078451123E-2</v>
      </c>
      <c r="AG173" s="255">
        <f t="shared" si="389"/>
        <v>0.10823517149886398</v>
      </c>
      <c r="AK173" s="165"/>
      <c r="AL173" s="165"/>
      <c r="AM173" s="165"/>
      <c r="AN173" s="165"/>
      <c r="AO173" s="165"/>
      <c r="AQ173" s="165"/>
      <c r="AR173" s="165"/>
      <c r="AS173" s="165"/>
      <c r="AU173" s="200"/>
      <c r="AV173" s="200"/>
      <c r="AW173" s="200"/>
    </row>
    <row r="174" spans="1:50">
      <c r="A174" t="s">
        <v>16</v>
      </c>
      <c r="B174" t="str">
        <f t="shared" si="380"/>
        <v>TPPRMOT</v>
      </c>
      <c r="C174" t="str">
        <f t="shared" si="380"/>
        <v>Motorbike</v>
      </c>
      <c r="E174" s="205">
        <f t="shared" si="381"/>
        <v>1.5751016081375663E-2</v>
      </c>
      <c r="F174" s="205">
        <f t="shared" ref="F174:H174" si="396">F163/F$169</f>
        <v>1.5882359959433684E-2</v>
      </c>
      <c r="G174" s="205">
        <f t="shared" si="396"/>
        <v>1.5183385685800802E-2</v>
      </c>
      <c r="H174" s="205">
        <f t="shared" si="396"/>
        <v>1.5434932651948414E-2</v>
      </c>
      <c r="I174" s="205">
        <f t="shared" si="383"/>
        <v>1.620609907849652E-2</v>
      </c>
      <c r="J174" s="205">
        <f t="shared" si="383"/>
        <v>1.7717681651546018E-2</v>
      </c>
      <c r="K174" s="205">
        <f t="shared" ref="K174:L174" si="397">K163/K$169</f>
        <v>1.7717681651546018E-2</v>
      </c>
      <c r="L174" s="205">
        <f t="shared" si="397"/>
        <v>1.7717681651546018E-2</v>
      </c>
      <c r="M174" s="205">
        <f t="shared" si="383"/>
        <v>2.0682192999607406E-2</v>
      </c>
      <c r="N174" s="31"/>
      <c r="O174" s="205">
        <f t="shared" ref="O174:R174" si="398">O163/O$169</f>
        <v>1.5751016081375663E-2</v>
      </c>
      <c r="P174" s="205">
        <f t="shared" si="398"/>
        <v>1.5882359959433684E-2</v>
      </c>
      <c r="Q174" s="205">
        <f t="shared" si="398"/>
        <v>1.5183385685800802E-2</v>
      </c>
      <c r="R174" s="205">
        <f t="shared" si="398"/>
        <v>1.5434932651948414E-2</v>
      </c>
      <c r="S174" s="255">
        <f t="shared" si="386"/>
        <v>1.620609907849652E-2</v>
      </c>
      <c r="T174" s="255">
        <f t="shared" si="386"/>
        <v>1.7717681651546018E-2</v>
      </c>
      <c r="U174" s="255">
        <f t="shared" ref="U174:V174" si="399">U163/U$169</f>
        <v>1.941126862068674E-2</v>
      </c>
      <c r="V174" s="255">
        <f t="shared" si="399"/>
        <v>1.941126862068674E-2</v>
      </c>
      <c r="W174" s="255">
        <f t="shared" si="386"/>
        <v>2.0682192999607406E-2</v>
      </c>
      <c r="Y174" s="205">
        <f t="shared" si="388"/>
        <v>1.5751016081375663E-2</v>
      </c>
      <c r="Z174" s="205">
        <f t="shared" si="388"/>
        <v>1.5882359959433684E-2</v>
      </c>
      <c r="AA174" s="205">
        <f t="shared" si="388"/>
        <v>1.5183385685800802E-2</v>
      </c>
      <c r="AB174" s="205">
        <f t="shared" si="388"/>
        <v>1.5434932651948414E-2</v>
      </c>
      <c r="AC174" s="255">
        <f t="shared" si="389"/>
        <v>1.6206099078496523E-2</v>
      </c>
      <c r="AD174" s="255">
        <f t="shared" si="389"/>
        <v>1.7717681651546021E-2</v>
      </c>
      <c r="AE174" s="255">
        <f t="shared" ref="AE174:AF174" si="400">AE163/AE$169</f>
        <v>1.9411268620686747E-2</v>
      </c>
      <c r="AF174" s="255">
        <f t="shared" si="400"/>
        <v>1.9067577590834807E-2</v>
      </c>
      <c r="AG174" s="255">
        <f t="shared" si="389"/>
        <v>2.3875405477690577E-2</v>
      </c>
      <c r="AK174" s="165"/>
      <c r="AL174" s="165"/>
      <c r="AM174" s="165"/>
      <c r="AN174" s="165"/>
      <c r="AO174" s="165"/>
      <c r="AQ174" s="165"/>
      <c r="AR174" s="165"/>
      <c r="AS174" s="165"/>
    </row>
    <row r="175" spans="1:50">
      <c r="A175" t="s">
        <v>16</v>
      </c>
      <c r="B175" t="str">
        <f t="shared" si="380"/>
        <v>TPPUBUS</v>
      </c>
      <c r="C175" t="str">
        <f t="shared" si="380"/>
        <v>Bus</v>
      </c>
      <c r="E175" s="205">
        <f t="shared" si="381"/>
        <v>5.9528360561136653E-2</v>
      </c>
      <c r="F175" s="205">
        <f t="shared" ref="F175:H175" si="401">F164/F$169</f>
        <v>5.8668046294471622E-2</v>
      </c>
      <c r="G175" s="205">
        <f t="shared" si="401"/>
        <v>6.160973921912296E-2</v>
      </c>
      <c r="H175" s="205">
        <f t="shared" si="401"/>
        <v>5.8510469156177011E-2</v>
      </c>
      <c r="I175" s="205">
        <f t="shared" si="383"/>
        <v>5.2912353670753649E-2</v>
      </c>
      <c r="J175" s="205">
        <f t="shared" si="383"/>
        <v>4.3002712210451405E-2</v>
      </c>
      <c r="K175" s="205">
        <f t="shared" ref="K175:L175" si="402">K164/K$169</f>
        <v>4.3002712210451405E-2</v>
      </c>
      <c r="L175" s="205">
        <f t="shared" si="402"/>
        <v>4.3002712210451405E-2</v>
      </c>
      <c r="M175" s="205">
        <f t="shared" si="383"/>
        <v>2.9387876077027589E-2</v>
      </c>
      <c r="N175" s="31"/>
      <c r="O175" s="205">
        <f t="shared" ref="O175:R175" si="403">O164/O$169</f>
        <v>5.9528360561136653E-2</v>
      </c>
      <c r="P175" s="205">
        <f t="shared" si="403"/>
        <v>5.8668046294471622E-2</v>
      </c>
      <c r="Q175" s="205">
        <f t="shared" si="403"/>
        <v>6.160973921912296E-2</v>
      </c>
      <c r="R175" s="205">
        <f t="shared" si="403"/>
        <v>5.8510469156177011E-2</v>
      </c>
      <c r="S175" s="255">
        <f t="shared" si="386"/>
        <v>5.2912353670753649E-2</v>
      </c>
      <c r="T175" s="255">
        <f t="shared" si="386"/>
        <v>4.3002712210451405E-2</v>
      </c>
      <c r="U175" s="255">
        <f t="shared" ref="U175:V175" si="404">U164/U$169</f>
        <v>3.3788912298132565E-2</v>
      </c>
      <c r="V175" s="255">
        <f t="shared" si="404"/>
        <v>3.3788912298132565E-2</v>
      </c>
      <c r="W175" s="255">
        <f t="shared" si="386"/>
        <v>2.9387876077027589E-2</v>
      </c>
      <c r="Y175" s="205">
        <f t="shared" si="388"/>
        <v>5.9528360561136653E-2</v>
      </c>
      <c r="Z175" s="205">
        <f t="shared" si="388"/>
        <v>5.8668046294471622E-2</v>
      </c>
      <c r="AA175" s="205">
        <f t="shared" si="388"/>
        <v>6.160973921912296E-2</v>
      </c>
      <c r="AB175" s="205">
        <f t="shared" si="388"/>
        <v>5.8510469156177011E-2</v>
      </c>
      <c r="AC175" s="255">
        <f t="shared" si="389"/>
        <v>6.4972433925296807E-2</v>
      </c>
      <c r="AD175" s="255">
        <f t="shared" si="389"/>
        <v>5.6187665702782802E-2</v>
      </c>
      <c r="AE175" s="255">
        <f t="shared" ref="AE175:AF175" si="405">AE164/AE$169</f>
        <v>4.8234181099345845E-2</v>
      </c>
      <c r="AF175" s="255">
        <f t="shared" si="405"/>
        <v>4.9417695877886969E-2</v>
      </c>
      <c r="AG175" s="255">
        <f t="shared" si="389"/>
        <v>3.3925196301981868E-2</v>
      </c>
      <c r="AI175" s="219">
        <f>S175</f>
        <v>5.2912353670753649E-2</v>
      </c>
      <c r="AK175" s="256">
        <f>AI175/$AI$180</f>
        <v>0.11507771580757398</v>
      </c>
      <c r="AL175" s="256">
        <f>AK175</f>
        <v>0.11507771580757398</v>
      </c>
      <c r="AM175" s="256">
        <f>AK175</f>
        <v>0.11507771580757398</v>
      </c>
      <c r="AN175" s="256">
        <f>AL175</f>
        <v>0.11507771580757398</v>
      </c>
      <c r="AO175" s="256">
        <f>AN175</f>
        <v>0.11507771580757398</v>
      </c>
      <c r="AP175" s="257"/>
      <c r="AQ175" s="256">
        <f>AK175</f>
        <v>0.11507771580757398</v>
      </c>
      <c r="AR175" s="256">
        <f>AL175</f>
        <v>0.11507771580757398</v>
      </c>
      <c r="AS175" s="256">
        <f>AN175</f>
        <v>0.11507771580757398</v>
      </c>
      <c r="AT175" s="257"/>
      <c r="AU175" s="256">
        <f>AQ175</f>
        <v>0.11507771580757398</v>
      </c>
      <c r="AV175" s="256">
        <f t="shared" ref="AV175:AW179" si="406">AR175</f>
        <v>0.11507771580757398</v>
      </c>
      <c r="AW175" s="256">
        <f t="shared" si="406"/>
        <v>0.11507771580757398</v>
      </c>
    </row>
    <row r="176" spans="1:50">
      <c r="A176" t="s">
        <v>16</v>
      </c>
      <c r="B176" t="str">
        <f t="shared" si="380"/>
        <v>TPPUMBT</v>
      </c>
      <c r="C176" t="str">
        <f t="shared" si="380"/>
        <v>Minibus</v>
      </c>
      <c r="E176" s="205">
        <f t="shared" si="381"/>
        <v>0.37403187426128903</v>
      </c>
      <c r="F176" s="205">
        <f t="shared" ref="F176:H176" si="407">F165/F$169</f>
        <v>0.36862630026964566</v>
      </c>
      <c r="G176" s="205">
        <f t="shared" si="407"/>
        <v>0.38710970730012317</v>
      </c>
      <c r="H176" s="205">
        <f t="shared" si="407"/>
        <v>0.36763620291400734</v>
      </c>
      <c r="I176" s="205">
        <f t="shared" si="383"/>
        <v>0.33246181531780261</v>
      </c>
      <c r="J176" s="205">
        <f t="shared" si="383"/>
        <v>0.27019701021120868</v>
      </c>
      <c r="K176" s="205">
        <f t="shared" ref="K176:L176" si="408">K165/K$169</f>
        <v>0.27019701021120868</v>
      </c>
      <c r="L176" s="205">
        <f t="shared" si="408"/>
        <v>0.27019701021120868</v>
      </c>
      <c r="M176" s="205">
        <f t="shared" si="383"/>
        <v>0.18465152182983688</v>
      </c>
      <c r="N176" s="31"/>
      <c r="O176" s="205">
        <f t="shared" ref="O176:R176" si="409">O165/O$169</f>
        <v>0.37403187426128903</v>
      </c>
      <c r="P176" s="205">
        <f t="shared" si="409"/>
        <v>0.36862630026964566</v>
      </c>
      <c r="Q176" s="205">
        <f t="shared" si="409"/>
        <v>0.38710970730012317</v>
      </c>
      <c r="R176" s="205">
        <f t="shared" si="409"/>
        <v>0.36763620291400734</v>
      </c>
      <c r="S176" s="255">
        <f t="shared" si="386"/>
        <v>0.33246181531780261</v>
      </c>
      <c r="T176" s="255">
        <f t="shared" si="386"/>
        <v>0.27019701021120868</v>
      </c>
      <c r="U176" s="255">
        <f t="shared" ref="U176:V176" si="410">U165/U$169</f>
        <v>0.21230435505008172</v>
      </c>
      <c r="V176" s="255">
        <f t="shared" si="410"/>
        <v>0.21230435505008172</v>
      </c>
      <c r="W176" s="255">
        <f t="shared" si="386"/>
        <v>0.18465152182983688</v>
      </c>
      <c r="Y176" s="205">
        <f t="shared" si="388"/>
        <v>0.37403187426128903</v>
      </c>
      <c r="Z176" s="205">
        <f t="shared" si="388"/>
        <v>0.36862630026964566</v>
      </c>
      <c r="AA176" s="205">
        <f t="shared" si="388"/>
        <v>0.38710970730012317</v>
      </c>
      <c r="AB176" s="205">
        <f t="shared" si="388"/>
        <v>0.36763620291400734</v>
      </c>
      <c r="AC176" s="255">
        <f t="shared" si="389"/>
        <v>0.40823837591559725</v>
      </c>
      <c r="AD176" s="255">
        <f t="shared" si="389"/>
        <v>0.35304143630152257</v>
      </c>
      <c r="AE176" s="255">
        <f t="shared" ref="AE176:AF176" si="411">AE165/AE$169</f>
        <v>0.30306766371498206</v>
      </c>
      <c r="AF176" s="255">
        <f t="shared" si="411"/>
        <v>0.3105039889666919</v>
      </c>
      <c r="AG176" s="255">
        <f t="shared" si="389"/>
        <v>0.21316066221041813</v>
      </c>
      <c r="AI176" s="219">
        <f>S176</f>
        <v>0.33246181531780261</v>
      </c>
      <c r="AK176" s="256">
        <f>1-SUM(AK177:AK179,AK175)</f>
        <v>0.72306264314148572</v>
      </c>
      <c r="AL176" s="256">
        <f t="shared" ref="AL176:AN176" si="412">1-SUM(AL177:AL179,AL175)</f>
        <v>0.72306264314148572</v>
      </c>
      <c r="AM176" s="256">
        <f t="shared" ref="AM176" si="413">1-SUM(AM177:AM179,AM175)</f>
        <v>0.72306264314148572</v>
      </c>
      <c r="AN176" s="256">
        <f t="shared" si="412"/>
        <v>0.72306264314148572</v>
      </c>
      <c r="AO176" s="256">
        <f t="shared" ref="AO176" si="414">1-SUM(AO177:AO179,AO175)</f>
        <v>0.72306264314148572</v>
      </c>
      <c r="AP176" s="257"/>
      <c r="AQ176" s="256">
        <f t="shared" ref="AQ176:AQ179" si="415">AK176</f>
        <v>0.72306264314148572</v>
      </c>
      <c r="AR176" s="256">
        <f>AL176</f>
        <v>0.72306264314148572</v>
      </c>
      <c r="AS176" s="256">
        <f>AN176</f>
        <v>0.72306264314148572</v>
      </c>
      <c r="AT176" s="257"/>
      <c r="AU176" s="256">
        <f t="shared" ref="AU176:AU178" si="416">AQ176</f>
        <v>0.72306264314148572</v>
      </c>
      <c r="AV176" s="256">
        <f t="shared" si="406"/>
        <v>0.72306264314148572</v>
      </c>
      <c r="AW176" s="256">
        <f t="shared" si="406"/>
        <v>0.72306264314148572</v>
      </c>
    </row>
    <row r="177" spans="1:51">
      <c r="A177" t="s">
        <v>16</v>
      </c>
      <c r="B177" t="str">
        <f t="shared" si="380"/>
        <v>TPPUBRT</v>
      </c>
      <c r="C177" t="str">
        <f t="shared" si="380"/>
        <v>BRT</v>
      </c>
      <c r="E177" s="205">
        <f t="shared" si="381"/>
        <v>6.7630548969884888E-3</v>
      </c>
      <c r="F177" s="205">
        <f t="shared" ref="F177:H177" si="417">F166/F$169</f>
        <v>9.0254979793299543E-3</v>
      </c>
      <c r="G177" s="205">
        <f t="shared" si="417"/>
        <v>9.4349993296349351E-3</v>
      </c>
      <c r="H177" s="205">
        <f t="shared" si="417"/>
        <v>2.5247012323856659E-2</v>
      </c>
      <c r="I177" s="205">
        <f t="shared" si="383"/>
        <v>4.3234901937254933E-2</v>
      </c>
      <c r="J177" s="205">
        <f t="shared" si="383"/>
        <v>7.0288301115995752E-2</v>
      </c>
      <c r="K177" s="205">
        <f t="shared" ref="K177:L177" si="418">K166/K$169</f>
        <v>7.0288301115995752E-2</v>
      </c>
      <c r="L177" s="205">
        <f t="shared" si="418"/>
        <v>7.0288301115995752E-2</v>
      </c>
      <c r="M177" s="205">
        <f t="shared" si="383"/>
        <v>7.7679036963010734E-2</v>
      </c>
      <c r="N177" s="31"/>
      <c r="O177" s="205">
        <f t="shared" ref="O177:R177" si="419">O166/O$169</f>
        <v>6.7630548969884888E-3</v>
      </c>
      <c r="P177" s="205">
        <f t="shared" si="419"/>
        <v>9.0254979793299543E-3</v>
      </c>
      <c r="Q177" s="205">
        <f t="shared" si="419"/>
        <v>9.4349993296349351E-3</v>
      </c>
      <c r="R177" s="205">
        <f t="shared" si="419"/>
        <v>2.5247012323856659E-2</v>
      </c>
      <c r="S177" s="255">
        <f t="shared" si="386"/>
        <v>4.3234901937254933E-2</v>
      </c>
      <c r="T177" s="255">
        <f t="shared" si="386"/>
        <v>7.0288301115995752E-2</v>
      </c>
      <c r="U177" s="255">
        <f t="shared" ref="U177:V177" si="420">U166/U$169</f>
        <v>8.5674237196027153E-2</v>
      </c>
      <c r="V177" s="255">
        <f t="shared" si="420"/>
        <v>8.5674237196027153E-2</v>
      </c>
      <c r="W177" s="255">
        <f t="shared" si="386"/>
        <v>7.7679036963010734E-2</v>
      </c>
      <c r="Y177" s="205">
        <f t="shared" si="388"/>
        <v>6.7630548969884888E-3</v>
      </c>
      <c r="Z177" s="205">
        <f t="shared" si="388"/>
        <v>9.0254979793299543E-3</v>
      </c>
      <c r="AA177" s="205">
        <f t="shared" si="388"/>
        <v>9.4349993296349351E-3</v>
      </c>
      <c r="AB177" s="205">
        <f t="shared" si="388"/>
        <v>2.5247012323856659E-2</v>
      </c>
      <c r="AC177" s="255">
        <f t="shared" si="389"/>
        <v>5.3089243144699677E-2</v>
      </c>
      <c r="AD177" s="255">
        <f t="shared" si="389"/>
        <v>8.1061780875284942E-2</v>
      </c>
      <c r="AE177" s="255">
        <f t="shared" ref="AE177:AF177" si="421">AE166/AE$169</f>
        <v>9.7477525780843011E-2</v>
      </c>
      <c r="AF177" s="255">
        <f t="shared" si="421"/>
        <v>9.7416493171536236E-2</v>
      </c>
      <c r="AG177" s="255">
        <f t="shared" si="389"/>
        <v>8.9672236626145027E-2</v>
      </c>
      <c r="AI177" s="219">
        <f>S177</f>
        <v>4.3234901937254933E-2</v>
      </c>
      <c r="AK177" s="256">
        <f>AI177/$AI$180</f>
        <v>9.4030475171506145E-2</v>
      </c>
      <c r="AL177" s="256">
        <f t="shared" ref="AL177:AO177" si="422">AK177</f>
        <v>9.4030475171506145E-2</v>
      </c>
      <c r="AM177" s="256">
        <f>AK177</f>
        <v>9.4030475171506145E-2</v>
      </c>
      <c r="AN177" s="256">
        <f>AL177</f>
        <v>9.4030475171506145E-2</v>
      </c>
      <c r="AO177" s="256">
        <f t="shared" si="422"/>
        <v>9.4030475171506145E-2</v>
      </c>
      <c r="AP177" s="257"/>
      <c r="AQ177" s="256">
        <f t="shared" si="415"/>
        <v>9.4030475171506145E-2</v>
      </c>
      <c r="AR177" s="256">
        <f>AL177</f>
        <v>9.4030475171506145E-2</v>
      </c>
      <c r="AS177" s="256">
        <f>AN177</f>
        <v>9.4030475171506145E-2</v>
      </c>
      <c r="AT177" s="257"/>
      <c r="AU177" s="256">
        <f t="shared" si="416"/>
        <v>9.4030475171506145E-2</v>
      </c>
      <c r="AV177" s="256">
        <f t="shared" si="406"/>
        <v>9.4030475171506145E-2</v>
      </c>
      <c r="AW177" s="256">
        <f t="shared" si="406"/>
        <v>9.4030475171506145E-2</v>
      </c>
    </row>
    <row r="178" spans="1:51">
      <c r="A178" t="s">
        <v>16</v>
      </c>
      <c r="B178" t="str">
        <f t="shared" si="380"/>
        <v>TPPUMER</v>
      </c>
      <c r="C178" t="str">
        <f t="shared" si="380"/>
        <v>Metro Rail</v>
      </c>
      <c r="D178" s="218">
        <f>INDEX($BO$4:$BO$7,MATCH($D$3,$BF$4:$BF$7,0))</f>
        <v>0</v>
      </c>
      <c r="E178" s="205">
        <f t="shared" si="381"/>
        <v>3.2232883809316527E-2</v>
      </c>
      <c r="F178" s="205">
        <f t="shared" ref="F178:H178" si="423">F167/F$169</f>
        <v>3.176704854129446E-2</v>
      </c>
      <c r="G178" s="205">
        <f t="shared" si="423"/>
        <v>3.3359890093609582E-2</v>
      </c>
      <c r="H178" s="205">
        <f t="shared" si="423"/>
        <v>3.1681725083000351E-2</v>
      </c>
      <c r="I178" s="205">
        <f t="shared" si="383"/>
        <v>2.8650507621409606E-2</v>
      </c>
      <c r="J178" s="205">
        <f t="shared" si="383"/>
        <v>2.3284723669508865E-2</v>
      </c>
      <c r="K178" s="205">
        <f t="shared" ref="K178:L178" si="424">K167/K$169</f>
        <v>2.3284723669508865E-2</v>
      </c>
      <c r="L178" s="205">
        <f t="shared" si="424"/>
        <v>2.3284723669508865E-2</v>
      </c>
      <c r="M178" s="205">
        <f t="shared" si="383"/>
        <v>1.5912684073007097E-2</v>
      </c>
      <c r="N178" s="31"/>
      <c r="O178" s="205">
        <f t="shared" ref="O178:R178" si="425">O167/O$169</f>
        <v>3.2232883809316527E-2</v>
      </c>
      <c r="P178" s="205">
        <f t="shared" si="425"/>
        <v>3.176704854129446E-2</v>
      </c>
      <c r="Q178" s="205">
        <f t="shared" si="425"/>
        <v>3.3359890093609582E-2</v>
      </c>
      <c r="R178" s="205">
        <f t="shared" si="425"/>
        <v>3.1681725083000351E-2</v>
      </c>
      <c r="S178" s="255">
        <f t="shared" si="386"/>
        <v>2.8650507621409606E-2</v>
      </c>
      <c r="T178" s="255">
        <f t="shared" si="386"/>
        <v>2.3284723669508865E-2</v>
      </c>
      <c r="U178" s="255">
        <f t="shared" ref="U178:V178" si="426">U167/U$169</f>
        <v>1.8295717770193825E-2</v>
      </c>
      <c r="V178" s="255">
        <f t="shared" si="426"/>
        <v>1.8295717770193825E-2</v>
      </c>
      <c r="W178" s="255">
        <f t="shared" si="386"/>
        <v>1.5912684073007097E-2</v>
      </c>
      <c r="Y178" s="205">
        <f t="shared" si="388"/>
        <v>3.2232883809316527E-2</v>
      </c>
      <c r="Z178" s="205">
        <f t="shared" si="388"/>
        <v>3.176704854129446E-2</v>
      </c>
      <c r="AA178" s="205">
        <f t="shared" si="388"/>
        <v>3.3359890093609582E-2</v>
      </c>
      <c r="AB178" s="205">
        <f t="shared" si="388"/>
        <v>3.1681725083000351E-2</v>
      </c>
      <c r="AC178" s="255">
        <f t="shared" si="389"/>
        <v>3.5180691921991657E-2</v>
      </c>
      <c r="AD178" s="255">
        <f t="shared" si="389"/>
        <v>3.0423994261600668E-2</v>
      </c>
      <c r="AE178" s="255">
        <f t="shared" ref="AE178:AF178" si="427">AE167/AE$169</f>
        <v>2.611741261404326E-2</v>
      </c>
      <c r="AF178" s="255">
        <f t="shared" si="427"/>
        <v>2.675825160211091E-2</v>
      </c>
      <c r="AG178" s="255">
        <f t="shared" si="389"/>
        <v>1.8369511612653697E-2</v>
      </c>
      <c r="AI178" s="219">
        <f>S178</f>
        <v>2.8650507621409606E-2</v>
      </c>
      <c r="AK178" s="256">
        <f>AI178/$AI$180</f>
        <v>6.2311251438842793E-2</v>
      </c>
      <c r="AL178" s="256">
        <f>AK178*(1+$D$178)</f>
        <v>6.2311251438842793E-2</v>
      </c>
      <c r="AM178" s="256">
        <f>AK178*(1+$D$178)</f>
        <v>6.2311251438842793E-2</v>
      </c>
      <c r="AN178" s="256">
        <f>AL178*(1+$D$178)</f>
        <v>6.2311251438842793E-2</v>
      </c>
      <c r="AO178" s="256">
        <f>AN178*(1+$D$178)</f>
        <v>6.2311251438842793E-2</v>
      </c>
      <c r="AP178" s="257"/>
      <c r="AQ178" s="256">
        <f>AK178</f>
        <v>6.2311251438842793E-2</v>
      </c>
      <c r="AR178" s="256">
        <f>AL178</f>
        <v>6.2311251438842793E-2</v>
      </c>
      <c r="AS178" s="256">
        <f>AN178</f>
        <v>6.2311251438842793E-2</v>
      </c>
      <c r="AT178" s="257"/>
      <c r="AU178" s="256">
        <f t="shared" si="416"/>
        <v>6.2311251438842793E-2</v>
      </c>
      <c r="AV178" s="256">
        <f t="shared" si="406"/>
        <v>6.2311251438842793E-2</v>
      </c>
      <c r="AW178" s="256">
        <f>AS178</f>
        <v>6.2311251438842793E-2</v>
      </c>
    </row>
    <row r="179" spans="1:51">
      <c r="A179" t="s">
        <v>16</v>
      </c>
      <c r="B179" t="str">
        <f t="shared" si="380"/>
        <v>TPPUGAT</v>
      </c>
      <c r="C179" t="str">
        <f t="shared" si="380"/>
        <v>Gautrain</v>
      </c>
      <c r="E179" s="205">
        <f t="shared" si="381"/>
        <v>2.4099570920807019E-3</v>
      </c>
      <c r="F179" s="205">
        <f t="shared" ref="F179:H179" si="428">F168/F$169</f>
        <v>2.5011082674687647E-3</v>
      </c>
      <c r="G179" s="205">
        <f t="shared" si="428"/>
        <v>2.372807864149366E-3</v>
      </c>
      <c r="H179" s="205">
        <f t="shared" si="428"/>
        <v>2.426835458011554E-3</v>
      </c>
      <c r="I179" s="205">
        <f t="shared" si="383"/>
        <v>2.5371188362283163E-3</v>
      </c>
      <c r="J179" s="205">
        <f t="shared" si="383"/>
        <v>2.6378644079679105E-3</v>
      </c>
      <c r="K179" s="205">
        <f t="shared" ref="K179:L179" si="429">K168/K$169</f>
        <v>2.6378644079679105E-3</v>
      </c>
      <c r="L179" s="205">
        <f t="shared" si="429"/>
        <v>2.6378644079679105E-3</v>
      </c>
      <c r="M179" s="205">
        <f t="shared" si="383"/>
        <v>2.9624477368707203E-3</v>
      </c>
      <c r="N179" s="31"/>
      <c r="O179" s="205">
        <f t="shared" ref="O179:R179" si="430">O168/O$169</f>
        <v>2.4099570920807019E-3</v>
      </c>
      <c r="P179" s="205">
        <f t="shared" si="430"/>
        <v>2.5011082674687647E-3</v>
      </c>
      <c r="Q179" s="205">
        <f t="shared" si="430"/>
        <v>2.372807864149366E-3</v>
      </c>
      <c r="R179" s="205">
        <f t="shared" si="430"/>
        <v>2.426835458011554E-3</v>
      </c>
      <c r="S179" s="255">
        <f t="shared" si="386"/>
        <v>2.5371188362283163E-3</v>
      </c>
      <c r="T179" s="255">
        <f t="shared" si="386"/>
        <v>2.6378644079679105E-3</v>
      </c>
      <c r="U179" s="255">
        <f t="shared" ref="U179:V179" si="431">U168/U$169</f>
        <v>2.8944903293400192E-3</v>
      </c>
      <c r="V179" s="255">
        <f t="shared" si="431"/>
        <v>2.8944903293400192E-3</v>
      </c>
      <c r="W179" s="255">
        <f t="shared" si="386"/>
        <v>2.9624477368707203E-3</v>
      </c>
      <c r="Y179" s="205">
        <f t="shared" si="388"/>
        <v>2.4099570920807019E-3</v>
      </c>
      <c r="Z179" s="205">
        <f t="shared" si="388"/>
        <v>2.5011082674687647E-3</v>
      </c>
      <c r="AA179" s="205">
        <f t="shared" si="388"/>
        <v>2.372807864149366E-3</v>
      </c>
      <c r="AB179" s="205">
        <f t="shared" si="388"/>
        <v>2.426835458011554E-3</v>
      </c>
      <c r="AC179" s="255">
        <f t="shared" si="389"/>
        <v>3.1153931834747334E-3</v>
      </c>
      <c r="AD179" s="255">
        <f t="shared" si="389"/>
        <v>3.2700758206059052E-3</v>
      </c>
      <c r="AE179" s="255">
        <f t="shared" ref="AE179:AF179" si="432">AE168/AE$169</f>
        <v>3.5871331816687895E-3</v>
      </c>
      <c r="AF179" s="255">
        <f t="shared" si="432"/>
        <v>3.6213191080121439E-3</v>
      </c>
      <c r="AG179" s="255">
        <f t="shared" si="389"/>
        <v>3.4198327481809042E-3</v>
      </c>
      <c r="AI179" s="219">
        <f>S179</f>
        <v>2.5371188362283163E-3</v>
      </c>
      <c r="AK179" s="256">
        <f>AI179/$AI$180</f>
        <v>5.5179144405912879E-3</v>
      </c>
      <c r="AL179" s="256">
        <f t="shared" ref="AL179:AO179" si="433">AK179</f>
        <v>5.5179144405912879E-3</v>
      </c>
      <c r="AM179" s="256">
        <f>AK179</f>
        <v>5.5179144405912879E-3</v>
      </c>
      <c r="AN179" s="256">
        <f>AL179</f>
        <v>5.5179144405912879E-3</v>
      </c>
      <c r="AO179" s="256">
        <f t="shared" si="433"/>
        <v>5.5179144405912879E-3</v>
      </c>
      <c r="AP179" s="257"/>
      <c r="AQ179" s="256">
        <f t="shared" si="415"/>
        <v>5.5179144405912879E-3</v>
      </c>
      <c r="AR179" s="256">
        <f>AL179</f>
        <v>5.5179144405912879E-3</v>
      </c>
      <c r="AS179" s="256">
        <f>AN179</f>
        <v>5.5179144405912879E-3</v>
      </c>
      <c r="AT179" s="257"/>
      <c r="AU179" s="256">
        <f>AQ179</f>
        <v>5.5179144405912879E-3</v>
      </c>
      <c r="AV179" s="256">
        <f t="shared" si="406"/>
        <v>5.5179144405912879E-3</v>
      </c>
      <c r="AW179" s="256">
        <f t="shared" si="406"/>
        <v>5.5179144405912879E-3</v>
      </c>
    </row>
    <row r="180" spans="1:51">
      <c r="A180" t="s">
        <v>16</v>
      </c>
      <c r="J180"/>
      <c r="N180" s="31"/>
      <c r="AI180" s="219">
        <f>SUM(AI175:AI179)</f>
        <v>0.45979669738344908</v>
      </c>
      <c r="AK180" s="24"/>
      <c r="AL180" s="24"/>
      <c r="AM180" s="24"/>
      <c r="AN180" s="24"/>
      <c r="AO180" s="24"/>
    </row>
    <row r="181" spans="1:51">
      <c r="A181" t="s">
        <v>16</v>
      </c>
      <c r="C181" t="s">
        <v>133</v>
      </c>
      <c r="E181" s="24">
        <f t="shared" ref="E181" si="434">SUM(E172:E174)</f>
        <v>0.52503386937918861</v>
      </c>
      <c r="F181" s="24">
        <f t="shared" ref="F181:H181" si="435">SUM(F172:F174)</f>
        <v>0.52941199864778943</v>
      </c>
      <c r="G181" s="24">
        <f t="shared" si="435"/>
        <v>0.50611285619336011</v>
      </c>
      <c r="H181" s="24">
        <f t="shared" si="435"/>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6">SUM(O172:O174)</f>
        <v>0.52503386937918861</v>
      </c>
      <c r="P181" s="24">
        <f t="shared" si="436"/>
        <v>0.52941199864778943</v>
      </c>
      <c r="Q181" s="24">
        <f t="shared" si="436"/>
        <v>0.50611285619336011</v>
      </c>
      <c r="R181" s="24">
        <f t="shared" si="436"/>
        <v>0.51449775506494722</v>
      </c>
      <c r="S181" s="24">
        <f>SUM(S172:S174)</f>
        <v>0.54020330261655081</v>
      </c>
      <c r="T181" s="24">
        <f>SUM(T172:T174)</f>
        <v>0.5905893883848673</v>
      </c>
      <c r="U181" s="24">
        <f>SUM(U172:U174)</f>
        <v>0.64704228735622471</v>
      </c>
      <c r="V181" s="24">
        <f>SUM(V172:V174)</f>
        <v>0.64704228735622471</v>
      </c>
      <c r="W181" s="24">
        <f>SUM(W172:W174)</f>
        <v>0.68940643332024687</v>
      </c>
      <c r="Y181" s="205">
        <f t="shared" ref="Y181:AB182" si="437">O181</f>
        <v>0.52503386937918861</v>
      </c>
      <c r="Z181" s="205">
        <f t="shared" si="437"/>
        <v>0.52941199864778943</v>
      </c>
      <c r="AA181" s="205">
        <f t="shared" si="437"/>
        <v>0.50611285619336011</v>
      </c>
      <c r="AB181" s="205">
        <f t="shared" si="437"/>
        <v>0.51449775506494722</v>
      </c>
      <c r="AC181" s="255">
        <f>SUM(AC172:AC174)</f>
        <v>0.43540386190893998</v>
      </c>
      <c r="AD181" s="255">
        <f>SUM(AD172:AD174)</f>
        <v>0.47601504703820313</v>
      </c>
      <c r="AE181" s="255">
        <f>SUM(AE172:AE174)</f>
        <v>0.52151608360911728</v>
      </c>
      <c r="AF181" s="255">
        <f>SUM(AF172:AF174)</f>
        <v>0.5122822512737617</v>
      </c>
      <c r="AG181" s="255">
        <f>SUM(AG172:AG174)</f>
        <v>0.64145256050062027</v>
      </c>
    </row>
    <row r="182" spans="1:51">
      <c r="A182" t="s">
        <v>16</v>
      </c>
      <c r="C182" t="s">
        <v>134</v>
      </c>
      <c r="E182" s="24">
        <f t="shared" ref="E182" si="438">1-E181</f>
        <v>0.47496613062081139</v>
      </c>
      <c r="F182" s="24">
        <f t="shared" ref="F182:H182" si="439">1-F181</f>
        <v>0.47058800135221057</v>
      </c>
      <c r="G182" s="24">
        <f t="shared" si="439"/>
        <v>0.49388714380663989</v>
      </c>
      <c r="H182" s="24">
        <f t="shared" si="439"/>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0">1-O181</f>
        <v>0.47496613062081139</v>
      </c>
      <c r="P182" s="24">
        <f t="shared" si="440"/>
        <v>0.47058800135221057</v>
      </c>
      <c r="Q182" s="24">
        <f t="shared" si="440"/>
        <v>0.49388714380663989</v>
      </c>
      <c r="R182" s="24">
        <f t="shared" si="440"/>
        <v>0.48550224493505278</v>
      </c>
      <c r="S182" s="24">
        <f>1-S181</f>
        <v>0.45979669738344919</v>
      </c>
      <c r="T182" s="24">
        <f>1-T181</f>
        <v>0.4094106116151327</v>
      </c>
      <c r="U182" s="24">
        <f>1-U181</f>
        <v>0.35295771264377529</v>
      </c>
      <c r="V182" s="24">
        <f>1-V181</f>
        <v>0.35295771264377529</v>
      </c>
      <c r="W182" s="24">
        <f>1-W181</f>
        <v>0.31059356667975313</v>
      </c>
      <c r="Y182" s="205">
        <f t="shared" si="437"/>
        <v>0.47496613062081139</v>
      </c>
      <c r="Z182" s="205">
        <f t="shared" si="437"/>
        <v>0.47058800135221057</v>
      </c>
      <c r="AA182" s="205">
        <f t="shared" si="437"/>
        <v>0.49388714380663989</v>
      </c>
      <c r="AB182" s="205">
        <f t="shared" si="437"/>
        <v>0.48550224493505278</v>
      </c>
      <c r="AC182" s="255">
        <f>1-AC181</f>
        <v>0.56459613809106002</v>
      </c>
      <c r="AD182" s="255">
        <f>1-AD181</f>
        <v>0.52398495296179681</v>
      </c>
      <c r="AE182" s="255">
        <f>1-AE181</f>
        <v>0.47848391639088272</v>
      </c>
      <c r="AF182" s="255">
        <f>1-AF181</f>
        <v>0.4877177487262383</v>
      </c>
      <c r="AG182" s="255">
        <f>1-AG181</f>
        <v>0.35854743949937973</v>
      </c>
    </row>
    <row r="183" spans="1:51">
      <c r="A183" t="s">
        <v>16</v>
      </c>
      <c r="J183"/>
      <c r="N183" s="31"/>
      <c r="Y183" s="17">
        <f t="shared" ref="Y183:AD183" si="441">SUM(Y161:Y162)/SUM(O161:O162)</f>
        <v>1</v>
      </c>
      <c r="Z183" s="17">
        <f t="shared" si="441"/>
        <v>1</v>
      </c>
      <c r="AA183" s="17">
        <f t="shared" si="441"/>
        <v>1</v>
      </c>
      <c r="AB183" s="17">
        <f t="shared" si="441"/>
        <v>1</v>
      </c>
      <c r="AC183" s="17">
        <f t="shared" si="441"/>
        <v>0.79999999999999993</v>
      </c>
      <c r="AD183" s="17">
        <f t="shared" si="441"/>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2">F4</f>
        <v>2019</v>
      </c>
      <c r="G185" s="4">
        <f t="shared" si="442"/>
        <v>2020</v>
      </c>
      <c r="H185" s="4">
        <f t="shared" si="442"/>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3">G149</f>
        <v>78.308349507973659</v>
      </c>
      <c r="H186" s="3">
        <f t="shared" si="443"/>
        <v>83.011371976970224</v>
      </c>
      <c r="I186" s="6">
        <f t="shared" ref="I186:M193" si="444">I149</f>
        <v>99.240263719345407</v>
      </c>
      <c r="J186" s="6">
        <f t="shared" si="444"/>
        <v>128.1137148596512</v>
      </c>
      <c r="K186" s="6">
        <f t="shared" ref="K186:L186" si="445">K149</f>
        <v>128.1137148596512</v>
      </c>
      <c r="L186" s="6">
        <f t="shared" si="445"/>
        <v>128.1137148596512</v>
      </c>
      <c r="M186" s="6">
        <f t="shared" si="444"/>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6">B150</f>
        <v>TPPRSUV</v>
      </c>
      <c r="C187" t="str">
        <f t="shared" si="446"/>
        <v>SUV Priv.Veh. Vehicle km</v>
      </c>
      <c r="E187" s="6">
        <f t="shared" ref="E187:E193" si="447">E150</f>
        <v>17.754191802068</v>
      </c>
      <c r="F187" s="6">
        <f t="shared" ref="F187:H187" si="448">F150</f>
        <v>17.98100306310393</v>
      </c>
      <c r="G187" s="6">
        <f t="shared" si="448"/>
        <v>16.640524270444406</v>
      </c>
      <c r="H187" s="6">
        <f t="shared" si="448"/>
        <v>17.639916545106175</v>
      </c>
      <c r="I187" s="6">
        <f t="shared" si="444"/>
        <v>21.088556040360903</v>
      </c>
      <c r="J187" s="6">
        <f t="shared" si="444"/>
        <v>27.224164407675886</v>
      </c>
      <c r="K187" s="6">
        <f t="shared" ref="K187:L187" si="449">K150</f>
        <v>27.224164407675886</v>
      </c>
      <c r="L187" s="6">
        <f t="shared" si="449"/>
        <v>27.224164407675886</v>
      </c>
      <c r="M187" s="6">
        <f t="shared" si="444"/>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6"/>
        <v>TPPRMOT</v>
      </c>
      <c r="C188" t="str">
        <f t="shared" si="446"/>
        <v>Motorbikes Priv.Veh. Vehicle km</v>
      </c>
      <c r="E188" s="6">
        <f t="shared" si="447"/>
        <v>5.9227912022632498</v>
      </c>
      <c r="F188" s="6">
        <f t="shared" ref="F188:H188" si="450">F151</f>
        <v>3.1731181876065753</v>
      </c>
      <c r="G188" s="6">
        <f t="shared" si="450"/>
        <v>2.9365631065490123</v>
      </c>
      <c r="H188" s="6">
        <f t="shared" si="450"/>
        <v>3.1129264491363839</v>
      </c>
      <c r="I188" s="6">
        <f t="shared" si="444"/>
        <v>3.7215098894754526</v>
      </c>
      <c r="J188" s="6">
        <f t="shared" si="444"/>
        <v>4.8042643072369202</v>
      </c>
      <c r="K188" s="6">
        <f t="shared" ref="K188:L188" si="451">K151</f>
        <v>4.8042643072369202</v>
      </c>
      <c r="L188" s="6">
        <f t="shared" si="451"/>
        <v>4.8042643072369202</v>
      </c>
      <c r="M188" s="6">
        <f t="shared" si="444"/>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6"/>
        <v>TPPUBUS</v>
      </c>
      <c r="C189" t="str">
        <f t="shared" si="446"/>
        <v>Bus vehicle km</v>
      </c>
      <c r="E189" s="6">
        <f t="shared" si="447"/>
        <v>0.64296697178877804</v>
      </c>
      <c r="F189" s="6">
        <f t="shared" ref="F189:H189" si="452">F152</f>
        <v>0.65638835358308667</v>
      </c>
      <c r="G189" s="6">
        <f t="shared" si="452"/>
        <v>0.66728000543342869</v>
      </c>
      <c r="H189" s="6">
        <f t="shared" si="452"/>
        <v>0.66082387926845887</v>
      </c>
      <c r="I189" s="6">
        <f t="shared" si="444"/>
        <v>0.68043366910270886</v>
      </c>
      <c r="J189" s="6">
        <f t="shared" si="444"/>
        <v>0.6529860039936678</v>
      </c>
      <c r="K189" s="6">
        <f t="shared" ref="K189:L189" si="453">K152</f>
        <v>0.6529860039936678</v>
      </c>
      <c r="L189" s="6">
        <f t="shared" si="453"/>
        <v>0.6529860039936678</v>
      </c>
      <c r="M189" s="6">
        <f t="shared" si="444"/>
        <v>0.57455220204372504</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6"/>
        <v>TPPUMBT</v>
      </c>
      <c r="C190" t="str">
        <f t="shared" si="446"/>
        <v>Minibus vehicle km</v>
      </c>
      <c r="E190" s="6">
        <f t="shared" si="447"/>
        <v>7.2130505455454896</v>
      </c>
      <c r="F190" s="6">
        <f t="shared" ref="F190:H190" si="454">F153</f>
        <v>7.3647418948024068</v>
      </c>
      <c r="G190" s="6">
        <f t="shared" si="454"/>
        <v>7.4869472999530968</v>
      </c>
      <c r="H190" s="6">
        <f t="shared" si="454"/>
        <v>7.4145089293060087</v>
      </c>
      <c r="I190" s="6">
        <f t="shared" si="444"/>
        <v>7.6345327002218193</v>
      </c>
      <c r="J190" s="6">
        <f t="shared" si="444"/>
        <v>7.3265671977268498</v>
      </c>
      <c r="K190" s="6">
        <f t="shared" ref="K190:L190" si="455">K153</f>
        <v>7.3265671977268498</v>
      </c>
      <c r="L190" s="6">
        <f t="shared" si="455"/>
        <v>7.3265671977268498</v>
      </c>
      <c r="M190" s="6">
        <f t="shared" si="444"/>
        <v>6.4465322244733843</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6"/>
        <v>TPPUBRT</v>
      </c>
      <c r="C191" t="str">
        <f t="shared" si="446"/>
        <v>BRT vehicle km</v>
      </c>
      <c r="E191" s="6">
        <f t="shared" si="447"/>
        <v>7.2799982901224303E-2</v>
      </c>
      <c r="F191" s="6">
        <f t="shared" ref="F191:H191" si="456">F154</f>
        <v>0.10097884850612647</v>
      </c>
      <c r="G191" s="6">
        <f t="shared" si="456"/>
        <v>0.10218816836006109</v>
      </c>
      <c r="H191" s="6">
        <f t="shared" si="456"/>
        <v>0.28514262258360673</v>
      </c>
      <c r="I191" s="6">
        <f t="shared" si="444"/>
        <v>0.55598515124687653</v>
      </c>
      <c r="J191" s="6">
        <f t="shared" si="444"/>
        <v>1.0673112116422001</v>
      </c>
      <c r="K191" s="6">
        <f t="shared" ref="K191:L191" si="457">K154</f>
        <v>1.0673112116422001</v>
      </c>
      <c r="L191" s="6">
        <f t="shared" si="457"/>
        <v>1.0673112116422001</v>
      </c>
      <c r="M191" s="6">
        <f t="shared" si="444"/>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6"/>
        <v>TPPUMER</v>
      </c>
      <c r="C192" t="str">
        <f t="shared" si="446"/>
        <v>Metro Rail pkm</v>
      </c>
      <c r="E192" s="6">
        <f t="shared" si="447"/>
        <v>8.7048317578401608</v>
      </c>
      <c r="F192" s="6">
        <f t="shared" ref="F192:H192" si="458">F155</f>
        <v>8.8853822511638398</v>
      </c>
      <c r="G192" s="6">
        <f t="shared" si="458"/>
        <v>9.0328201048500034</v>
      </c>
      <c r="H192" s="6">
        <f t="shared" si="458"/>
        <v>8.9454249697529935</v>
      </c>
      <c r="I192" s="6">
        <f t="shared" si="444"/>
        <v>9.2108783063199127</v>
      </c>
      <c r="J192" s="6">
        <f t="shared" si="444"/>
        <v>8.8393254061740514</v>
      </c>
      <c r="K192" s="6">
        <f t="shared" ref="K192:L192" si="459">K155</f>
        <v>8.8393254061740514</v>
      </c>
      <c r="L192" s="6">
        <f t="shared" si="459"/>
        <v>8.8393254061740514</v>
      </c>
      <c r="M192" s="6">
        <f t="shared" si="444"/>
        <v>7.7775845816560496</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6"/>
        <v>TPPUGAT</v>
      </c>
      <c r="C193" t="str">
        <f t="shared" si="446"/>
        <v>Gautrain pkm</v>
      </c>
      <c r="E193" s="6">
        <f t="shared" si="447"/>
        <v>0.64854136839212595</v>
      </c>
      <c r="F193" s="6">
        <f t="shared" ref="F193:H193" si="460">F156</f>
        <v>0.6995709084876961</v>
      </c>
      <c r="G193" s="6">
        <f t="shared" si="460"/>
        <v>0.64248252977129328</v>
      </c>
      <c r="H193" s="6">
        <f t="shared" si="460"/>
        <v>0.68522387738371804</v>
      </c>
      <c r="I193" s="6">
        <f t="shared" si="444"/>
        <v>0.81566069118119378</v>
      </c>
      <c r="J193" s="6">
        <f t="shared" si="444"/>
        <v>1.0013836629689683</v>
      </c>
      <c r="K193" s="6">
        <f t="shared" ref="K193:L193" si="461">K156</f>
        <v>1.0013836629689683</v>
      </c>
      <c r="L193" s="6">
        <f t="shared" si="461"/>
        <v>1.0013836629689683</v>
      </c>
      <c r="M193" s="6">
        <f t="shared" si="444"/>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2">1+Q195</f>
        <v>2018</v>
      </c>
      <c r="S195" s="12">
        <f t="shared" si="462"/>
        <v>2019</v>
      </c>
      <c r="T195" s="12">
        <f t="shared" si="462"/>
        <v>2020</v>
      </c>
      <c r="U195" s="12">
        <f>1+S195</f>
        <v>2020</v>
      </c>
      <c r="V195" s="12">
        <f>1+S195</f>
        <v>2020</v>
      </c>
      <c r="W195" s="12">
        <f>1+T195</f>
        <v>2021</v>
      </c>
      <c r="X195" s="12">
        <f t="shared" si="462"/>
        <v>2022</v>
      </c>
      <c r="Y195" s="12">
        <f t="shared" si="462"/>
        <v>2023</v>
      </c>
      <c r="Z195" s="12">
        <f t="shared" si="462"/>
        <v>2024</v>
      </c>
      <c r="AA195" s="12">
        <f t="shared" si="462"/>
        <v>2025</v>
      </c>
      <c r="AB195" s="12">
        <f t="shared" si="462"/>
        <v>2026</v>
      </c>
      <c r="AC195" s="12">
        <f t="shared" si="462"/>
        <v>2027</v>
      </c>
      <c r="AD195" s="12">
        <f t="shared" si="462"/>
        <v>2028</v>
      </c>
      <c r="AE195" s="12">
        <f t="shared" si="462"/>
        <v>2029</v>
      </c>
      <c r="AF195" s="12">
        <f>1+AD195</f>
        <v>2029</v>
      </c>
      <c r="AG195" s="12">
        <f>1+AD195</f>
        <v>2029</v>
      </c>
      <c r="AH195" s="12">
        <f>1+AE195</f>
        <v>2030</v>
      </c>
      <c r="AI195" s="12">
        <f t="shared" si="462"/>
        <v>2031</v>
      </c>
      <c r="AJ195" s="12">
        <f t="shared" si="462"/>
        <v>2032</v>
      </c>
      <c r="AK195" s="12">
        <f t="shared" si="462"/>
        <v>2033</v>
      </c>
      <c r="AL195" s="12">
        <f t="shared" si="462"/>
        <v>2034</v>
      </c>
      <c r="AM195" s="12">
        <f t="shared" si="462"/>
        <v>2035</v>
      </c>
      <c r="AN195" s="12">
        <f>1+AL195</f>
        <v>2035</v>
      </c>
      <c r="AO195" s="12">
        <f>1+AM195</f>
        <v>2036</v>
      </c>
      <c r="AP195" s="12">
        <f t="shared" si="462"/>
        <v>2037</v>
      </c>
      <c r="AQ195" s="12">
        <f>1+AO195</f>
        <v>2037</v>
      </c>
      <c r="AR195" s="12">
        <f t="shared" si="462"/>
        <v>2038</v>
      </c>
      <c r="AS195" s="12">
        <f t="shared" si="462"/>
        <v>2039</v>
      </c>
      <c r="AT195" s="12">
        <f t="shared" si="462"/>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3">MATCH(N$214,$E$185:$M$185,$G196)</f>
        <v>1</v>
      </c>
      <c r="R196" s="97">
        <f t="shared" si="463"/>
        <v>1</v>
      </c>
      <c r="S196" s="97">
        <f t="shared" si="463"/>
        <v>2</v>
      </c>
      <c r="T196" s="97">
        <f t="shared" si="463"/>
        <v>3</v>
      </c>
      <c r="U196" s="97">
        <f>MATCH(Q$214,$E$185:$M$185,$G196)</f>
        <v>3</v>
      </c>
      <c r="V196" s="97">
        <f t="shared" ref="V196:Y197" si="464">MATCH(Q$214,$E$185:$M$185,$G196)</f>
        <v>3</v>
      </c>
      <c r="W196" s="97">
        <f t="shared" si="464"/>
        <v>4</v>
      </c>
      <c r="X196" s="97">
        <f t="shared" si="464"/>
        <v>4</v>
      </c>
      <c r="Y196" s="97">
        <f t="shared" si="464"/>
        <v>4</v>
      </c>
      <c r="Z196" s="97">
        <f t="shared" ref="Z196:AE197" si="465">MATCH(W$214,$E$185:$M$185,$G196)</f>
        <v>4</v>
      </c>
      <c r="AA196" s="97">
        <f t="shared" si="465"/>
        <v>4</v>
      </c>
      <c r="AB196" s="97">
        <f t="shared" si="465"/>
        <v>4</v>
      </c>
      <c r="AC196" s="97">
        <f t="shared" si="465"/>
        <v>4</v>
      </c>
      <c r="AD196" s="97">
        <f t="shared" si="465"/>
        <v>4</v>
      </c>
      <c r="AE196" s="97">
        <f t="shared" si="465"/>
        <v>4</v>
      </c>
      <c r="AF196" s="97">
        <f>MATCH(AB$214,$E$185:$M$185,$G196)</f>
        <v>4</v>
      </c>
      <c r="AG196" s="97">
        <f t="shared" ref="AG196:AJ197" si="466">MATCH(AB$214,$E$185:$M$185,$G196)</f>
        <v>4</v>
      </c>
      <c r="AH196" s="97">
        <f t="shared" si="466"/>
        <v>5</v>
      </c>
      <c r="AI196" s="97">
        <f t="shared" si="466"/>
        <v>5</v>
      </c>
      <c r="AJ196" s="97">
        <f t="shared" si="466"/>
        <v>5</v>
      </c>
      <c r="AK196" s="97">
        <f t="shared" ref="AK196:AM197" si="467">MATCH(AH$214,$E$185:$M$185,$G196)</f>
        <v>5</v>
      </c>
      <c r="AL196" s="97">
        <f t="shared" si="467"/>
        <v>5</v>
      </c>
      <c r="AM196" s="97">
        <f t="shared" si="467"/>
        <v>5</v>
      </c>
      <c r="AN196" s="97">
        <f t="shared" ref="AN196:AP197" si="468">MATCH(AJ$214,$E$185:$M$185,$G196)</f>
        <v>5</v>
      </c>
      <c r="AO196" s="97">
        <f t="shared" si="468"/>
        <v>5</v>
      </c>
      <c r="AP196" s="97">
        <f t="shared" si="468"/>
        <v>5</v>
      </c>
      <c r="AQ196" s="97">
        <f>MATCH(AL$214,$E$185:$M$185,$G196)</f>
        <v>5</v>
      </c>
      <c r="AR196" s="97">
        <f>MATCH(AM$214,$E$185:$M$185,$G196)</f>
        <v>5</v>
      </c>
      <c r="AS196" s="97">
        <f>MATCH(AO$214,$E$185:$M$185,$G196)</f>
        <v>5</v>
      </c>
      <c r="AT196" s="97">
        <f t="shared" ref="AT196:AV197" si="469">MATCH(AQ$214,$E$185:$M$185,$G196)</f>
        <v>6</v>
      </c>
      <c r="AU196" s="97">
        <f t="shared" si="469"/>
        <v>6</v>
      </c>
      <c r="AV196" s="97">
        <f t="shared" si="469"/>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3"/>
        <v>1</v>
      </c>
      <c r="R197" s="31" t="e">
        <f t="shared" si="463"/>
        <v>#N/A</v>
      </c>
      <c r="S197" s="31">
        <f t="shared" si="463"/>
        <v>2</v>
      </c>
      <c r="T197" s="31">
        <f t="shared" si="463"/>
        <v>3</v>
      </c>
      <c r="U197" s="31">
        <f>MATCH(Q$214,$E$185:$M$185,$G197)</f>
        <v>3</v>
      </c>
      <c r="V197" s="31">
        <f t="shared" si="464"/>
        <v>3</v>
      </c>
      <c r="W197" s="31">
        <f t="shared" si="464"/>
        <v>4</v>
      </c>
      <c r="X197" s="31" t="e">
        <f t="shared" si="464"/>
        <v>#N/A</v>
      </c>
      <c r="Y197" s="31" t="e">
        <f t="shared" si="464"/>
        <v>#N/A</v>
      </c>
      <c r="Z197" s="31" t="e">
        <f t="shared" si="465"/>
        <v>#N/A</v>
      </c>
      <c r="AA197" s="31" t="e">
        <f t="shared" si="465"/>
        <v>#N/A</v>
      </c>
      <c r="AB197" s="31" t="e">
        <f t="shared" si="465"/>
        <v>#N/A</v>
      </c>
      <c r="AC197" s="31" t="e">
        <f t="shared" si="465"/>
        <v>#N/A</v>
      </c>
      <c r="AD197" s="31" t="e">
        <f t="shared" si="465"/>
        <v>#N/A</v>
      </c>
      <c r="AE197" s="31" t="e">
        <f t="shared" si="465"/>
        <v>#N/A</v>
      </c>
      <c r="AF197" s="31" t="e">
        <f>MATCH(AB$214,$E$185:$M$185,$G197)</f>
        <v>#N/A</v>
      </c>
      <c r="AG197" s="31" t="e">
        <f t="shared" si="466"/>
        <v>#N/A</v>
      </c>
      <c r="AH197" s="31">
        <f t="shared" si="466"/>
        <v>5</v>
      </c>
      <c r="AI197" s="31" t="e">
        <f t="shared" si="466"/>
        <v>#N/A</v>
      </c>
      <c r="AJ197" s="31" t="e">
        <f t="shared" si="466"/>
        <v>#N/A</v>
      </c>
      <c r="AK197" s="31" t="e">
        <f t="shared" si="467"/>
        <v>#N/A</v>
      </c>
      <c r="AL197" s="31" t="e">
        <f t="shared" si="467"/>
        <v>#N/A</v>
      </c>
      <c r="AM197" s="31" t="e">
        <f t="shared" si="467"/>
        <v>#N/A</v>
      </c>
      <c r="AN197" s="31" t="e">
        <f t="shared" si="468"/>
        <v>#N/A</v>
      </c>
      <c r="AO197" s="31" t="e">
        <f t="shared" si="468"/>
        <v>#N/A</v>
      </c>
      <c r="AP197" s="31" t="e">
        <f t="shared" si="468"/>
        <v>#N/A</v>
      </c>
      <c r="AQ197" s="31" t="e">
        <f>MATCH(AL$214,$E$185:$M$185,$G197)</f>
        <v>#N/A</v>
      </c>
      <c r="AR197" s="31" t="e">
        <f>MATCH(AM$214,$E$185:$M$185,$G197)</f>
        <v>#N/A</v>
      </c>
      <c r="AS197" s="31" t="e">
        <f>MATCH(AO$214,$E$185:$M$185,$G197)</f>
        <v>#N/A</v>
      </c>
      <c r="AT197" s="31">
        <f t="shared" si="469"/>
        <v>6</v>
      </c>
      <c r="AU197" s="31" t="e">
        <f t="shared" si="469"/>
        <v>#N/A</v>
      </c>
      <c r="AV197" s="31">
        <f t="shared" si="469"/>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0">MATCH(W$214,$G$211:$M$211,$G198)</f>
        <v>5</v>
      </c>
      <c r="AA198">
        <f t="shared" si="470"/>
        <v>5</v>
      </c>
      <c r="AB198">
        <f t="shared" si="470"/>
        <v>5</v>
      </c>
      <c r="AC198">
        <f t="shared" si="470"/>
        <v>5</v>
      </c>
      <c r="AD198">
        <f t="shared" si="470"/>
        <v>5</v>
      </c>
      <c r="AE198">
        <f t="shared" si="470"/>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1">IF(ISNA(Q196),-1,IF(ISNA(Q198),99,IF(ISNA(Q197),Q196,0)))</f>
        <v>0</v>
      </c>
      <c r="R199" s="66">
        <f t="shared" ref="R199:AX199" si="472">IF(ISNA(R196),-1,IF(ISNA(R198),99,IF(ISNA(R197),R196,0)))</f>
        <v>1</v>
      </c>
      <c r="S199" s="66">
        <f t="shared" si="472"/>
        <v>0</v>
      </c>
      <c r="T199" s="66">
        <f t="shared" si="472"/>
        <v>0</v>
      </c>
      <c r="U199" s="66">
        <f t="shared" ref="U199:V199" si="473">IF(ISNA(U196),-1,IF(ISNA(U198),99,IF(ISNA(U197),U196,0)))</f>
        <v>0</v>
      </c>
      <c r="V199" s="66">
        <f t="shared" si="473"/>
        <v>0</v>
      </c>
      <c r="W199" s="66">
        <f t="shared" si="472"/>
        <v>0</v>
      </c>
      <c r="X199" s="66">
        <f t="shared" si="472"/>
        <v>4</v>
      </c>
      <c r="Y199" s="66">
        <f t="shared" si="472"/>
        <v>4</v>
      </c>
      <c r="Z199" s="66">
        <f t="shared" si="472"/>
        <v>4</v>
      </c>
      <c r="AA199" s="66">
        <f t="shared" si="472"/>
        <v>4</v>
      </c>
      <c r="AB199" s="66">
        <f t="shared" si="472"/>
        <v>4</v>
      </c>
      <c r="AC199" s="66">
        <f t="shared" si="472"/>
        <v>4</v>
      </c>
      <c r="AD199" s="66">
        <f t="shared" si="472"/>
        <v>4</v>
      </c>
      <c r="AE199" s="66">
        <f t="shared" si="472"/>
        <v>4</v>
      </c>
      <c r="AF199" s="66">
        <f t="shared" ref="AF199:AG199" si="474">IF(ISNA(AF196),-1,IF(ISNA(AF198),99,IF(ISNA(AF197),AF196,0)))</f>
        <v>4</v>
      </c>
      <c r="AG199" s="66">
        <f t="shared" si="474"/>
        <v>4</v>
      </c>
      <c r="AH199" s="66">
        <f t="shared" si="472"/>
        <v>0</v>
      </c>
      <c r="AI199" s="66">
        <f t="shared" si="472"/>
        <v>5</v>
      </c>
      <c r="AJ199" s="66">
        <f t="shared" si="472"/>
        <v>5</v>
      </c>
      <c r="AK199" s="66">
        <f t="shared" si="472"/>
        <v>5</v>
      </c>
      <c r="AL199" s="66">
        <f t="shared" si="472"/>
        <v>5</v>
      </c>
      <c r="AM199" s="66">
        <f t="shared" si="472"/>
        <v>5</v>
      </c>
      <c r="AN199" s="66">
        <f t="shared" ref="AN199" si="475">IF(ISNA(AN196),-1,IF(ISNA(AN198),99,IF(ISNA(AN197),AN196,0)))</f>
        <v>5</v>
      </c>
      <c r="AO199" s="66">
        <f t="shared" si="472"/>
        <v>5</v>
      </c>
      <c r="AP199" s="66">
        <f t="shared" ref="AP199" si="476">IF(ISNA(AP196),-1,IF(ISNA(AP198),99,IF(ISNA(AP197),AP196,0)))</f>
        <v>5</v>
      </c>
      <c r="AQ199" s="66">
        <f t="shared" si="472"/>
        <v>5</v>
      </c>
      <c r="AR199" s="66">
        <f t="shared" si="472"/>
        <v>5</v>
      </c>
      <c r="AS199" s="66">
        <f t="shared" si="472"/>
        <v>5</v>
      </c>
      <c r="AT199" s="66">
        <f t="shared" si="472"/>
        <v>0</v>
      </c>
      <c r="AU199" s="66">
        <f t="shared" si="472"/>
        <v>6</v>
      </c>
      <c r="AV199" s="66">
        <f t="shared" si="472"/>
        <v>0</v>
      </c>
      <c r="AW199" s="66">
        <f t="shared" si="472"/>
        <v>0</v>
      </c>
      <c r="AX199" s="66">
        <f t="shared" si="472"/>
        <v>0</v>
      </c>
      <c r="AY199" s="66"/>
      <c r="BB199" s="66"/>
      <c r="BC199" s="66"/>
      <c r="BM199" s="66"/>
      <c r="BN199" s="66"/>
    </row>
    <row r="200" spans="1:66">
      <c r="E200" t="s">
        <v>16</v>
      </c>
      <c r="F200" s="15" t="str">
        <f t="shared" ref="F200:F207" si="477">IF(E200="*","","COM_PROJ")</f>
        <v/>
      </c>
      <c r="G200" s="43" t="str">
        <f t="shared" ref="G200:G207" si="478">B172</f>
        <v>TPPRCAR</v>
      </c>
      <c r="H200" s="16"/>
      <c r="J200" s="16" t="str">
        <f t="shared" ref="J200:M207" si="479">IF($E200="*","","-")</f>
        <v/>
      </c>
      <c r="L200" s="16" t="str">
        <f t="shared" si="479"/>
        <v/>
      </c>
      <c r="M200" s="16" t="str">
        <f t="shared" si="479"/>
        <v/>
      </c>
      <c r="N200" s="15" t="str">
        <f t="shared" ref="N200:N207" si="480">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128.1137148596512</v>
      </c>
      <c r="AV200" s="3" cm="1">
        <f t="array" ref="AV200">IF(AV$199=-1,AW200,IF(AV$199=99,AU200,IF(AV$199=0,INDEX($E186:$M186,0,AV$197),(INDEX($E186:$M186,0,AV$199+1)-INDEX($E186:$M186,0,AV$199))/(INDEX($E$185:$M$185,0,AV$199+1)-INDEX($E$185:$M$185,0,AV$199))+AU200)))</f>
        <v>128.1137148596512</v>
      </c>
      <c r="AW200" s="3" cm="1">
        <f t="array" ref="AW200">IF(AW$199=-1,AX200,IF(AW$199=99,AV200,IF(AW$199=0,INDEX($E186:$M186,0,AW$197),(INDEX($E186:$M186,0,AW$199+1)-INDEX($E186:$M186,0,AW$199))/(INDEX($E$185:$M$185,0,AW$199+1)-INDEX($E$185:$M$185,0,AW$199))+AV200)))</f>
        <v>128.1137148596512</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7"/>
        <v/>
      </c>
      <c r="G201" s="43" t="str">
        <f t="shared" si="478"/>
        <v>TPPRSUV</v>
      </c>
      <c r="H201" s="16"/>
      <c r="J201" s="16" t="str">
        <f t="shared" si="479"/>
        <v/>
      </c>
      <c r="L201" s="16" t="str">
        <f t="shared" si="479"/>
        <v/>
      </c>
      <c r="M201" s="16" t="str">
        <f t="shared" si="479"/>
        <v/>
      </c>
      <c r="N201" s="15" t="str">
        <f t="shared" si="480"/>
        <v/>
      </c>
      <c r="O201" s="15"/>
      <c r="P201" s="15"/>
      <c r="Q201" s="3">
        <f t="shared" ref="Q201:Q207" si="481">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27.224164407675886</v>
      </c>
      <c r="AV201" s="3" cm="1">
        <f t="array" ref="AV201">IF(AV$199=-1,AW201,IF(AV$199=99,AU201,IF(AV$199=0,INDEX($E187:$M187,0,AV$197),(INDEX($E187:$M187,0,AV$199+1)-INDEX($E187:$M187,0,AV$199))/(INDEX($E$185:$M$185,0,AV$199+1)-INDEX($E$185:$M$185,0,AV$199))+AU201)))</f>
        <v>27.224164407675886</v>
      </c>
      <c r="AW201" s="3" cm="1">
        <f t="array" ref="AW201">IF(AW$199=-1,AX201,IF(AW$199=99,AV201,IF(AW$199=0,INDEX($E187:$M187,0,AW$197),(INDEX($E187:$M187,0,AW$199+1)-INDEX($E187:$M187,0,AW$199))/(INDEX($E$185:$M$185,0,AW$199+1)-INDEX($E$185:$M$185,0,AW$199))+AV201)))</f>
        <v>27.224164407675886</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7"/>
        <v/>
      </c>
      <c r="G202" s="43" t="str">
        <f t="shared" si="478"/>
        <v>TPPRMOT</v>
      </c>
      <c r="H202" s="16"/>
      <c r="J202" s="16" t="str">
        <f t="shared" si="479"/>
        <v/>
      </c>
      <c r="L202" s="16" t="str">
        <f t="shared" si="479"/>
        <v/>
      </c>
      <c r="M202" s="16" t="str">
        <f t="shared" si="479"/>
        <v/>
      </c>
      <c r="N202" s="15" t="str">
        <f t="shared" si="480"/>
        <v/>
      </c>
      <c r="O202" s="15"/>
      <c r="P202" s="15"/>
      <c r="Q202" s="3">
        <f t="shared" si="481"/>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4.8042643072369202</v>
      </c>
      <c r="AV202" s="3" cm="1">
        <f t="array" ref="AV202">IF(AV$199=-1,AW202,IF(AV$199=99,AU202,IF(AV$199=0,INDEX($E188:$M188,0,AV$197),(INDEX($E188:$M188,0,AV$199+1)-INDEX($E188:$M188,0,AV$199))/(INDEX($E$185:$M$185,0,AV$199+1)-INDEX($E$185:$M$185,0,AV$199))+AU202)))</f>
        <v>4.8042643072369202</v>
      </c>
      <c r="AW202" s="3" cm="1">
        <f t="array" ref="AW202">IF(AW$199=-1,AX202,IF(AW$199=99,AV202,IF(AW$199=0,INDEX($E188:$M188,0,AW$197),(INDEX($E188:$M188,0,AW$199+1)-INDEX($E188:$M188,0,AW$199))/(INDEX($E$185:$M$185,0,AW$199+1)-INDEX($E$185:$M$185,0,AW$199))+AV202)))</f>
        <v>4.8042643072369202</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7"/>
        <v/>
      </c>
      <c r="G203" s="43" t="str">
        <f t="shared" si="478"/>
        <v>TPPUBUS</v>
      </c>
      <c r="H203" s="16"/>
      <c r="J203" s="16" t="str">
        <f t="shared" si="479"/>
        <v/>
      </c>
      <c r="L203" s="16" t="str">
        <f t="shared" si="479"/>
        <v/>
      </c>
      <c r="M203" s="16" t="str">
        <f t="shared" si="479"/>
        <v/>
      </c>
      <c r="N203" s="15" t="str">
        <f t="shared" si="480"/>
        <v/>
      </c>
      <c r="O203" s="15"/>
      <c r="P203" s="15"/>
      <c r="Q203" s="3">
        <f t="shared" si="481"/>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0.6529860039936678</v>
      </c>
      <c r="AV203" s="3" cm="1">
        <f t="array" ref="AV203">IF(AV$199=-1,AW203,IF(AV$199=99,AU203,IF(AV$199=0,INDEX($E189:$M189,0,AV$197),(INDEX($E189:$M189,0,AV$199+1)-INDEX($E189:$M189,0,AV$199))/(INDEX($E$185:$M$185,0,AV$199+1)-INDEX($E$185:$M$185,0,AV$199))+AU203)))</f>
        <v>0.6529860039936678</v>
      </c>
      <c r="AW203" s="3" cm="1">
        <f t="array" ref="AW203">IF(AW$199=-1,AX203,IF(AW$199=99,AV203,IF(AW$199=0,INDEX($E189:$M189,0,AW$197),(INDEX($E189:$M189,0,AW$199+1)-INDEX($E189:$M189,0,AW$199))/(INDEX($E$185:$M$185,0,AW$199+1)-INDEX($E$185:$M$185,0,AW$199))+AV203)))</f>
        <v>0.6529860039936678</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7"/>
        <v/>
      </c>
      <c r="G204" s="43" t="str">
        <f t="shared" si="478"/>
        <v>TPPUMBT</v>
      </c>
      <c r="H204" s="16"/>
      <c r="J204" s="16" t="str">
        <f t="shared" si="479"/>
        <v/>
      </c>
      <c r="L204" s="16" t="str">
        <f t="shared" si="479"/>
        <v/>
      </c>
      <c r="M204" s="16" t="str">
        <f t="shared" si="479"/>
        <v/>
      </c>
      <c r="N204" s="15" t="str">
        <f t="shared" si="480"/>
        <v/>
      </c>
      <c r="O204" s="15"/>
      <c r="P204" s="15"/>
      <c r="Q204" s="3">
        <f t="shared" si="481"/>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7.3265671977268498</v>
      </c>
      <c r="AV204" s="3" cm="1">
        <f t="array" ref="AV204">IF(AV$199=-1,AW204,IF(AV$199=99,AU204,IF(AV$199=0,INDEX($E190:$M190,0,AV$197),(INDEX($E190:$M190,0,AV$199+1)-INDEX($E190:$M190,0,AV$199))/(INDEX($E$185:$M$185,0,AV$199+1)-INDEX($E$185:$M$185,0,AV$199))+AU204)))</f>
        <v>7.3265671977268498</v>
      </c>
      <c r="AW204" s="3" cm="1">
        <f t="array" ref="AW204">IF(AW$199=-1,AX204,IF(AW$199=99,AV204,IF(AW$199=0,INDEX($E190:$M190,0,AW$197),(INDEX($E190:$M190,0,AW$199+1)-INDEX($E190:$M190,0,AW$199))/(INDEX($E$185:$M$185,0,AW$199+1)-INDEX($E$185:$M$185,0,AW$199))+AV204)))</f>
        <v>7.3265671977268498</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7"/>
        <v/>
      </c>
      <c r="G205" s="43" t="str">
        <f t="shared" si="478"/>
        <v>TPPUBRT</v>
      </c>
      <c r="H205" s="16"/>
      <c r="J205" s="16" t="str">
        <f t="shared" si="479"/>
        <v/>
      </c>
      <c r="L205" s="16" t="str">
        <f t="shared" si="479"/>
        <v/>
      </c>
      <c r="M205" s="16" t="str">
        <f t="shared" si="479"/>
        <v/>
      </c>
      <c r="N205" s="15" t="str">
        <f t="shared" si="480"/>
        <v/>
      </c>
      <c r="O205" s="15"/>
      <c r="P205" s="15"/>
      <c r="Q205" s="3">
        <f t="shared" si="481"/>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1.0673112116422001</v>
      </c>
      <c r="AV205" s="3" cm="1">
        <f t="array" ref="AV205">IF(AV$199=-1,AW205,IF(AV$199=99,AU205,IF(AV$199=0,INDEX($E191:$M191,0,AV$197),(INDEX($E191:$M191,0,AV$199+1)-INDEX($E191:$M191,0,AV$199))/(INDEX($E$185:$M$185,0,AV$199+1)-INDEX($E$185:$M$185,0,AV$199))+AU205)))</f>
        <v>1.0673112116422001</v>
      </c>
      <c r="AW205" s="3" cm="1">
        <f t="array" ref="AW205">IF(AW$199=-1,AX205,IF(AW$199=99,AV205,IF(AW$199=0,INDEX($E191:$M191,0,AW$197),(INDEX($E191:$M191,0,AW$199+1)-INDEX($E191:$M191,0,AW$199))/(INDEX($E$185:$M$185,0,AW$199+1)-INDEX($E$185:$M$185,0,AW$199))+AV205)))</f>
        <v>1.0673112116422001</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7"/>
        <v/>
      </c>
      <c r="G206" s="43" t="str">
        <f t="shared" si="478"/>
        <v>TPPUMER</v>
      </c>
      <c r="H206" s="16"/>
      <c r="J206" s="16" t="str">
        <f t="shared" si="479"/>
        <v/>
      </c>
      <c r="L206" s="16" t="str">
        <f t="shared" si="479"/>
        <v/>
      </c>
      <c r="M206" s="16" t="str">
        <f t="shared" si="479"/>
        <v/>
      </c>
      <c r="N206" s="15" t="str">
        <f t="shared" si="480"/>
        <v/>
      </c>
      <c r="O206" s="15"/>
      <c r="P206" s="15"/>
      <c r="Q206" s="3">
        <f t="shared" si="481"/>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8.8393254061740514</v>
      </c>
      <c r="AV206" s="3" cm="1">
        <f t="array" ref="AV206">IF(AV$199=-1,AW206,IF(AV$199=99,AU206,IF(AV$199=0,INDEX($E192:$M192,0,AV$197),(INDEX($E192:$M192,0,AV$199+1)-INDEX($E192:$M192,0,AV$199))/(INDEX($E$185:$M$185,0,AV$199+1)-INDEX($E$185:$M$185,0,AV$199))+AU206)))</f>
        <v>8.8393254061740514</v>
      </c>
      <c r="AW206" s="3" cm="1">
        <f t="array" ref="AW206">IF(AW$199=-1,AX206,IF(AW$199=99,AV206,IF(AW$199=0,INDEX($E192:$M192,0,AW$197),(INDEX($E192:$M192,0,AW$199+1)-INDEX($E192:$M192,0,AW$199))/(INDEX($E$185:$M$185,0,AW$199+1)-INDEX($E$185:$M$185,0,AW$199))+AV206)))</f>
        <v>8.8393254061740514</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7"/>
        <v/>
      </c>
      <c r="G207" s="43" t="str">
        <f t="shared" si="478"/>
        <v>TPPUGAT</v>
      </c>
      <c r="H207" s="16"/>
      <c r="J207" s="16" t="str">
        <f t="shared" si="479"/>
        <v/>
      </c>
      <c r="L207" s="16" t="str">
        <f t="shared" si="479"/>
        <v/>
      </c>
      <c r="M207" s="16" t="str">
        <f t="shared" si="479"/>
        <v/>
      </c>
      <c r="N207" s="15" t="str">
        <f t="shared" si="480"/>
        <v/>
      </c>
      <c r="O207" s="15"/>
      <c r="P207" s="15"/>
      <c r="Q207" s="17">
        <f t="shared" si="481"/>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1.0013836629689683</v>
      </c>
      <c r="AV207" s="3" cm="1">
        <f t="array" ref="AV207">IF(AV$199=-1,AW207,IF(AV$199=99,AU207,IF(AV$199=0,INDEX($E193:$M193,0,AV$197),(INDEX($E193:$M193,0,AV$199+1)-INDEX($E193:$M193,0,AV$199))/(INDEX($E$185:$M$185,0,AV$199+1)-INDEX($E$185:$M$185,0,AV$199))+AU207)))</f>
        <v>1.0013836629689683</v>
      </c>
      <c r="AW207" s="3" cm="1">
        <f t="array" ref="AW207">IF(AW$199=-1,AX207,IF(AW$199=99,AV207,IF(AW$199=0,INDEX($E193:$M193,0,AW$197),(INDEX($E193:$M193,0,AW$199+1)-INDEX($E193:$M193,0,AW$199))/(INDEX($E$185:$M$185,0,AW$199+1)-INDEX($E$185:$M$185,0,AW$199))+AV207)))</f>
        <v>1.0013836629689683</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2">1+N214</f>
        <v>2018</v>
      </c>
      <c r="P214" s="12">
        <f t="shared" si="482"/>
        <v>2019</v>
      </c>
      <c r="Q214" s="12">
        <f t="shared" si="482"/>
        <v>2020</v>
      </c>
      <c r="R214" s="12">
        <f t="shared" si="482"/>
        <v>2021</v>
      </c>
      <c r="S214" s="12">
        <f t="shared" si="482"/>
        <v>2022</v>
      </c>
      <c r="T214" s="12">
        <f t="shared" si="482"/>
        <v>2023</v>
      </c>
      <c r="U214" s="12">
        <f>1+S214</f>
        <v>2023</v>
      </c>
      <c r="V214" s="12">
        <f>1+S214</f>
        <v>2023</v>
      </c>
      <c r="W214" s="12">
        <f>1+T214</f>
        <v>2024</v>
      </c>
      <c r="X214" s="12">
        <f t="shared" si="482"/>
        <v>2025</v>
      </c>
      <c r="Y214" s="12">
        <f t="shared" si="482"/>
        <v>2026</v>
      </c>
      <c r="Z214" s="12">
        <f t="shared" si="482"/>
        <v>2027</v>
      </c>
      <c r="AA214" s="12">
        <f t="shared" si="482"/>
        <v>2028</v>
      </c>
      <c r="AB214" s="12">
        <f t="shared" si="482"/>
        <v>2029</v>
      </c>
      <c r="AC214" s="12">
        <f t="shared" si="482"/>
        <v>2030</v>
      </c>
      <c r="AD214" s="12">
        <f t="shared" si="482"/>
        <v>2031</v>
      </c>
      <c r="AE214" s="12">
        <f t="shared" si="482"/>
        <v>2032</v>
      </c>
      <c r="AF214" s="12">
        <f>1+AD214</f>
        <v>2032</v>
      </c>
      <c r="AG214" s="12">
        <f>1+AD214</f>
        <v>2032</v>
      </c>
      <c r="AH214" s="12">
        <f>1+AE214</f>
        <v>2033</v>
      </c>
      <c r="AI214" s="12">
        <f t="shared" si="482"/>
        <v>2034</v>
      </c>
      <c r="AJ214" s="12">
        <f t="shared" si="482"/>
        <v>2035</v>
      </c>
      <c r="AK214" s="12">
        <f t="shared" si="482"/>
        <v>2036</v>
      </c>
      <c r="AL214" s="12">
        <f t="shared" si="482"/>
        <v>2037</v>
      </c>
      <c r="AM214" s="12">
        <f t="shared" si="482"/>
        <v>2038</v>
      </c>
      <c r="AN214" s="12">
        <f>1+AL214</f>
        <v>2038</v>
      </c>
      <c r="AO214" s="12">
        <f>1+AM214</f>
        <v>2039</v>
      </c>
      <c r="AP214" s="12">
        <f t="shared" si="482"/>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3">MATCH(N$214,$G$210:$M$210,$F210)</f>
        <v>1</v>
      </c>
      <c r="O215" s="98">
        <f t="shared" si="483"/>
        <v>1</v>
      </c>
      <c r="P215" s="98">
        <f t="shared" si="483"/>
        <v>2</v>
      </c>
      <c r="Q215" s="98">
        <f t="shared" si="483"/>
        <v>3</v>
      </c>
      <c r="R215" s="98">
        <f t="shared" si="483"/>
        <v>4</v>
      </c>
      <c r="S215" s="98">
        <f t="shared" si="483"/>
        <v>4</v>
      </c>
      <c r="T215" s="98">
        <f t="shared" si="483"/>
        <v>4</v>
      </c>
      <c r="U215" s="98">
        <f t="shared" si="483"/>
        <v>4</v>
      </c>
      <c r="V215" s="98">
        <f t="shared" si="483"/>
        <v>4</v>
      </c>
      <c r="W215" s="98">
        <f t="shared" si="483"/>
        <v>4</v>
      </c>
      <c r="X215" s="98">
        <f t="shared" si="483"/>
        <v>4</v>
      </c>
      <c r="Y215" s="98">
        <f t="shared" si="483"/>
        <v>4</v>
      </c>
      <c r="Z215" s="98">
        <f t="shared" si="483"/>
        <v>4</v>
      </c>
      <c r="AA215" s="98">
        <f t="shared" si="483"/>
        <v>4</v>
      </c>
      <c r="AB215" s="98">
        <f t="shared" si="483"/>
        <v>4</v>
      </c>
      <c r="AC215" s="98">
        <f t="shared" si="483"/>
        <v>5</v>
      </c>
      <c r="AD215" s="98">
        <f t="shared" si="483"/>
        <v>5</v>
      </c>
      <c r="AE215" s="98">
        <f t="shared" si="483"/>
        <v>5</v>
      </c>
      <c r="AF215" s="98">
        <f t="shared" si="483"/>
        <v>5</v>
      </c>
      <c r="AG215" s="98">
        <f t="shared" si="483"/>
        <v>5</v>
      </c>
      <c r="AH215" s="98">
        <f t="shared" si="483"/>
        <v>5</v>
      </c>
      <c r="AI215" s="98">
        <f t="shared" si="483"/>
        <v>5</v>
      </c>
      <c r="AJ215" s="98">
        <f t="shared" si="483"/>
        <v>5</v>
      </c>
      <c r="AK215" s="98">
        <f t="shared" si="483"/>
        <v>5</v>
      </c>
      <c r="AL215" s="98">
        <f t="shared" si="483"/>
        <v>5</v>
      </c>
      <c r="AM215" s="98">
        <f t="shared" si="483"/>
        <v>5</v>
      </c>
      <c r="AN215" s="98">
        <f t="shared" si="483"/>
        <v>5</v>
      </c>
      <c r="AO215" s="98">
        <f t="shared" si="483"/>
        <v>5</v>
      </c>
      <c r="AP215" s="98">
        <f t="shared" si="483"/>
        <v>6</v>
      </c>
      <c r="AQ215" s="98">
        <f t="shared" si="483"/>
        <v>6</v>
      </c>
      <c r="AR215" s="98">
        <f t="shared" si="483"/>
        <v>6</v>
      </c>
      <c r="AS215" s="98">
        <f t="shared" si="483"/>
        <v>7</v>
      </c>
      <c r="AT215" s="98">
        <f>MATCH(AT$214,$G$210:$O$210,$F210)</f>
        <v>8</v>
      </c>
      <c r="AU215" s="98">
        <f>MATCH(AU$214,$G$210:$O$210,$F210)</f>
        <v>9</v>
      </c>
      <c r="BJ215" s="97"/>
    </row>
    <row r="216" spans="1:63">
      <c r="E216" s="99" t="s">
        <v>16</v>
      </c>
      <c r="J216"/>
      <c r="N216">
        <f t="shared" ref="N216:AS216" si="484">MATCH(N$214,$G$210:$M$210,$F211)</f>
        <v>1</v>
      </c>
      <c r="O216" t="e">
        <f t="shared" si="484"/>
        <v>#N/A</v>
      </c>
      <c r="P216">
        <f t="shared" si="484"/>
        <v>2</v>
      </c>
      <c r="Q216">
        <f t="shared" si="484"/>
        <v>3</v>
      </c>
      <c r="R216">
        <f t="shared" si="484"/>
        <v>4</v>
      </c>
      <c r="S216" t="e">
        <f t="shared" si="484"/>
        <v>#N/A</v>
      </c>
      <c r="T216" t="e">
        <f t="shared" si="484"/>
        <v>#N/A</v>
      </c>
      <c r="U216" t="e">
        <f t="shared" si="484"/>
        <v>#N/A</v>
      </c>
      <c r="V216" t="e">
        <f t="shared" si="484"/>
        <v>#N/A</v>
      </c>
      <c r="W216" t="e">
        <f t="shared" si="484"/>
        <v>#N/A</v>
      </c>
      <c r="X216" t="e">
        <f t="shared" si="484"/>
        <v>#N/A</v>
      </c>
      <c r="Y216" t="e">
        <f t="shared" si="484"/>
        <v>#N/A</v>
      </c>
      <c r="Z216" t="e">
        <f t="shared" si="484"/>
        <v>#N/A</v>
      </c>
      <c r="AA216" t="e">
        <f t="shared" si="484"/>
        <v>#N/A</v>
      </c>
      <c r="AB216" t="e">
        <f t="shared" si="484"/>
        <v>#N/A</v>
      </c>
      <c r="AC216">
        <f t="shared" si="484"/>
        <v>5</v>
      </c>
      <c r="AD216" t="e">
        <f t="shared" si="484"/>
        <v>#N/A</v>
      </c>
      <c r="AE216" t="e">
        <f t="shared" si="484"/>
        <v>#N/A</v>
      </c>
      <c r="AF216" t="e">
        <f t="shared" si="484"/>
        <v>#N/A</v>
      </c>
      <c r="AG216" t="e">
        <f t="shared" si="484"/>
        <v>#N/A</v>
      </c>
      <c r="AH216" t="e">
        <f t="shared" si="484"/>
        <v>#N/A</v>
      </c>
      <c r="AI216" t="e">
        <f t="shared" si="484"/>
        <v>#N/A</v>
      </c>
      <c r="AJ216" t="e">
        <f t="shared" si="484"/>
        <v>#N/A</v>
      </c>
      <c r="AK216" t="e">
        <f t="shared" si="484"/>
        <v>#N/A</v>
      </c>
      <c r="AL216" t="e">
        <f t="shared" si="484"/>
        <v>#N/A</v>
      </c>
      <c r="AM216" t="e">
        <f t="shared" si="484"/>
        <v>#N/A</v>
      </c>
      <c r="AN216" t="e">
        <f t="shared" si="484"/>
        <v>#N/A</v>
      </c>
      <c r="AO216" t="e">
        <f t="shared" si="484"/>
        <v>#N/A</v>
      </c>
      <c r="AP216">
        <f t="shared" si="484"/>
        <v>6</v>
      </c>
      <c r="AQ216">
        <f t="shared" si="484"/>
        <v>6</v>
      </c>
      <c r="AR216" t="e">
        <f t="shared" si="484"/>
        <v>#N/A</v>
      </c>
      <c r="AS216">
        <f t="shared" si="484"/>
        <v>7</v>
      </c>
      <c r="AT216">
        <f>MATCH(AT$214,$G$210:$O$210,$F211)</f>
        <v>8</v>
      </c>
      <c r="AU216">
        <f>MATCH(AU$214,$G$210:$O$210,$F211)</f>
        <v>9</v>
      </c>
      <c r="BJ216" s="31"/>
    </row>
    <row r="217" spans="1:63">
      <c r="E217" s="99" t="s">
        <v>16</v>
      </c>
      <c r="J217"/>
      <c r="N217">
        <f t="shared" ref="N217:AS217" si="485">MATCH(N$214,$G$211:$M$211,$F212)</f>
        <v>7</v>
      </c>
      <c r="O217">
        <f t="shared" si="485"/>
        <v>7</v>
      </c>
      <c r="P217">
        <f t="shared" si="485"/>
        <v>7</v>
      </c>
      <c r="Q217">
        <f t="shared" si="485"/>
        <v>7</v>
      </c>
      <c r="R217">
        <f t="shared" si="485"/>
        <v>6</v>
      </c>
      <c r="S217">
        <f t="shared" si="485"/>
        <v>5</v>
      </c>
      <c r="T217">
        <f t="shared" si="485"/>
        <v>5</v>
      </c>
      <c r="U217">
        <f t="shared" si="485"/>
        <v>5</v>
      </c>
      <c r="V217">
        <f t="shared" si="485"/>
        <v>5</v>
      </c>
      <c r="W217">
        <f t="shared" si="485"/>
        <v>5</v>
      </c>
      <c r="X217">
        <f t="shared" si="485"/>
        <v>5</v>
      </c>
      <c r="Y217">
        <f t="shared" si="485"/>
        <v>5</v>
      </c>
      <c r="Z217">
        <f t="shared" si="485"/>
        <v>5</v>
      </c>
      <c r="AA217">
        <f t="shared" si="485"/>
        <v>5</v>
      </c>
      <c r="AB217">
        <f t="shared" si="485"/>
        <v>5</v>
      </c>
      <c r="AC217">
        <f t="shared" si="485"/>
        <v>5</v>
      </c>
      <c r="AD217">
        <f t="shared" si="485"/>
        <v>4</v>
      </c>
      <c r="AE217">
        <f t="shared" si="485"/>
        <v>4</v>
      </c>
      <c r="AF217">
        <f t="shared" si="485"/>
        <v>4</v>
      </c>
      <c r="AG217">
        <f t="shared" si="485"/>
        <v>4</v>
      </c>
      <c r="AH217">
        <f t="shared" si="485"/>
        <v>4</v>
      </c>
      <c r="AI217">
        <f t="shared" si="485"/>
        <v>4</v>
      </c>
      <c r="AJ217">
        <f t="shared" si="485"/>
        <v>4</v>
      </c>
      <c r="AK217">
        <f t="shared" si="485"/>
        <v>4</v>
      </c>
      <c r="AL217">
        <f t="shared" si="485"/>
        <v>4</v>
      </c>
      <c r="AM217">
        <f t="shared" si="485"/>
        <v>4</v>
      </c>
      <c r="AN217">
        <f t="shared" si="485"/>
        <v>4</v>
      </c>
      <c r="AO217">
        <f t="shared" si="485"/>
        <v>4</v>
      </c>
      <c r="AP217">
        <f t="shared" si="485"/>
        <v>4</v>
      </c>
      <c r="AQ217">
        <f t="shared" si="485"/>
        <v>4</v>
      </c>
      <c r="AR217">
        <f t="shared" si="485"/>
        <v>3</v>
      </c>
      <c r="AS217">
        <f t="shared" si="485"/>
        <v>3</v>
      </c>
      <c r="AT217">
        <f>MATCH(AT$214,$G$211:$O$211,$F212)</f>
        <v>2</v>
      </c>
      <c r="AU217">
        <f>MATCH(AU$214,$G$211:$O$211,$F212)</f>
        <v>1</v>
      </c>
    </row>
    <row r="218" spans="1:63" s="100" customFormat="1">
      <c r="E218" s="99" t="s">
        <v>16</v>
      </c>
      <c r="N218" s="66">
        <f t="shared" ref="N218:AU218" si="486">IF(ISNA(N215),-1,IF(ISNA(N217),99,IF(ISNA(N216),N215,0)))</f>
        <v>0</v>
      </c>
      <c r="O218" s="66">
        <f t="shared" si="486"/>
        <v>1</v>
      </c>
      <c r="P218" s="66">
        <f t="shared" si="486"/>
        <v>0</v>
      </c>
      <c r="Q218" s="66">
        <f t="shared" si="486"/>
        <v>0</v>
      </c>
      <c r="R218" s="66">
        <f t="shared" si="486"/>
        <v>0</v>
      </c>
      <c r="S218" s="66">
        <f t="shared" si="486"/>
        <v>4</v>
      </c>
      <c r="T218" s="66">
        <f t="shared" si="486"/>
        <v>4</v>
      </c>
      <c r="U218" s="66">
        <f t="shared" ref="U218:V218" si="487">IF(ISNA(U215),-1,IF(ISNA(U217),99,IF(ISNA(U216),U215,0)))</f>
        <v>4</v>
      </c>
      <c r="V218" s="66">
        <f t="shared" si="487"/>
        <v>4</v>
      </c>
      <c r="W218" s="66">
        <f t="shared" si="486"/>
        <v>4</v>
      </c>
      <c r="X218" s="66">
        <f t="shared" si="486"/>
        <v>4</v>
      </c>
      <c r="Y218" s="66">
        <f t="shared" si="486"/>
        <v>4</v>
      </c>
      <c r="Z218" s="66">
        <f t="shared" si="486"/>
        <v>4</v>
      </c>
      <c r="AA218" s="66">
        <f t="shared" si="486"/>
        <v>4</v>
      </c>
      <c r="AB218" s="66">
        <f t="shared" si="486"/>
        <v>4</v>
      </c>
      <c r="AC218" s="66">
        <f t="shared" si="486"/>
        <v>0</v>
      </c>
      <c r="AD218" s="66">
        <f t="shared" si="486"/>
        <v>5</v>
      </c>
      <c r="AE218" s="66">
        <f t="shared" si="486"/>
        <v>5</v>
      </c>
      <c r="AF218" s="66">
        <f t="shared" ref="AF218:AG218" si="488">IF(ISNA(AF215),-1,IF(ISNA(AF217),99,IF(ISNA(AF216),AF215,0)))</f>
        <v>5</v>
      </c>
      <c r="AG218" s="66">
        <f t="shared" si="488"/>
        <v>5</v>
      </c>
      <c r="AH218" s="66">
        <f t="shared" si="486"/>
        <v>5</v>
      </c>
      <c r="AI218" s="66">
        <f t="shared" si="486"/>
        <v>5</v>
      </c>
      <c r="AJ218" s="66">
        <f t="shared" si="486"/>
        <v>5</v>
      </c>
      <c r="AK218" s="66">
        <f t="shared" si="486"/>
        <v>5</v>
      </c>
      <c r="AL218" s="66">
        <f t="shared" si="486"/>
        <v>5</v>
      </c>
      <c r="AM218" s="66">
        <f t="shared" si="486"/>
        <v>5</v>
      </c>
      <c r="AN218" s="66">
        <f t="shared" ref="AN218" si="489">IF(ISNA(AN215),-1,IF(ISNA(AN217),99,IF(ISNA(AN216),AN215,0)))</f>
        <v>5</v>
      </c>
      <c r="AO218" s="66">
        <f t="shared" si="486"/>
        <v>5</v>
      </c>
      <c r="AP218" s="66">
        <f t="shared" ref="AP218" si="490">IF(ISNA(AP215),-1,IF(ISNA(AP217),99,IF(ISNA(AP216),AP215,0)))</f>
        <v>0</v>
      </c>
      <c r="AQ218" s="66">
        <f t="shared" si="486"/>
        <v>0</v>
      </c>
      <c r="AR218" s="66">
        <f t="shared" si="486"/>
        <v>6</v>
      </c>
      <c r="AS218" s="66">
        <f t="shared" si="486"/>
        <v>0</v>
      </c>
      <c r="AT218" s="66">
        <f t="shared" si="486"/>
        <v>0</v>
      </c>
      <c r="AU218" s="66">
        <f t="shared" si="486"/>
        <v>0</v>
      </c>
      <c r="AV218" s="66"/>
      <c r="AY218" s="66"/>
      <c r="AZ218" s="66"/>
      <c r="BJ218" s="66"/>
      <c r="BK218" s="66"/>
    </row>
    <row r="219" spans="1:63">
      <c r="F219" s="15" t="str">
        <f t="shared" ref="F219:F226" si="491">IF(E219="*","","COM_PROJ")</f>
        <v>COM_PROJ</v>
      </c>
      <c r="G219" s="16" t="str">
        <f t="shared" ref="G219:G226" si="492">IF($E219="*","","-")</f>
        <v>-</v>
      </c>
      <c r="H219" s="43" t="str">
        <f t="shared" ref="H219:H226" si="493">B186</f>
        <v>TPPRCAR</v>
      </c>
      <c r="I219" s="16" t="str">
        <f t="shared" ref="I219:L226" si="494">IF($E219="*","","-")</f>
        <v>-</v>
      </c>
      <c r="J219" s="16" t="str">
        <f t="shared" si="494"/>
        <v>-</v>
      </c>
      <c r="K219" s="16" t="str">
        <f t="shared" si="494"/>
        <v>-</v>
      </c>
      <c r="L219" s="16" t="str">
        <f t="shared" si="494"/>
        <v>-</v>
      </c>
      <c r="M219" s="15">
        <f t="shared" ref="M219:M226" si="495">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128.1137148596512</v>
      </c>
      <c r="AS219" s="3" cm="1">
        <f t="array" ref="AS219">IF(AS$218=-1,AT219,IF(AS$218=99,AR219,IF(AS$218=0,INDEX($E186:$M186,0,AS$216),(INDEX($E186:$M186,0,AS$218+1)-INDEX($E186:$M186,0,AS$218))/(INDEX($E$185:$M$185,0,AS$218+1)-INDEX($E$185:$M$185,0,AS$218))+AR219)))</f>
        <v>128.1137148596512</v>
      </c>
      <c r="AT219" s="3" cm="1">
        <f t="array" ref="AT219">IF(AT$218=-1,AU219,IF(AT$218=99,AS219,IF(AT$218=0,INDEX($E186:$M186,0,AT$216),(INDEX($E186:$M186,0,AT$218+1)-INDEX($E186:$M186,0,AT$218))/(INDEX($E$185:$M$185,0,AT$218+1)-INDEX($E$185:$M$185,0,AT$218))+AS219)))</f>
        <v>128.1137148596512</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1"/>
        <v>COM_PROJ</v>
      </c>
      <c r="G220" s="16" t="str">
        <f t="shared" si="492"/>
        <v>-</v>
      </c>
      <c r="H220" s="43" t="str">
        <f t="shared" si="493"/>
        <v>TPPRSUV</v>
      </c>
      <c r="I220" s="16" t="str">
        <f t="shared" si="494"/>
        <v>-</v>
      </c>
      <c r="J220" s="16" t="str">
        <f t="shared" si="494"/>
        <v>-</v>
      </c>
      <c r="K220" s="16" t="str">
        <f t="shared" si="494"/>
        <v>-</v>
      </c>
      <c r="L220" s="16" t="str">
        <f t="shared" si="494"/>
        <v>-</v>
      </c>
      <c r="M220" s="15">
        <f t="shared" si="495"/>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6">(AQ220+AS220)/2</f>
        <v>27.224164407675886</v>
      </c>
      <c r="AS220" s="3" cm="1">
        <f t="array" ref="AS220">IF(AS$218=-1,AT220,IF(AS$218=99,AR220,IF(AS$218=0,INDEX($E187:$M187,0,AS$216),(INDEX($E187:$M187,0,AS$218+1)-INDEX($E187:$M187,0,AS$218))/(INDEX($E$185:$M$185,0,AS$218+1)-INDEX($E$185:$M$185,0,AS$218))+AR220)))</f>
        <v>27.224164407675886</v>
      </c>
      <c r="AT220" s="3" cm="1">
        <f t="array" ref="AT220">IF(AT$218=-1,AU220,IF(AT$218=99,AS220,IF(AT$218=0,INDEX($E187:$M187,0,AT$216),(INDEX($E187:$M187,0,AT$218+1)-INDEX($E187:$M187,0,AT$218))/(INDEX($E$185:$M$185,0,AT$218+1)-INDEX($E$185:$M$185,0,AT$218))+AS220)))</f>
        <v>27.224164407675886</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1"/>
        <v>COM_PROJ</v>
      </c>
      <c r="G221" s="16" t="str">
        <f t="shared" si="492"/>
        <v>-</v>
      </c>
      <c r="H221" s="43" t="str">
        <f t="shared" si="493"/>
        <v>TPPRMOT</v>
      </c>
      <c r="I221" s="16" t="str">
        <f t="shared" si="494"/>
        <v>-</v>
      </c>
      <c r="J221" s="16" t="str">
        <f t="shared" si="494"/>
        <v>-</v>
      </c>
      <c r="K221" s="16" t="str">
        <f t="shared" si="494"/>
        <v>-</v>
      </c>
      <c r="L221" s="16" t="str">
        <f t="shared" si="494"/>
        <v>-</v>
      </c>
      <c r="M221" s="15">
        <f t="shared" si="495"/>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6"/>
        <v>4.8042643072369202</v>
      </c>
      <c r="AS221" s="3" cm="1">
        <f t="array" ref="AS221">IF(AS$218=-1,AT221,IF(AS$218=99,AR221,IF(AS$218=0,INDEX($E188:$M188,0,AS$216),(INDEX($E188:$M188,0,AS$218+1)-INDEX($E188:$M188,0,AS$218))/(INDEX($E$185:$M$185,0,AS$218+1)-INDEX($E$185:$M$185,0,AS$218))+AR221)))</f>
        <v>4.8042643072369202</v>
      </c>
      <c r="AT221" s="3" cm="1">
        <f t="array" ref="AT221">IF(AT$218=-1,AU221,IF(AT$218=99,AS221,IF(AT$218=0,INDEX($E188:$M188,0,AT$216),(INDEX($E188:$M188,0,AT$218+1)-INDEX($E188:$M188,0,AT$218))/(INDEX($E$185:$M$185,0,AT$218+1)-INDEX($E$185:$M$185,0,AT$218))+AS221)))</f>
        <v>4.8042643072369202</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1"/>
        <v>COM_PROJ</v>
      </c>
      <c r="G222" s="16" t="str">
        <f t="shared" si="492"/>
        <v>-</v>
      </c>
      <c r="H222" s="43" t="str">
        <f t="shared" si="493"/>
        <v>TPPUBUS</v>
      </c>
      <c r="I222" s="16" t="str">
        <f t="shared" si="494"/>
        <v>-</v>
      </c>
      <c r="J222" s="16" t="str">
        <f t="shared" si="494"/>
        <v>-</v>
      </c>
      <c r="K222" s="16" t="str">
        <f t="shared" si="494"/>
        <v>-</v>
      </c>
      <c r="L222" s="16" t="str">
        <f t="shared" si="494"/>
        <v>-</v>
      </c>
      <c r="M222" s="15">
        <f t="shared" si="495"/>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8">
        <f t="shared" si="496"/>
        <v>0.6529860039936678</v>
      </c>
      <c r="AS222" s="3" cm="1">
        <f t="array" ref="AS222">IF(AS$218=-1,AT222,IF(AS$218=99,AR222,IF(AS$218=0,INDEX($E189:$M189,0,AS$216),(INDEX($E189:$M189,0,AS$218+1)-INDEX($E189:$M189,0,AS$218))/(INDEX($E$185:$M$185,0,AS$218+1)-INDEX($E$185:$M$185,0,AS$218))+AR222)))</f>
        <v>0.6529860039936678</v>
      </c>
      <c r="AT222" s="3" cm="1">
        <f t="array" ref="AT222">IF(AT$218=-1,AU222,IF(AT$218=99,AS222,IF(AT$218=0,INDEX($E189:$M189,0,AT$216),(INDEX($E189:$M189,0,AT$218+1)-INDEX($E189:$M189,0,AT$218))/(INDEX($E$185:$M$185,0,AT$218+1)-INDEX($E$185:$M$185,0,AT$218))+AS222)))</f>
        <v>0.6529860039936678</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1"/>
        <v>COM_PROJ</v>
      </c>
      <c r="G223" s="16" t="str">
        <f t="shared" si="492"/>
        <v>-</v>
      </c>
      <c r="H223" s="43" t="str">
        <f t="shared" si="493"/>
        <v>TPPUMBT</v>
      </c>
      <c r="I223" s="16" t="str">
        <f t="shared" si="494"/>
        <v>-</v>
      </c>
      <c r="J223" s="16" t="str">
        <f t="shared" si="494"/>
        <v>-</v>
      </c>
      <c r="K223" s="16" t="str">
        <f t="shared" si="494"/>
        <v>-</v>
      </c>
      <c r="L223" s="16" t="str">
        <f t="shared" si="494"/>
        <v>-</v>
      </c>
      <c r="M223" s="15">
        <f t="shared" si="495"/>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8">
        <f t="shared" si="496"/>
        <v>7.3265671977268498</v>
      </c>
      <c r="AS223" s="3" cm="1">
        <f t="array" ref="AS223">IF(AS$218=-1,AT223,IF(AS$218=99,AR223,IF(AS$218=0,INDEX($E190:$M190,0,AS$216),(INDEX($E190:$M190,0,AS$218+1)-INDEX($E190:$M190,0,AS$218))/(INDEX($E$185:$M$185,0,AS$218+1)-INDEX($E$185:$M$185,0,AS$218))+AR223)))</f>
        <v>7.3265671977268498</v>
      </c>
      <c r="AT223" s="3" cm="1">
        <f t="array" ref="AT223">IF(AT$218=-1,AU223,IF(AT$218=99,AS223,IF(AT$218=0,INDEX($E190:$M190,0,AT$216),(INDEX($E190:$M190,0,AT$218+1)-INDEX($E190:$M190,0,AT$218))/(INDEX($E$185:$M$185,0,AT$218+1)-INDEX($E$185:$M$185,0,AT$218))+AS223)))</f>
        <v>7.3265671977268498</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1"/>
        <v>COM_PROJ</v>
      </c>
      <c r="G224" s="16" t="str">
        <f t="shared" si="492"/>
        <v>-</v>
      </c>
      <c r="H224" s="43" t="str">
        <f t="shared" si="493"/>
        <v>TPPUBRT</v>
      </c>
      <c r="I224" s="16" t="str">
        <f t="shared" si="494"/>
        <v>-</v>
      </c>
      <c r="J224" s="16" t="str">
        <f t="shared" si="494"/>
        <v>-</v>
      </c>
      <c r="K224" s="16" t="str">
        <f t="shared" si="494"/>
        <v>-</v>
      </c>
      <c r="L224" s="16" t="str">
        <f t="shared" si="494"/>
        <v>-</v>
      </c>
      <c r="M224" s="15">
        <f t="shared" si="495"/>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6"/>
        <v>1.0673112116422001</v>
      </c>
      <c r="AS224" s="3" cm="1">
        <f t="array" ref="AS224">IF(AS$218=-1,AT224,IF(AS$218=99,AR224,IF(AS$218=0,INDEX($E191:$M191,0,AS$216),(INDEX($E191:$M191,0,AS$218+1)-INDEX($E191:$M191,0,AS$218))/(INDEX($E$185:$M$185,0,AS$218+1)-INDEX($E$185:$M$185,0,AS$218))+AR224)))</f>
        <v>1.0673112116422001</v>
      </c>
      <c r="AT224" s="3" cm="1">
        <f t="array" ref="AT224">IF(AT$218=-1,AU224,IF(AT$218=99,AS224,IF(AT$218=0,INDEX($E191:$M191,0,AT$216),(INDEX($E191:$M191,0,AT$218+1)-INDEX($E191:$M191,0,AT$218))/(INDEX($E$185:$M$185,0,AT$218+1)-INDEX($E$185:$M$185,0,AT$218))+AS224)))</f>
        <v>1.0673112116422001</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1"/>
        <v>COM_PROJ</v>
      </c>
      <c r="G225" s="16" t="str">
        <f t="shared" si="492"/>
        <v>-</v>
      </c>
      <c r="H225" s="43" t="str">
        <f t="shared" si="493"/>
        <v>TPPUMER</v>
      </c>
      <c r="I225" s="16" t="str">
        <f t="shared" si="494"/>
        <v>-</v>
      </c>
      <c r="J225" s="16" t="str">
        <f t="shared" si="494"/>
        <v>-</v>
      </c>
      <c r="K225" s="16" t="str">
        <f t="shared" si="494"/>
        <v>-</v>
      </c>
      <c r="L225" s="16" t="str">
        <f t="shared" si="494"/>
        <v>-</v>
      </c>
      <c r="M225" s="15">
        <f t="shared" si="495"/>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8">
        <f t="shared" si="496"/>
        <v>8.8393254061740514</v>
      </c>
      <c r="AS225" s="3" cm="1">
        <f t="array" ref="AS225">IF(AS$218=-1,AT225,IF(AS$218=99,AR225,IF(AS$218=0,INDEX($E192:$M192,0,AS$216),(INDEX($E192:$M192,0,AS$218+1)-INDEX($E192:$M192,0,AS$218))/(INDEX($E$185:$M$185,0,AS$218+1)-INDEX($E$185:$M$185,0,AS$218))+AR225)))</f>
        <v>8.8393254061740514</v>
      </c>
      <c r="AT225" s="3" cm="1">
        <f t="array" ref="AT225">IF(AT$218=-1,AU225,IF(AT$218=99,AS225,IF(AT$218=0,INDEX($E192:$M192,0,AT$216),(INDEX($E192:$M192,0,AT$218+1)-INDEX($E192:$M192,0,AT$218))/(INDEX($E$185:$M$185,0,AT$218+1)-INDEX($E$185:$M$185,0,AT$218))+AS225)))</f>
        <v>8.8393254061740514</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1"/>
        <v>COM_PROJ</v>
      </c>
      <c r="G226" s="16" t="str">
        <f t="shared" si="492"/>
        <v>-</v>
      </c>
      <c r="H226" s="43" t="str">
        <f t="shared" si="493"/>
        <v>TPPUGAT</v>
      </c>
      <c r="I226" s="16" t="str">
        <f t="shared" si="494"/>
        <v>-</v>
      </c>
      <c r="J226" s="16" t="str">
        <f t="shared" si="494"/>
        <v>-</v>
      </c>
      <c r="K226" s="16" t="str">
        <f t="shared" si="494"/>
        <v>-</v>
      </c>
      <c r="L226" s="16" t="str">
        <f t="shared" si="494"/>
        <v>-</v>
      </c>
      <c r="M226" s="15">
        <f t="shared" si="495"/>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6"/>
        <v>1.0013836629689683</v>
      </c>
      <c r="AS226" s="3" cm="1">
        <f t="array" ref="AS226">IF(AS$218=-1,AT226,IF(AS$218=99,AR226,IF(AS$218=0,INDEX($E193:$M193,0,AS$216),(INDEX($E193:$M193,0,AS$218+1)-INDEX($E193:$M193,0,AS$218))/(INDEX($E$185:$M$185,0,AS$218+1)-INDEX($E$185:$M$185,0,AS$218))+AR226)))</f>
        <v>1.0013836629689683</v>
      </c>
      <c r="AT226" s="3" cm="1">
        <f t="array" ref="AT226">IF(AT$218=-1,AU226,IF(AT$218=99,AS226,IF(AT$218=0,INDEX($E193:$M193,0,AT$216),(INDEX($E193:$M193,0,AT$218+1)-INDEX($E193:$M193,0,AT$218))/(INDEX($E$185:$M$185,0,AT$218+1)-INDEX($E$185:$M$185,0,AT$218))+AS226)))</f>
        <v>1.0013836629689683</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7">MATCH(T$232,$H$228:$N$228,$G228)</f>
        <v>#N/A</v>
      </c>
      <c r="V228" s="98">
        <f t="shared" si="497"/>
        <v>3</v>
      </c>
      <c r="W228" s="98">
        <f t="shared" si="497"/>
        <v>3</v>
      </c>
      <c r="X228" s="98">
        <f t="shared" si="497"/>
        <v>3</v>
      </c>
      <c r="Y228" s="98">
        <f t="shared" si="497"/>
        <v>4</v>
      </c>
      <c r="Z228" s="98">
        <f t="shared" si="497"/>
        <v>4</v>
      </c>
      <c r="AA228" s="98">
        <f t="shared" si="497"/>
        <v>4</v>
      </c>
      <c r="AB228" s="98">
        <f>MATCH(Z$232,$H$228:$N$228,$G228)</f>
        <v>4</v>
      </c>
      <c r="AC228" s="98">
        <f>MATCH(Z$232,$H$228:$N$228,$G228)</f>
        <v>4</v>
      </c>
      <c r="AD228" s="98">
        <f>MATCH(AA$232,$H$228:$N$228,$G228)</f>
        <v>4</v>
      </c>
      <c r="AE228" s="98">
        <f t="shared" si="497"/>
        <v>4</v>
      </c>
      <c r="AF228" s="98">
        <f t="shared" si="497"/>
        <v>4</v>
      </c>
      <c r="AG228" s="98">
        <f t="shared" si="497"/>
        <v>4</v>
      </c>
      <c r="AH228" s="98">
        <f t="shared" si="497"/>
        <v>4</v>
      </c>
      <c r="AI228" s="98">
        <f t="shared" si="497"/>
        <v>4</v>
      </c>
      <c r="AJ228" s="98">
        <f t="shared" si="497"/>
        <v>4</v>
      </c>
      <c r="AK228" s="98">
        <f t="shared" si="497"/>
        <v>5</v>
      </c>
      <c r="AL228" s="98">
        <f t="shared" si="497"/>
        <v>5</v>
      </c>
      <c r="AM228" s="98">
        <f>MATCH(AK$232,$H$228:$N$228,$G228)</f>
        <v>5</v>
      </c>
      <c r="AN228" s="98">
        <f>MATCH(AK$232,$H$228:$N$228,$G228)</f>
        <v>5</v>
      </c>
      <c r="AO228" s="98">
        <f>MATCH(AL$232,$H$228:$N$228,$G228)</f>
        <v>5</v>
      </c>
      <c r="AP228" s="98">
        <f t="shared" si="497"/>
        <v>5</v>
      </c>
      <c r="AQ228" s="98">
        <f t="shared" si="497"/>
        <v>5</v>
      </c>
      <c r="AR228" s="98">
        <f t="shared" si="497"/>
        <v>5</v>
      </c>
      <c r="AS228" s="98">
        <f t="shared" si="497"/>
        <v>5</v>
      </c>
      <c r="AT228" s="98">
        <f t="shared" si="497"/>
        <v>5</v>
      </c>
      <c r="AU228" s="98">
        <f>MATCH(AS$232,$H$228:$N$228,$G228)</f>
        <v>5</v>
      </c>
      <c r="AV228" s="98">
        <f>MATCH(AT$232,$H$228:$N$228,$G228)</f>
        <v>5</v>
      </c>
      <c r="AW228" s="98">
        <f t="shared" si="497"/>
        <v>5</v>
      </c>
      <c r="AX228" s="98">
        <f>MATCH(AV$232,$H$228:$N$228,$G228)</f>
        <v>5</v>
      </c>
      <c r="AY228" s="98">
        <f t="shared" si="497"/>
        <v>6</v>
      </c>
      <c r="AZ228" s="98">
        <f t="shared" si="497"/>
        <v>6</v>
      </c>
      <c r="BA228" s="98">
        <f t="shared" si="497"/>
        <v>6</v>
      </c>
      <c r="BB228" s="98">
        <f t="shared" si="497"/>
        <v>6</v>
      </c>
      <c r="BC228" s="98">
        <f t="shared" si="497"/>
        <v>6</v>
      </c>
      <c r="BD228" s="98">
        <f t="shared" si="497"/>
        <v>6</v>
      </c>
      <c r="BE228" s="98">
        <f t="shared" si="497"/>
        <v>6</v>
      </c>
      <c r="BF228" s="98">
        <f t="shared" si="497"/>
        <v>6</v>
      </c>
      <c r="BG228" s="98">
        <f t="shared" si="497"/>
        <v>6</v>
      </c>
      <c r="BH228" s="98">
        <f t="shared" si="497"/>
        <v>6</v>
      </c>
      <c r="BI228" s="98">
        <f t="shared" si="497"/>
        <v>6</v>
      </c>
      <c r="BJ228" s="98">
        <f t="shared" si="497"/>
        <v>6</v>
      </c>
      <c r="BK228" s="98">
        <f t="shared" si="497"/>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498">MATCH(T$232,$H$228:$N$228,$G229)</f>
        <v>#N/A</v>
      </c>
      <c r="V229">
        <f t="shared" si="498"/>
        <v>3</v>
      </c>
      <c r="W229" t="e">
        <f t="shared" si="498"/>
        <v>#N/A</v>
      </c>
      <c r="X229" t="e">
        <f t="shared" si="498"/>
        <v>#N/A</v>
      </c>
      <c r="Y229">
        <f t="shared" si="498"/>
        <v>4</v>
      </c>
      <c r="Z229" t="e">
        <f t="shared" si="498"/>
        <v>#N/A</v>
      </c>
      <c r="AA229" t="e">
        <f t="shared" si="498"/>
        <v>#N/A</v>
      </c>
      <c r="AB229" t="e">
        <f>MATCH(Z$232,$H$228:$N$228,$G229)</f>
        <v>#N/A</v>
      </c>
      <c r="AC229" t="e">
        <f>MATCH(Z$232,$H$228:$N$228,$G229)</f>
        <v>#N/A</v>
      </c>
      <c r="AD229" t="e">
        <f>MATCH(AA$232,$H$228:$N$228,$G229)</f>
        <v>#N/A</v>
      </c>
      <c r="AE229" t="e">
        <f t="shared" si="498"/>
        <v>#N/A</v>
      </c>
      <c r="AF229" t="e">
        <f t="shared" si="498"/>
        <v>#N/A</v>
      </c>
      <c r="AG229" t="e">
        <f t="shared" si="498"/>
        <v>#N/A</v>
      </c>
      <c r="AH229" t="e">
        <f t="shared" si="498"/>
        <v>#N/A</v>
      </c>
      <c r="AI229" t="e">
        <f t="shared" si="498"/>
        <v>#N/A</v>
      </c>
      <c r="AJ229" t="e">
        <f t="shared" si="498"/>
        <v>#N/A</v>
      </c>
      <c r="AK229">
        <f t="shared" si="498"/>
        <v>5</v>
      </c>
      <c r="AL229" t="e">
        <f t="shared" si="498"/>
        <v>#N/A</v>
      </c>
      <c r="AM229" t="e">
        <f>MATCH(AK$232,$H$228:$N$228,$G229)</f>
        <v>#N/A</v>
      </c>
      <c r="AN229" t="e">
        <f>MATCH(AK$232,$H$228:$N$228,$G229)</f>
        <v>#N/A</v>
      </c>
      <c r="AO229" t="e">
        <f>MATCH(AL$232,$H$228:$N$228,$G229)</f>
        <v>#N/A</v>
      </c>
      <c r="AP229" t="e">
        <f t="shared" si="498"/>
        <v>#N/A</v>
      </c>
      <c r="AQ229" t="e">
        <f t="shared" si="498"/>
        <v>#N/A</v>
      </c>
      <c r="AR229" t="e">
        <f t="shared" si="498"/>
        <v>#N/A</v>
      </c>
      <c r="AS229" t="e">
        <f t="shared" si="498"/>
        <v>#N/A</v>
      </c>
      <c r="AT229" t="e">
        <f t="shared" si="498"/>
        <v>#N/A</v>
      </c>
      <c r="AU229" t="e">
        <f>MATCH(AS$232,$H$228:$N$228,$G229)</f>
        <v>#N/A</v>
      </c>
      <c r="AV229" t="e">
        <f>MATCH(AT$232,$H$228:$N$228,$G229)</f>
        <v>#N/A</v>
      </c>
      <c r="AW229" t="e">
        <f t="shared" si="498"/>
        <v>#N/A</v>
      </c>
      <c r="AX229" t="e">
        <f>MATCH(AV$232,$H$228:$N$228,$G229)</f>
        <v>#N/A</v>
      </c>
      <c r="AY229">
        <f t="shared" si="498"/>
        <v>6</v>
      </c>
      <c r="AZ229" t="e">
        <f t="shared" si="498"/>
        <v>#N/A</v>
      </c>
      <c r="BA229" t="e">
        <f t="shared" si="498"/>
        <v>#N/A</v>
      </c>
      <c r="BB229" t="e">
        <f t="shared" si="498"/>
        <v>#N/A</v>
      </c>
      <c r="BC229" t="e">
        <f t="shared" si="498"/>
        <v>#N/A</v>
      </c>
      <c r="BD229" t="e">
        <f t="shared" si="498"/>
        <v>#N/A</v>
      </c>
      <c r="BE229" t="e">
        <f t="shared" si="498"/>
        <v>#N/A</v>
      </c>
      <c r="BF229" t="e">
        <f t="shared" si="498"/>
        <v>#N/A</v>
      </c>
      <c r="BG229" t="e">
        <f t="shared" si="498"/>
        <v>#N/A</v>
      </c>
      <c r="BH229" t="e">
        <f t="shared" si="498"/>
        <v>#N/A</v>
      </c>
      <c r="BI229" t="e">
        <f t="shared" si="498"/>
        <v>#N/A</v>
      </c>
      <c r="BJ229" t="e">
        <f t="shared" si="498"/>
        <v>#N/A</v>
      </c>
      <c r="BK229" t="e">
        <f t="shared" si="498"/>
        <v>#N/A</v>
      </c>
    </row>
    <row r="230" spans="5:70">
      <c r="E230" s="31" t="s">
        <v>16</v>
      </c>
      <c r="F230" t="s">
        <v>377</v>
      </c>
      <c r="G230">
        <v>-1</v>
      </c>
      <c r="H230">
        <v>0</v>
      </c>
      <c r="I230">
        <v>1</v>
      </c>
      <c r="J230">
        <v>2</v>
      </c>
      <c r="K230">
        <v>3</v>
      </c>
      <c r="L230">
        <v>4</v>
      </c>
      <c r="M230">
        <v>5</v>
      </c>
      <c r="U230">
        <f t="shared" ref="U230:BK230" si="499">MATCH(T$232,$H$229:$N$229,$G230)</f>
        <v>6</v>
      </c>
      <c r="V230">
        <f t="shared" si="499"/>
        <v>3</v>
      </c>
      <c r="W230">
        <f t="shared" si="499"/>
        <v>2</v>
      </c>
      <c r="X230">
        <f t="shared" si="499"/>
        <v>2</v>
      </c>
      <c r="Y230">
        <f t="shared" si="499"/>
        <v>2</v>
      </c>
      <c r="Z230">
        <f t="shared" si="499"/>
        <v>1</v>
      </c>
      <c r="AA230">
        <f t="shared" si="499"/>
        <v>1</v>
      </c>
      <c r="AB230">
        <f>MATCH(Z$232,$H$229:$N$229,$G230)</f>
        <v>1</v>
      </c>
      <c r="AC230">
        <f>MATCH(Z$232,$H$229:$N$229,$G230)</f>
        <v>1</v>
      </c>
      <c r="AD230">
        <f>MATCH(AA$232,$H$229:$N$229,$G230)</f>
        <v>1</v>
      </c>
      <c r="AE230">
        <f t="shared" si="499"/>
        <v>1</v>
      </c>
      <c r="AF230">
        <f t="shared" si="499"/>
        <v>1</v>
      </c>
      <c r="AG230">
        <f t="shared" si="499"/>
        <v>1</v>
      </c>
      <c r="AH230">
        <f t="shared" si="499"/>
        <v>1</v>
      </c>
      <c r="AI230">
        <f t="shared" si="499"/>
        <v>1</v>
      </c>
      <c r="AJ230">
        <f t="shared" si="499"/>
        <v>1</v>
      </c>
      <c r="AK230">
        <f t="shared" si="499"/>
        <v>1</v>
      </c>
      <c r="AL230" t="e">
        <f t="shared" si="499"/>
        <v>#N/A</v>
      </c>
      <c r="AM230" t="e">
        <f>MATCH(AK$232,$H$229:$N$229,$G230)</f>
        <v>#N/A</v>
      </c>
      <c r="AN230" t="e">
        <f>MATCH(AK$232,$H$229:$N$229,$G230)</f>
        <v>#N/A</v>
      </c>
      <c r="AO230" t="e">
        <f>MATCH(AL$232,$H$229:$N$229,$G230)</f>
        <v>#N/A</v>
      </c>
      <c r="AP230" t="e">
        <f t="shared" si="499"/>
        <v>#N/A</v>
      </c>
      <c r="AQ230" t="e">
        <f t="shared" si="499"/>
        <v>#N/A</v>
      </c>
      <c r="AR230" t="e">
        <f t="shared" si="499"/>
        <v>#N/A</v>
      </c>
      <c r="AS230" t="e">
        <f t="shared" si="499"/>
        <v>#N/A</v>
      </c>
      <c r="AT230" t="e">
        <f t="shared" si="499"/>
        <v>#N/A</v>
      </c>
      <c r="AU230" t="e">
        <f>MATCH(AS$232,$H$229:$N$229,$G230)</f>
        <v>#N/A</v>
      </c>
      <c r="AV230" t="e">
        <f>MATCH(AT$232,$H$229:$N$229,$G230)</f>
        <v>#N/A</v>
      </c>
      <c r="AW230" t="e">
        <f t="shared" si="499"/>
        <v>#N/A</v>
      </c>
      <c r="AX230" t="e">
        <f>MATCH(AV$232,$H$229:$N$229,$G230)</f>
        <v>#N/A</v>
      </c>
      <c r="AY230" t="e">
        <f t="shared" si="499"/>
        <v>#N/A</v>
      </c>
      <c r="AZ230" t="e">
        <f t="shared" si="499"/>
        <v>#N/A</v>
      </c>
      <c r="BA230" t="e">
        <f t="shared" si="499"/>
        <v>#N/A</v>
      </c>
      <c r="BB230" t="e">
        <f t="shared" si="499"/>
        <v>#N/A</v>
      </c>
      <c r="BC230" t="e">
        <f t="shared" si="499"/>
        <v>#N/A</v>
      </c>
      <c r="BD230" t="e">
        <f t="shared" si="499"/>
        <v>#N/A</v>
      </c>
      <c r="BE230" t="e">
        <f t="shared" si="499"/>
        <v>#N/A</v>
      </c>
      <c r="BF230" t="e">
        <f t="shared" si="499"/>
        <v>#N/A</v>
      </c>
      <c r="BG230" t="e">
        <f t="shared" si="499"/>
        <v>#N/A</v>
      </c>
      <c r="BH230" t="e">
        <f t="shared" si="499"/>
        <v>#N/A</v>
      </c>
      <c r="BI230" t="e">
        <f t="shared" si="499"/>
        <v>#N/A</v>
      </c>
      <c r="BJ230" t="e">
        <f t="shared" si="499"/>
        <v>#N/A</v>
      </c>
      <c r="BK230" t="e">
        <f t="shared" si="499"/>
        <v>#N/A</v>
      </c>
    </row>
    <row r="231" spans="5:70" s="100" customFormat="1">
      <c r="E231" s="99" t="s">
        <v>16</v>
      </c>
      <c r="F231" s="100" t="s">
        <v>380</v>
      </c>
      <c r="O231" s="66"/>
      <c r="P231" s="66"/>
      <c r="Q231" s="66"/>
      <c r="R231" s="66"/>
      <c r="S231" s="66"/>
      <c r="T231" s="66"/>
      <c r="U231" s="66">
        <f t="shared" ref="U231:BK231" si="500">IF(ISNA(U228),-1,IF(ISNA(U230),99,IF(ISNA(U229),U228,0)))</f>
        <v>-1</v>
      </c>
      <c r="V231" s="66">
        <f t="shared" si="500"/>
        <v>0</v>
      </c>
      <c r="W231" s="66">
        <f t="shared" si="500"/>
        <v>3</v>
      </c>
      <c r="X231" s="66">
        <f t="shared" si="500"/>
        <v>3</v>
      </c>
      <c r="Y231" s="66">
        <f t="shared" si="500"/>
        <v>0</v>
      </c>
      <c r="Z231" s="66">
        <f t="shared" si="500"/>
        <v>4</v>
      </c>
      <c r="AA231" s="66">
        <f t="shared" si="500"/>
        <v>4</v>
      </c>
      <c r="AB231" s="66">
        <f t="shared" ref="AB231:AC231" si="501">IF(ISNA(AB228),-1,IF(ISNA(AB230),99,IF(ISNA(AB229),AB228,0)))</f>
        <v>4</v>
      </c>
      <c r="AC231" s="66">
        <f t="shared" si="501"/>
        <v>4</v>
      </c>
      <c r="AD231" s="66">
        <f t="shared" si="500"/>
        <v>4</v>
      </c>
      <c r="AE231" s="66">
        <f t="shared" si="500"/>
        <v>4</v>
      </c>
      <c r="AF231" s="66">
        <f t="shared" si="500"/>
        <v>4</v>
      </c>
      <c r="AG231" s="66">
        <f t="shared" si="500"/>
        <v>4</v>
      </c>
      <c r="AH231" s="66">
        <f t="shared" si="500"/>
        <v>4</v>
      </c>
      <c r="AI231" s="66">
        <f t="shared" si="500"/>
        <v>4</v>
      </c>
      <c r="AJ231" s="66">
        <f t="shared" si="500"/>
        <v>4</v>
      </c>
      <c r="AK231" s="66">
        <f t="shared" si="500"/>
        <v>0</v>
      </c>
      <c r="AL231" s="66">
        <f t="shared" si="500"/>
        <v>99</v>
      </c>
      <c r="AM231" s="66">
        <f t="shared" ref="AM231:AN231" si="502">IF(ISNA(AM228),-1,IF(ISNA(AM230),99,IF(ISNA(AM229),AM228,0)))</f>
        <v>99</v>
      </c>
      <c r="AN231" s="66">
        <f t="shared" si="502"/>
        <v>99</v>
      </c>
      <c r="AO231" s="66">
        <f t="shared" si="500"/>
        <v>99</v>
      </c>
      <c r="AP231" s="66">
        <f t="shared" si="500"/>
        <v>99</v>
      </c>
      <c r="AQ231" s="66">
        <f t="shared" si="500"/>
        <v>99</v>
      </c>
      <c r="AR231" s="66">
        <f t="shared" si="500"/>
        <v>99</v>
      </c>
      <c r="AS231" s="66">
        <f t="shared" si="500"/>
        <v>99</v>
      </c>
      <c r="AT231" s="66">
        <f t="shared" si="500"/>
        <v>99</v>
      </c>
      <c r="AU231" s="66">
        <f t="shared" ref="AU231" si="503">IF(ISNA(AU228),-1,IF(ISNA(AU230),99,IF(ISNA(AU229),AU228,0)))</f>
        <v>99</v>
      </c>
      <c r="AV231" s="66">
        <f t="shared" si="500"/>
        <v>99</v>
      </c>
      <c r="AW231" s="66">
        <f t="shared" ref="AW231" si="504">IF(ISNA(AW228),-1,IF(ISNA(AW230),99,IF(ISNA(AW229),AW228,0)))</f>
        <v>99</v>
      </c>
      <c r="AX231" s="66">
        <f t="shared" si="500"/>
        <v>99</v>
      </c>
      <c r="AY231" s="66">
        <f t="shared" si="500"/>
        <v>99</v>
      </c>
      <c r="AZ231" s="66">
        <f t="shared" si="500"/>
        <v>99</v>
      </c>
      <c r="BA231" s="66">
        <f t="shared" si="500"/>
        <v>99</v>
      </c>
      <c r="BB231" s="66">
        <f t="shared" si="500"/>
        <v>99</v>
      </c>
      <c r="BC231" s="66">
        <f t="shared" si="500"/>
        <v>99</v>
      </c>
      <c r="BD231" s="66">
        <f t="shared" si="500"/>
        <v>99</v>
      </c>
      <c r="BE231" s="66">
        <f t="shared" si="500"/>
        <v>99</v>
      </c>
      <c r="BF231" s="66">
        <f t="shared" si="500"/>
        <v>99</v>
      </c>
      <c r="BG231" s="66">
        <f t="shared" si="500"/>
        <v>99</v>
      </c>
      <c r="BH231" s="66">
        <f t="shared" si="500"/>
        <v>99</v>
      </c>
      <c r="BI231" s="66">
        <f t="shared" si="500"/>
        <v>99</v>
      </c>
      <c r="BJ231" s="66">
        <f t="shared" si="500"/>
        <v>99</v>
      </c>
      <c r="BK231" s="66">
        <f t="shared" si="500"/>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5">1+U232</f>
        <v>2018</v>
      </c>
      <c r="W232" s="12">
        <f t="shared" si="505"/>
        <v>2019</v>
      </c>
      <c r="X232" s="12">
        <f t="shared" si="505"/>
        <v>2020</v>
      </c>
      <c r="Y232" s="12">
        <f t="shared" si="505"/>
        <v>2021</v>
      </c>
      <c r="Z232" s="12">
        <f t="shared" si="505"/>
        <v>2022</v>
      </c>
      <c r="AA232" s="12">
        <f t="shared" si="505"/>
        <v>2023</v>
      </c>
      <c r="AB232" s="12">
        <f>1+Z232</f>
        <v>2023</v>
      </c>
      <c r="AC232" s="12">
        <f>1+Z232</f>
        <v>2023</v>
      </c>
      <c r="AD232" s="12">
        <f>1+AA232</f>
        <v>2024</v>
      </c>
      <c r="AE232" s="12">
        <f t="shared" si="505"/>
        <v>2025</v>
      </c>
      <c r="AF232" s="12">
        <f t="shared" si="505"/>
        <v>2026</v>
      </c>
      <c r="AG232" s="12">
        <f t="shared" si="505"/>
        <v>2027</v>
      </c>
      <c r="AH232" s="12">
        <f t="shared" si="505"/>
        <v>2028</v>
      </c>
      <c r="AI232" s="12">
        <f t="shared" si="505"/>
        <v>2029</v>
      </c>
      <c r="AJ232" s="12">
        <f t="shared" si="505"/>
        <v>2030</v>
      </c>
      <c r="AK232" s="12">
        <f t="shared" si="505"/>
        <v>2031</v>
      </c>
      <c r="AL232" s="12">
        <f t="shared" si="505"/>
        <v>2032</v>
      </c>
      <c r="AM232" s="12">
        <f>1+AK232</f>
        <v>2032</v>
      </c>
      <c r="AN232" s="12">
        <f>1+AK232</f>
        <v>2032</v>
      </c>
      <c r="AO232" s="12">
        <f>1+AL232</f>
        <v>2033</v>
      </c>
      <c r="AP232" s="12">
        <f t="shared" si="505"/>
        <v>2034</v>
      </c>
      <c r="AQ232" s="12">
        <f t="shared" si="505"/>
        <v>2035</v>
      </c>
      <c r="AR232" s="12">
        <f t="shared" si="505"/>
        <v>2036</v>
      </c>
      <c r="AS232" s="12">
        <f t="shared" si="505"/>
        <v>2037</v>
      </c>
      <c r="AT232" s="12">
        <f t="shared" si="505"/>
        <v>2038</v>
      </c>
      <c r="AU232" s="12">
        <f>1+AS232</f>
        <v>2038</v>
      </c>
      <c r="AV232" s="12">
        <f>1+AT232</f>
        <v>2039</v>
      </c>
      <c r="AW232" s="12">
        <f t="shared" si="505"/>
        <v>2040</v>
      </c>
      <c r="AX232" s="12">
        <f>1+AV232</f>
        <v>2040</v>
      </c>
      <c r="AY232" s="12">
        <f t="shared" si="505"/>
        <v>2041</v>
      </c>
      <c r="AZ232" s="12">
        <f t="shared" si="505"/>
        <v>2042</v>
      </c>
      <c r="BA232" s="12">
        <f t="shared" si="505"/>
        <v>2043</v>
      </c>
      <c r="BB232" s="12">
        <f t="shared" si="505"/>
        <v>2044</v>
      </c>
      <c r="BC232" s="12">
        <f t="shared" si="505"/>
        <v>2045</v>
      </c>
      <c r="BD232" s="12">
        <f t="shared" si="505"/>
        <v>2046</v>
      </c>
      <c r="BE232" s="12">
        <f t="shared" si="505"/>
        <v>2047</v>
      </c>
      <c r="BF232" s="12">
        <f t="shared" si="505"/>
        <v>2048</v>
      </c>
      <c r="BG232" s="12">
        <f t="shared" si="505"/>
        <v>2049</v>
      </c>
      <c r="BH232" s="12">
        <f t="shared" si="505"/>
        <v>2050</v>
      </c>
      <c r="BI232" s="12">
        <v>2060</v>
      </c>
      <c r="BJ232" s="12">
        <v>2070</v>
      </c>
      <c r="BL232" s="12"/>
      <c r="BM232" s="12"/>
      <c r="BN232" s="12"/>
      <c r="BO232" s="12"/>
      <c r="BP232" s="12"/>
      <c r="BQ232" s="12"/>
    </row>
    <row r="233" spans="5:70">
      <c r="E233" t="s">
        <v>16</v>
      </c>
      <c r="F233" s="15" t="str">
        <f t="shared" ref="F233:F238" si="506">IF(E233="*","","COM_PROJ")</f>
        <v/>
      </c>
      <c r="G233" s="16" t="str">
        <f t="shared" ref="G233:G238" si="507">IF($E233="*","","-")</f>
        <v/>
      </c>
      <c r="I233" s="16" t="str">
        <f t="shared" ref="I233:L238" si="508">IF($E233="*","","-")</f>
        <v/>
      </c>
      <c r="J233" s="16"/>
      <c r="K233" s="16" t="str">
        <f t="shared" si="508"/>
        <v/>
      </c>
      <c r="L233" s="16" t="str">
        <f t="shared" si="508"/>
        <v/>
      </c>
      <c r="M233" s="43" t="str">
        <f t="shared" ref="M233:M240" si="509">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6"/>
        <v/>
      </c>
      <c r="G234" s="16" t="str">
        <f t="shared" si="507"/>
        <v/>
      </c>
      <c r="I234" s="16" t="str">
        <f t="shared" si="508"/>
        <v/>
      </c>
      <c r="J234" s="16"/>
      <c r="K234" s="16" t="str">
        <f t="shared" si="508"/>
        <v/>
      </c>
      <c r="L234" s="16" t="str">
        <f t="shared" si="508"/>
        <v/>
      </c>
      <c r="M234" s="43" t="str">
        <f t="shared" si="509"/>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6"/>
        <v/>
      </c>
      <c r="G235" s="16" t="str">
        <f t="shared" si="507"/>
        <v/>
      </c>
      <c r="I235" s="16" t="str">
        <f t="shared" si="508"/>
        <v/>
      </c>
      <c r="J235" s="16"/>
      <c r="K235" s="16" t="str">
        <f t="shared" si="508"/>
        <v/>
      </c>
      <c r="L235" s="16" t="str">
        <f t="shared" si="508"/>
        <v/>
      </c>
      <c r="M235" s="43" t="str">
        <f t="shared" si="509"/>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6"/>
        <v/>
      </c>
      <c r="G236" s="16" t="str">
        <f t="shared" si="507"/>
        <v/>
      </c>
      <c r="I236" s="16" t="str">
        <f t="shared" si="508"/>
        <v/>
      </c>
      <c r="J236" s="16"/>
      <c r="K236" s="16" t="str">
        <f t="shared" si="508"/>
        <v/>
      </c>
      <c r="L236" s="16" t="str">
        <f t="shared" si="508"/>
        <v/>
      </c>
      <c r="M236" s="43" t="str">
        <f t="shared" si="509"/>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6"/>
        <v/>
      </c>
      <c r="G237" s="16" t="str">
        <f t="shared" si="507"/>
        <v/>
      </c>
      <c r="I237" s="16" t="str">
        <f t="shared" si="508"/>
        <v/>
      </c>
      <c r="J237" s="16"/>
      <c r="K237" s="16" t="str">
        <f t="shared" si="508"/>
        <v/>
      </c>
      <c r="L237" s="16" t="str">
        <f t="shared" si="508"/>
        <v/>
      </c>
      <c r="M237" s="43" t="str">
        <f t="shared" si="509"/>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6"/>
        <v/>
      </c>
      <c r="G238" s="16" t="str">
        <f t="shared" si="507"/>
        <v/>
      </c>
      <c r="I238" s="16" t="str">
        <f t="shared" si="508"/>
        <v/>
      </c>
      <c r="J238" s="16"/>
      <c r="K238" s="16" t="str">
        <f t="shared" si="508"/>
        <v/>
      </c>
      <c r="L238" s="16" t="str">
        <f t="shared" si="508"/>
        <v/>
      </c>
      <c r="M238" s="43" t="str">
        <f t="shared" si="509"/>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09"/>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09"/>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0">M228</f>
        <v>2040</v>
      </c>
      <c r="N249">
        <f t="shared" si="510"/>
        <v>0</v>
      </c>
      <c r="O249">
        <f>N228</f>
        <v>0</v>
      </c>
      <c r="P249" s="97" t="e">
        <f>MATCH(N$259,$H$249:$O$249,$G249)</f>
        <v>#N/A</v>
      </c>
      <c r="Q249" s="98" t="e">
        <f>MATCH(N$232,$H$228:$N$228,$G249)</f>
        <v>#N/A</v>
      </c>
      <c r="R249" s="98" t="e">
        <f t="shared" ref="R249:T250" si="511">MATCH(N$232,$H$228:$N$228,$G249)</f>
        <v>#N/A</v>
      </c>
      <c r="S249" s="98" t="e">
        <f t="shared" si="511"/>
        <v>#N/A</v>
      </c>
      <c r="T249" s="98" t="e">
        <f t="shared" si="511"/>
        <v>#N/A</v>
      </c>
      <c r="U249" s="98" t="e">
        <f t="shared" ref="U249:AA250" si="512">MATCH(S$232,$H$228:$N$228,$G249)</f>
        <v>#N/A</v>
      </c>
      <c r="V249" s="98" t="e">
        <f t="shared" si="512"/>
        <v>#N/A</v>
      </c>
      <c r="W249" s="98">
        <f t="shared" si="512"/>
        <v>3</v>
      </c>
      <c r="X249" s="98">
        <f t="shared" si="512"/>
        <v>3</v>
      </c>
      <c r="Y249" s="98">
        <f t="shared" si="512"/>
        <v>3</v>
      </c>
      <c r="Z249" s="98">
        <f t="shared" si="512"/>
        <v>4</v>
      </c>
      <c r="AA249" s="98">
        <f t="shared" si="512"/>
        <v>4</v>
      </c>
      <c r="AB249" s="98">
        <f>MATCH(Y$232,$H$228:$N$228,$G249)</f>
        <v>4</v>
      </c>
      <c r="AC249" s="98">
        <f t="shared" ref="AC249:AE250" si="513">MATCH(Y$232,$H$228:$N$228,$G249)</f>
        <v>4</v>
      </c>
      <c r="AD249" s="98">
        <f t="shared" si="513"/>
        <v>4</v>
      </c>
      <c r="AE249" s="98">
        <f t="shared" si="513"/>
        <v>4</v>
      </c>
      <c r="AF249" s="98">
        <f t="shared" ref="AF249:AL250" si="514">MATCH(AD$232,$H$228:$N$228,$G249)</f>
        <v>4</v>
      </c>
      <c r="AG249" s="98">
        <f t="shared" si="514"/>
        <v>4</v>
      </c>
      <c r="AH249" s="98">
        <f t="shared" si="514"/>
        <v>4</v>
      </c>
      <c r="AI249" s="98">
        <f t="shared" si="514"/>
        <v>4</v>
      </c>
      <c r="AJ249" s="98">
        <f t="shared" si="514"/>
        <v>4</v>
      </c>
      <c r="AK249" s="98">
        <f t="shared" si="514"/>
        <v>4</v>
      </c>
      <c r="AL249" s="98">
        <f t="shared" si="514"/>
        <v>5</v>
      </c>
      <c r="AM249" s="98">
        <f>MATCH(AJ$232,$H$228:$N$228,$G249)</f>
        <v>5</v>
      </c>
      <c r="AN249" s="98">
        <f t="shared" ref="AN249:AP250" si="515">MATCH(AJ$232,$H$228:$N$228,$G249)</f>
        <v>5</v>
      </c>
      <c r="AO249" s="98">
        <f t="shared" si="515"/>
        <v>5</v>
      </c>
      <c r="AP249" s="98">
        <f t="shared" si="515"/>
        <v>5</v>
      </c>
      <c r="AQ249" s="98">
        <f t="shared" ref="AQ249:BB250" si="516">MATCH(AO$232,$H$228:$N$228,$G249)</f>
        <v>5</v>
      </c>
      <c r="AR249" s="98">
        <f t="shared" si="516"/>
        <v>5</v>
      </c>
      <c r="AS249" s="98">
        <f t="shared" si="516"/>
        <v>5</v>
      </c>
      <c r="AT249" s="98">
        <f t="shared" si="516"/>
        <v>5</v>
      </c>
      <c r="AU249" s="98">
        <f t="shared" ref="AU249:AW250" si="517">MATCH(AR$232,$H$228:$N$228,$G249)</f>
        <v>5</v>
      </c>
      <c r="AV249" s="98">
        <f t="shared" si="517"/>
        <v>5</v>
      </c>
      <c r="AW249" s="98">
        <f t="shared" si="517"/>
        <v>5</v>
      </c>
      <c r="AX249" s="98">
        <f>MATCH(AT$232,$H$228:$N$228,$G249)</f>
        <v>5</v>
      </c>
      <c r="AY249" s="98">
        <f>MATCH(AV$232,$H$228:$N$228,$G249)</f>
        <v>5</v>
      </c>
      <c r="AZ249" s="98">
        <f t="shared" si="516"/>
        <v>6</v>
      </c>
      <c r="BA249" s="98">
        <f t="shared" si="516"/>
        <v>6</v>
      </c>
      <c r="BB249" s="98">
        <f t="shared" si="516"/>
        <v>6</v>
      </c>
      <c r="BC249" s="98">
        <f t="shared" ref="BC249:BD250" si="518">MATCH(BA$232,$H$228:$N$228,$G249)</f>
        <v>6</v>
      </c>
      <c r="BD249" s="98">
        <f t="shared" si="518"/>
        <v>6</v>
      </c>
      <c r="BE249" s="98">
        <f t="shared" ref="BE249:BR250" si="519">MATCH(BC$259,$H$228:$N$228,$G249)</f>
        <v>6</v>
      </c>
      <c r="BF249" s="98">
        <f t="shared" si="519"/>
        <v>6</v>
      </c>
      <c r="BG249" s="98">
        <f t="shared" si="519"/>
        <v>6</v>
      </c>
      <c r="BH249" s="98">
        <f t="shared" si="519"/>
        <v>6</v>
      </c>
      <c r="BI249" s="98">
        <f t="shared" si="519"/>
        <v>6</v>
      </c>
      <c r="BJ249" s="98">
        <f t="shared" si="519"/>
        <v>6</v>
      </c>
      <c r="BK249" s="98">
        <f t="shared" si="519"/>
        <v>6</v>
      </c>
      <c r="BL249" s="98">
        <f t="shared" si="519"/>
        <v>6</v>
      </c>
      <c r="BM249" s="98">
        <f t="shared" si="519"/>
        <v>6</v>
      </c>
      <c r="BN249" s="98">
        <f t="shared" si="519"/>
        <v>6</v>
      </c>
      <c r="BO249" s="98">
        <f t="shared" si="519"/>
        <v>6</v>
      </c>
      <c r="BP249" s="98">
        <f t="shared" si="519"/>
        <v>6</v>
      </c>
      <c r="BQ249" s="98">
        <f t="shared" si="519"/>
        <v>6</v>
      </c>
      <c r="BR249" s="98">
        <f t="shared" si="519"/>
        <v>6</v>
      </c>
    </row>
    <row r="250" spans="5:70">
      <c r="E250" t="s">
        <v>16</v>
      </c>
      <c r="G250">
        <f>G229</f>
        <v>0</v>
      </c>
      <c r="H250">
        <f t="shared" ref="H250:N251" si="520">H229</f>
        <v>2030</v>
      </c>
      <c r="I250">
        <f t="shared" si="520"/>
        <v>2020</v>
      </c>
      <c r="J250">
        <f t="shared" si="520"/>
        <v>2017</v>
      </c>
      <c r="K250" t="e">
        <f t="shared" si="520"/>
        <v>#REF!</v>
      </c>
      <c r="L250">
        <f t="shared" si="520"/>
        <v>2006</v>
      </c>
      <c r="M250">
        <f t="shared" si="520"/>
        <v>2006</v>
      </c>
      <c r="N250" t="e">
        <f t="shared" si="520"/>
        <v>#REF!</v>
      </c>
      <c r="O250">
        <v>2012</v>
      </c>
      <c r="P250" s="31">
        <f>MATCH(N$259,$H$249:$O$249,$G250)</f>
        <v>7</v>
      </c>
      <c r="Q250" t="e">
        <f>MATCH(N$232,$H$228:$N$228,$G250)</f>
        <v>#N/A</v>
      </c>
      <c r="R250" t="e">
        <f t="shared" si="511"/>
        <v>#N/A</v>
      </c>
      <c r="S250" t="e">
        <f t="shared" si="511"/>
        <v>#N/A</v>
      </c>
      <c r="T250" t="e">
        <f t="shared" si="511"/>
        <v>#N/A</v>
      </c>
      <c r="U250" t="e">
        <f t="shared" si="512"/>
        <v>#N/A</v>
      </c>
      <c r="V250" t="e">
        <f t="shared" si="512"/>
        <v>#N/A</v>
      </c>
      <c r="W250">
        <f t="shared" si="512"/>
        <v>3</v>
      </c>
      <c r="X250" t="e">
        <f t="shared" si="512"/>
        <v>#N/A</v>
      </c>
      <c r="Y250" t="e">
        <f t="shared" si="512"/>
        <v>#N/A</v>
      </c>
      <c r="Z250">
        <f t="shared" si="512"/>
        <v>4</v>
      </c>
      <c r="AA250" t="e">
        <f t="shared" si="512"/>
        <v>#N/A</v>
      </c>
      <c r="AB250" t="e">
        <f>MATCH(Y$232,$H$228:$N$228,$G250)</f>
        <v>#N/A</v>
      </c>
      <c r="AC250" t="e">
        <f t="shared" si="513"/>
        <v>#N/A</v>
      </c>
      <c r="AD250" t="e">
        <f t="shared" si="513"/>
        <v>#N/A</v>
      </c>
      <c r="AE250" t="e">
        <f t="shared" si="513"/>
        <v>#N/A</v>
      </c>
      <c r="AF250" t="e">
        <f t="shared" si="514"/>
        <v>#N/A</v>
      </c>
      <c r="AG250" t="e">
        <f t="shared" si="514"/>
        <v>#N/A</v>
      </c>
      <c r="AH250" t="e">
        <f t="shared" si="514"/>
        <v>#N/A</v>
      </c>
      <c r="AI250" t="e">
        <f t="shared" si="514"/>
        <v>#N/A</v>
      </c>
      <c r="AJ250" t="e">
        <f t="shared" si="514"/>
        <v>#N/A</v>
      </c>
      <c r="AK250" t="e">
        <f t="shared" si="514"/>
        <v>#N/A</v>
      </c>
      <c r="AL250">
        <f t="shared" si="514"/>
        <v>5</v>
      </c>
      <c r="AM250">
        <f>MATCH(AJ$232,$H$228:$N$228,$G250)</f>
        <v>5</v>
      </c>
      <c r="AN250">
        <f t="shared" si="515"/>
        <v>5</v>
      </c>
      <c r="AO250" t="e">
        <f t="shared" si="515"/>
        <v>#N/A</v>
      </c>
      <c r="AP250" t="e">
        <f t="shared" si="515"/>
        <v>#N/A</v>
      </c>
      <c r="AQ250" t="e">
        <f t="shared" si="516"/>
        <v>#N/A</v>
      </c>
      <c r="AR250" t="e">
        <f t="shared" si="516"/>
        <v>#N/A</v>
      </c>
      <c r="AS250" t="e">
        <f t="shared" si="516"/>
        <v>#N/A</v>
      </c>
      <c r="AT250" t="e">
        <f t="shared" si="516"/>
        <v>#N/A</v>
      </c>
      <c r="AU250" t="e">
        <f t="shared" si="517"/>
        <v>#N/A</v>
      </c>
      <c r="AV250" t="e">
        <f t="shared" si="517"/>
        <v>#N/A</v>
      </c>
      <c r="AW250" t="e">
        <f t="shared" si="517"/>
        <v>#N/A</v>
      </c>
      <c r="AX250" t="e">
        <f>MATCH(AT$232,$H$228:$N$228,$G250)</f>
        <v>#N/A</v>
      </c>
      <c r="AY250" t="e">
        <f>MATCH(AV$232,$H$228:$N$228,$G250)</f>
        <v>#N/A</v>
      </c>
      <c r="AZ250">
        <f t="shared" si="516"/>
        <v>6</v>
      </c>
      <c r="BA250" t="e">
        <f t="shared" si="516"/>
        <v>#N/A</v>
      </c>
      <c r="BB250" t="e">
        <f t="shared" si="516"/>
        <v>#N/A</v>
      </c>
      <c r="BC250" t="e">
        <f t="shared" si="518"/>
        <v>#N/A</v>
      </c>
      <c r="BD250" t="e">
        <f t="shared" si="518"/>
        <v>#N/A</v>
      </c>
      <c r="BE250" t="e">
        <f t="shared" si="519"/>
        <v>#N/A</v>
      </c>
      <c r="BF250" t="e">
        <f t="shared" si="519"/>
        <v>#N/A</v>
      </c>
      <c r="BG250" t="e">
        <f t="shared" si="519"/>
        <v>#N/A</v>
      </c>
      <c r="BH250" t="e">
        <f t="shared" si="519"/>
        <v>#N/A</v>
      </c>
      <c r="BI250" t="e">
        <f t="shared" si="519"/>
        <v>#N/A</v>
      </c>
      <c r="BJ250" t="e">
        <f t="shared" si="519"/>
        <v>#N/A</v>
      </c>
      <c r="BK250" t="e">
        <f t="shared" si="519"/>
        <v>#N/A</v>
      </c>
      <c r="BL250" t="e">
        <f t="shared" si="519"/>
        <v>#N/A</v>
      </c>
      <c r="BM250" t="e">
        <f t="shared" si="519"/>
        <v>#N/A</v>
      </c>
      <c r="BN250" t="e">
        <f t="shared" si="519"/>
        <v>#N/A</v>
      </c>
      <c r="BO250" t="e">
        <f t="shared" si="519"/>
        <v>#N/A</v>
      </c>
      <c r="BP250" t="e">
        <f t="shared" si="519"/>
        <v>#N/A</v>
      </c>
      <c r="BQ250" t="e">
        <f t="shared" si="519"/>
        <v>#N/A</v>
      </c>
      <c r="BR250" t="e">
        <f t="shared" si="519"/>
        <v>#N/A</v>
      </c>
    </row>
    <row r="251" spans="5:70">
      <c r="E251" t="s">
        <v>16</v>
      </c>
      <c r="G251">
        <f>G230</f>
        <v>-1</v>
      </c>
      <c r="H251">
        <f t="shared" si="520"/>
        <v>0</v>
      </c>
      <c r="I251">
        <f t="shared" si="520"/>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1">MATCH(S$232,$H$229:$N$229,$G251)</f>
        <v>6</v>
      </c>
      <c r="V251">
        <f t="shared" si="521"/>
        <v>6</v>
      </c>
      <c r="W251">
        <f t="shared" si="521"/>
        <v>3</v>
      </c>
      <c r="X251">
        <f t="shared" si="521"/>
        <v>2</v>
      </c>
      <c r="Y251">
        <f t="shared" si="521"/>
        <v>2</v>
      </c>
      <c r="Z251">
        <f t="shared" si="521"/>
        <v>2</v>
      </c>
      <c r="AA251">
        <f t="shared" si="521"/>
        <v>1</v>
      </c>
      <c r="AB251">
        <f>MATCH(Y$232,$H$229:$N$229,$G251)</f>
        <v>1</v>
      </c>
      <c r="AC251">
        <f>MATCH(Y$232,$H$229:$N$229,$G251)</f>
        <v>1</v>
      </c>
      <c r="AD251">
        <f>MATCH(Z$232,$H$229:$N$229,$G251)</f>
        <v>1</v>
      </c>
      <c r="AE251">
        <f>MATCH(AA$232,$H$229:$N$229,$G251)</f>
        <v>1</v>
      </c>
      <c r="AF251">
        <f t="shared" si="521"/>
        <v>1</v>
      </c>
      <c r="AG251">
        <f t="shared" si="521"/>
        <v>1</v>
      </c>
      <c r="AH251">
        <f t="shared" si="521"/>
        <v>1</v>
      </c>
      <c r="AI251">
        <f t="shared" si="521"/>
        <v>1</v>
      </c>
      <c r="AJ251">
        <f t="shared" si="521"/>
        <v>1</v>
      </c>
      <c r="AK251">
        <f t="shared" si="521"/>
        <v>1</v>
      </c>
      <c r="AL251">
        <f t="shared" si="521"/>
        <v>1</v>
      </c>
      <c r="AM251">
        <f>MATCH(AJ$232,$H$229:$N$229,$G251)</f>
        <v>1</v>
      </c>
      <c r="AN251">
        <f>MATCH(AJ$232,$H$229:$N$229,$G251)</f>
        <v>1</v>
      </c>
      <c r="AO251" t="e">
        <f>MATCH(AK$232,$H$229:$N$229,$G251)</f>
        <v>#N/A</v>
      </c>
      <c r="AP251" t="e">
        <f>MATCH(AL$232,$H$229:$N$229,$G251)</f>
        <v>#N/A</v>
      </c>
      <c r="AQ251" t="e">
        <f t="shared" si="521"/>
        <v>#N/A</v>
      </c>
      <c r="AR251" t="e">
        <f t="shared" si="521"/>
        <v>#N/A</v>
      </c>
      <c r="AS251" t="e">
        <f t="shared" si="521"/>
        <v>#N/A</v>
      </c>
      <c r="AT251" t="e">
        <f t="shared" si="521"/>
        <v>#N/A</v>
      </c>
      <c r="AU251" t="e">
        <f>MATCH(AR$232,$H$229:$N$229,$G251)</f>
        <v>#N/A</v>
      </c>
      <c r="AV251" t="e">
        <f>MATCH(AS$232,$H$229:$N$229,$G251)</f>
        <v>#N/A</v>
      </c>
      <c r="AW251" t="e">
        <f>MATCH(AT$232,$H$229:$N$229,$G251)</f>
        <v>#N/A</v>
      </c>
      <c r="AX251" t="e">
        <f>MATCH(AT$232,$H$229:$N$229,$G251)</f>
        <v>#N/A</v>
      </c>
      <c r="AY251" t="e">
        <f>MATCH(AV$232,$H$229:$N$229,$G251)</f>
        <v>#N/A</v>
      </c>
      <c r="AZ251" t="e">
        <f t="shared" si="521"/>
        <v>#N/A</v>
      </c>
      <c r="BA251" t="e">
        <f t="shared" si="521"/>
        <v>#N/A</v>
      </c>
      <c r="BB251" t="e">
        <f t="shared" si="521"/>
        <v>#N/A</v>
      </c>
      <c r="BC251" t="e">
        <f t="shared" si="521"/>
        <v>#N/A</v>
      </c>
      <c r="BD251" t="e">
        <f t="shared" si="521"/>
        <v>#N/A</v>
      </c>
      <c r="BE251" t="e">
        <f t="shared" ref="BE251:BR251" si="522">MATCH(BC$259,$H$229:$N$229,$G251)</f>
        <v>#N/A</v>
      </c>
      <c r="BF251" t="e">
        <f t="shared" si="522"/>
        <v>#N/A</v>
      </c>
      <c r="BG251" t="e">
        <f t="shared" si="522"/>
        <v>#N/A</v>
      </c>
      <c r="BH251" t="e">
        <f t="shared" si="522"/>
        <v>#N/A</v>
      </c>
      <c r="BI251" t="e">
        <f t="shared" si="522"/>
        <v>#N/A</v>
      </c>
      <c r="BJ251" t="e">
        <f t="shared" si="522"/>
        <v>#N/A</v>
      </c>
      <c r="BK251" t="e">
        <f t="shared" si="522"/>
        <v>#N/A</v>
      </c>
      <c r="BL251" t="e">
        <f t="shared" si="522"/>
        <v>#N/A</v>
      </c>
      <c r="BM251" t="e">
        <f t="shared" si="522"/>
        <v>#N/A</v>
      </c>
      <c r="BN251" t="e">
        <f t="shared" si="522"/>
        <v>#N/A</v>
      </c>
      <c r="BO251" t="e">
        <f t="shared" si="522"/>
        <v>#N/A</v>
      </c>
      <c r="BP251" t="e">
        <f t="shared" si="522"/>
        <v>#N/A</v>
      </c>
      <c r="BQ251" t="e">
        <f t="shared" si="522"/>
        <v>#N/A</v>
      </c>
      <c r="BR251" t="e">
        <f t="shared" si="522"/>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3">IF(ISNA(T249),-1,IF(ISNA(T251),99,IF(ISNA(T250),T249,0)))</f>
        <v>-1</v>
      </c>
      <c r="U252" s="66">
        <f t="shared" si="523"/>
        <v>-1</v>
      </c>
      <c r="V252" s="66">
        <f t="shared" si="523"/>
        <v>-1</v>
      </c>
      <c r="W252" s="66">
        <f t="shared" si="523"/>
        <v>0</v>
      </c>
      <c r="X252" s="66">
        <f t="shared" si="523"/>
        <v>3</v>
      </c>
      <c r="Y252" s="66">
        <f t="shared" si="523"/>
        <v>3</v>
      </c>
      <c r="Z252" s="66">
        <f t="shared" si="523"/>
        <v>0</v>
      </c>
      <c r="AA252" s="66">
        <f t="shared" si="523"/>
        <v>4</v>
      </c>
      <c r="AB252" s="66">
        <f t="shared" ref="AB252:AC252" si="524">IF(ISNA(AB249),-1,IF(ISNA(AB251),99,IF(ISNA(AB250),AB249,0)))</f>
        <v>4</v>
      </c>
      <c r="AC252" s="66">
        <f t="shared" si="524"/>
        <v>4</v>
      </c>
      <c r="AD252" s="66">
        <f t="shared" si="523"/>
        <v>4</v>
      </c>
      <c r="AE252" s="66">
        <f t="shared" si="523"/>
        <v>4</v>
      </c>
      <c r="AF252" s="66">
        <f t="shared" si="523"/>
        <v>4</v>
      </c>
      <c r="AG252" s="66">
        <f t="shared" si="523"/>
        <v>4</v>
      </c>
      <c r="AH252" s="66">
        <f t="shared" si="523"/>
        <v>4</v>
      </c>
      <c r="AI252" s="66">
        <f t="shared" si="523"/>
        <v>4</v>
      </c>
      <c r="AJ252" s="66">
        <f t="shared" si="523"/>
        <v>4</v>
      </c>
      <c r="AK252" s="66">
        <f t="shared" si="523"/>
        <v>4</v>
      </c>
      <c r="AL252" s="66">
        <f t="shared" si="523"/>
        <v>0</v>
      </c>
      <c r="AM252" s="66">
        <f t="shared" ref="AM252:AN252" si="525">IF(ISNA(AM249),-1,IF(ISNA(AM251),99,IF(ISNA(AM250),AM249,0)))</f>
        <v>0</v>
      </c>
      <c r="AN252" s="66">
        <f t="shared" si="525"/>
        <v>0</v>
      </c>
      <c r="AO252" s="66">
        <f t="shared" si="523"/>
        <v>99</v>
      </c>
      <c r="AP252" s="66">
        <f t="shared" si="523"/>
        <v>99</v>
      </c>
      <c r="AQ252" s="66">
        <f t="shared" si="523"/>
        <v>99</v>
      </c>
      <c r="AR252" s="66">
        <f t="shared" si="523"/>
        <v>99</v>
      </c>
      <c r="AS252" s="66">
        <f t="shared" si="523"/>
        <v>99</v>
      </c>
      <c r="AT252" s="66">
        <f t="shared" si="523"/>
        <v>99</v>
      </c>
      <c r="AU252" s="66">
        <f t="shared" ref="AU252" si="526">IF(ISNA(AU249),-1,IF(ISNA(AU251),99,IF(ISNA(AU250),AU249,0)))</f>
        <v>99</v>
      </c>
      <c r="AV252" s="66">
        <f t="shared" si="523"/>
        <v>99</v>
      </c>
      <c r="AW252" s="66">
        <f t="shared" ref="AW252" si="527">IF(ISNA(AW249),-1,IF(ISNA(AW251),99,IF(ISNA(AW250),AW249,0)))</f>
        <v>99</v>
      </c>
      <c r="AX252" s="66">
        <f t="shared" si="523"/>
        <v>99</v>
      </c>
      <c r="AY252" s="66">
        <f t="shared" si="523"/>
        <v>99</v>
      </c>
      <c r="AZ252" s="66">
        <f t="shared" si="523"/>
        <v>99</v>
      </c>
      <c r="BA252" s="66">
        <f t="shared" si="523"/>
        <v>99</v>
      </c>
      <c r="BB252" s="66">
        <f t="shared" si="523"/>
        <v>99</v>
      </c>
      <c r="BC252" s="66">
        <f t="shared" si="523"/>
        <v>99</v>
      </c>
      <c r="BD252" s="66">
        <f t="shared" si="523"/>
        <v>99</v>
      </c>
      <c r="BE252" s="66">
        <f t="shared" si="523"/>
        <v>99</v>
      </c>
      <c r="BF252" s="66">
        <f t="shared" si="523"/>
        <v>99</v>
      </c>
      <c r="BG252" s="66">
        <f t="shared" si="523"/>
        <v>99</v>
      </c>
      <c r="BH252" s="66">
        <f t="shared" si="523"/>
        <v>99</v>
      </c>
      <c r="BI252" s="66">
        <f t="shared" si="523"/>
        <v>99</v>
      </c>
      <c r="BJ252" s="66">
        <f t="shared" si="523"/>
        <v>99</v>
      </c>
      <c r="BK252" s="66">
        <f t="shared" si="523"/>
        <v>99</v>
      </c>
      <c r="BL252" s="66">
        <f t="shared" si="523"/>
        <v>99</v>
      </c>
      <c r="BM252" s="66">
        <f t="shared" si="523"/>
        <v>99</v>
      </c>
      <c r="BN252" s="66">
        <f t="shared" si="523"/>
        <v>99</v>
      </c>
      <c r="BO252" s="66">
        <f t="shared" si="523"/>
        <v>99</v>
      </c>
      <c r="BP252" s="66">
        <f t="shared" si="523"/>
        <v>99</v>
      </c>
      <c r="BQ252" s="66">
        <f t="shared" si="523"/>
        <v>99</v>
      </c>
      <c r="BR252" s="66">
        <f t="shared" si="523"/>
        <v>99</v>
      </c>
    </row>
    <row r="253" spans="5:70">
      <c r="E253" t="s">
        <v>16</v>
      </c>
      <c r="F253" t="s">
        <v>261</v>
      </c>
      <c r="G253" s="3" t="s">
        <v>426</v>
      </c>
      <c r="H253" s="92" t="e">
        <f>#REF!/#REF!</f>
        <v>#REF!</v>
      </c>
      <c r="I253" s="92" t="e">
        <f>#REF!/#REF!</f>
        <v>#REF!</v>
      </c>
      <c r="J253" s="92"/>
      <c r="K253" s="92">
        <f>G107/G$111</f>
        <v>1.0184768607920332E-2</v>
      </c>
      <c r="L253" s="92">
        <f t="shared" ref="L253:M255" si="528">I107/I$111</f>
        <v>8.0178296570570309E-3</v>
      </c>
      <c r="M253" s="92">
        <f t="shared" si="528"/>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28"/>
        <v>0.33531821431831382</v>
      </c>
      <c r="M254" s="92">
        <f t="shared" si="528"/>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28"/>
        <v>0.56083799899533793</v>
      </c>
      <c r="M255" s="92">
        <f t="shared" si="528"/>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29">N232</f>
        <v>0</v>
      </c>
      <c r="O259">
        <f t="shared" si="529"/>
        <v>0</v>
      </c>
      <c r="P259">
        <f t="shared" si="529"/>
        <v>0</v>
      </c>
      <c r="Q259">
        <f t="shared" ref="Q259:R259" si="530">Q232</f>
        <v>0</v>
      </c>
      <c r="R259">
        <f t="shared" si="530"/>
        <v>0</v>
      </c>
      <c r="S259">
        <f t="shared" si="529"/>
        <v>0</v>
      </c>
      <c r="T259">
        <f t="shared" si="529"/>
        <v>0</v>
      </c>
      <c r="U259">
        <f t="shared" si="529"/>
        <v>2017</v>
      </c>
      <c r="V259">
        <f t="shared" si="529"/>
        <v>2018</v>
      </c>
      <c r="W259">
        <f t="shared" si="529"/>
        <v>2019</v>
      </c>
      <c r="X259">
        <f t="shared" si="529"/>
        <v>2020</v>
      </c>
      <c r="Y259">
        <f t="shared" si="529"/>
        <v>2021</v>
      </c>
      <c r="Z259">
        <f t="shared" si="529"/>
        <v>2022</v>
      </c>
      <c r="AA259">
        <f t="shared" si="529"/>
        <v>2023</v>
      </c>
      <c r="AB259">
        <f t="shared" ref="AB259:AC259" si="531">AB232</f>
        <v>2023</v>
      </c>
      <c r="AC259">
        <f t="shared" si="531"/>
        <v>2023</v>
      </c>
      <c r="AD259">
        <f t="shared" si="529"/>
        <v>2024</v>
      </c>
      <c r="AE259">
        <f t="shared" si="529"/>
        <v>2025</v>
      </c>
      <c r="AF259">
        <f t="shared" si="529"/>
        <v>2026</v>
      </c>
      <c r="AG259">
        <f t="shared" si="529"/>
        <v>2027</v>
      </c>
      <c r="AH259">
        <f t="shared" si="529"/>
        <v>2028</v>
      </c>
      <c r="AI259">
        <f t="shared" si="529"/>
        <v>2029</v>
      </c>
      <c r="AJ259">
        <f t="shared" si="529"/>
        <v>2030</v>
      </c>
      <c r="AK259">
        <f t="shared" si="529"/>
        <v>2031</v>
      </c>
      <c r="AL259">
        <f t="shared" si="529"/>
        <v>2032</v>
      </c>
      <c r="AM259">
        <f t="shared" ref="AM259:AN259" si="532">AM232</f>
        <v>2032</v>
      </c>
      <c r="AN259">
        <f t="shared" si="532"/>
        <v>2032</v>
      </c>
      <c r="AO259">
        <f t="shared" si="529"/>
        <v>2033</v>
      </c>
      <c r="AP259">
        <f t="shared" si="529"/>
        <v>2034</v>
      </c>
      <c r="AQ259">
        <f t="shared" si="529"/>
        <v>2035</v>
      </c>
      <c r="AR259">
        <f t="shared" si="529"/>
        <v>2036</v>
      </c>
      <c r="AS259">
        <f t="shared" si="529"/>
        <v>2037</v>
      </c>
      <c r="AT259">
        <f t="shared" si="529"/>
        <v>2038</v>
      </c>
      <c r="AU259">
        <f t="shared" ref="AU259" si="533">AU232</f>
        <v>2038</v>
      </c>
      <c r="AV259">
        <f t="shared" si="529"/>
        <v>2039</v>
      </c>
      <c r="AW259">
        <f t="shared" ref="AW259" si="534">AW232</f>
        <v>2040</v>
      </c>
      <c r="AX259">
        <f t="shared" si="529"/>
        <v>2040</v>
      </c>
      <c r="AY259">
        <f t="shared" si="529"/>
        <v>2041</v>
      </c>
      <c r="AZ259">
        <f t="shared" si="529"/>
        <v>2042</v>
      </c>
      <c r="BA259">
        <f t="shared" si="529"/>
        <v>2043</v>
      </c>
      <c r="BB259">
        <f t="shared" si="529"/>
        <v>2044</v>
      </c>
      <c r="BC259">
        <f t="shared" si="529"/>
        <v>2045</v>
      </c>
      <c r="BD259">
        <f t="shared" si="529"/>
        <v>2046</v>
      </c>
      <c r="BE259">
        <f>BD259+1</f>
        <v>2047</v>
      </c>
      <c r="BF259">
        <f t="shared" ref="BF259:BN259" si="535">BE259+1</f>
        <v>2048</v>
      </c>
      <c r="BG259">
        <f t="shared" si="535"/>
        <v>2049</v>
      </c>
      <c r="BH259">
        <f t="shared" si="535"/>
        <v>2050</v>
      </c>
      <c r="BI259">
        <f t="shared" si="535"/>
        <v>2051</v>
      </c>
      <c r="BJ259">
        <f t="shared" si="535"/>
        <v>2052</v>
      </c>
      <c r="BK259">
        <f t="shared" si="535"/>
        <v>2053</v>
      </c>
      <c r="BL259">
        <f t="shared" si="535"/>
        <v>2054</v>
      </c>
      <c r="BM259">
        <f t="shared" si="535"/>
        <v>2055</v>
      </c>
      <c r="BN259">
        <f t="shared" si="535"/>
        <v>2056</v>
      </c>
      <c r="BO259">
        <v>2060</v>
      </c>
      <c r="BP259">
        <v>2070</v>
      </c>
    </row>
    <row r="260" spans="5:68">
      <c r="E260" t="s">
        <v>16</v>
      </c>
      <c r="I260" t="s">
        <v>427</v>
      </c>
      <c r="J260" t="s">
        <v>427</v>
      </c>
      <c r="K260" t="s">
        <v>421</v>
      </c>
      <c r="L260" s="3" t="s">
        <v>426</v>
      </c>
      <c r="M260" t="s">
        <v>261</v>
      </c>
      <c r="N260" s="3" t="e">
        <f t="shared" ref="N260:N265" si="536">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6"/>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6"/>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6"/>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6"/>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6"/>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28" workbookViewId="0">
      <selection activeCell="E27" sqref="E27"/>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1" t="s">
        <v>282</v>
      </c>
      <c r="C2" s="301"/>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c r="T27" s="3"/>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6">(M22*M15)</f>
        <v>23.273737463088121</v>
      </c>
      <c r="N28" s="3">
        <f t="shared" ref="N28" si="17">(N22*N15)</f>
        <v>22.028640397161595</v>
      </c>
      <c r="O28" s="3">
        <f t="shared" ref="O28" si="18">(O22*O15)</f>
        <v>22.472425990193337</v>
      </c>
      <c r="P28" s="3">
        <f t="shared" ref="P28:R29" si="19">(P22*P15)</f>
        <v>25.997647041905793</v>
      </c>
      <c r="Q28" s="3">
        <f t="shared" si="19"/>
        <v>37.450155427147955</v>
      </c>
      <c r="R28" s="3">
        <f t="shared" si="19"/>
        <v>53.747586154405788</v>
      </c>
      <c r="S28" s="3"/>
      <c r="T28" s="3"/>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0">E29</f>
        <v>0.82199999999999995</v>
      </c>
      <c r="K29" s="3">
        <f>(K23*K16)</f>
        <v>0.88725512892990399</v>
      </c>
      <c r="L29" s="238">
        <f>(L23*L16)</f>
        <v>0.90926579192061818</v>
      </c>
      <c r="M29" s="3">
        <f>(M23*M16)</f>
        <v>0.9339946391963303</v>
      </c>
      <c r="N29" s="3">
        <f>(N23*N16)</f>
        <v>0.88402784779899579</v>
      </c>
      <c r="O29" s="3">
        <f>(O23*O16)</f>
        <v>0</v>
      </c>
      <c r="P29" s="3">
        <f t="shared" si="19"/>
        <v>1.0433074192475009</v>
      </c>
      <c r="Q29" s="3">
        <f t="shared" si="19"/>
        <v>1.5029062032473572</v>
      </c>
      <c r="R29" s="3">
        <f>(R23*R16)</f>
        <v>2.1569357915794343</v>
      </c>
      <c r="S29" s="3"/>
      <c r="T29" s="3"/>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8">
        <f>K38</f>
        <v>1.641128256</v>
      </c>
      <c r="M38" s="3">
        <f>AVERAGE(L38,J38,K38)</f>
        <v>1.641128256</v>
      </c>
      <c r="N38" s="3">
        <f>M38</f>
        <v>1.641128256</v>
      </c>
      <c r="O38" s="3">
        <f t="shared" ref="O38:R38" si="21">N38</f>
        <v>1.641128256</v>
      </c>
      <c r="P38" s="3">
        <f t="shared" si="21"/>
        <v>1.641128256</v>
      </c>
      <c r="Q38" s="3">
        <f t="shared" si="21"/>
        <v>1.641128256</v>
      </c>
      <c r="R38" s="3">
        <f t="shared" si="21"/>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s="104">
        <v>2012</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2">MATCH(J$47,$C$43:$K$43,$B43)</f>
        <v>1</v>
      </c>
      <c r="K48" s="98">
        <f t="shared" si="22"/>
        <v>1</v>
      </c>
      <c r="L48" s="98">
        <f t="shared" si="22"/>
        <v>2</v>
      </c>
      <c r="M48" s="98">
        <f t="shared" si="22"/>
        <v>3</v>
      </c>
      <c r="N48" s="98">
        <f t="shared" si="22"/>
        <v>4</v>
      </c>
      <c r="O48" s="98">
        <f t="shared" si="22"/>
        <v>4</v>
      </c>
      <c r="P48" s="98">
        <f t="shared" si="22"/>
        <v>4</v>
      </c>
      <c r="Q48" s="98">
        <f t="shared" si="22"/>
        <v>4</v>
      </c>
      <c r="R48" s="98">
        <f t="shared" si="22"/>
        <v>4</v>
      </c>
      <c r="S48" s="98">
        <f t="shared" si="22"/>
        <v>4</v>
      </c>
      <c r="T48" s="98">
        <f t="shared" si="22"/>
        <v>4</v>
      </c>
      <c r="U48" s="98">
        <f t="shared" si="22"/>
        <v>4</v>
      </c>
      <c r="V48" s="98">
        <f t="shared" si="22"/>
        <v>4</v>
      </c>
      <c r="W48" s="98">
        <f t="shared" si="22"/>
        <v>5</v>
      </c>
      <c r="X48" s="98">
        <f t="shared" si="22"/>
        <v>5</v>
      </c>
      <c r="Y48" s="98">
        <f t="shared" si="22"/>
        <v>5</v>
      </c>
      <c r="Z48" s="98">
        <f t="shared" si="22"/>
        <v>5</v>
      </c>
      <c r="AA48" s="98">
        <f t="shared" si="22"/>
        <v>5</v>
      </c>
      <c r="AB48" s="98">
        <f t="shared" si="22"/>
        <v>5</v>
      </c>
      <c r="AC48" s="98">
        <f t="shared" si="22"/>
        <v>5</v>
      </c>
      <c r="AD48" s="98">
        <f t="shared" si="22"/>
        <v>5</v>
      </c>
      <c r="AE48" s="98">
        <f t="shared" si="22"/>
        <v>5</v>
      </c>
      <c r="AF48" s="98">
        <f t="shared" si="22"/>
        <v>5</v>
      </c>
      <c r="AG48" s="98">
        <f t="shared" si="22"/>
        <v>6</v>
      </c>
      <c r="AH48" s="98">
        <f t="shared" si="22"/>
        <v>6</v>
      </c>
      <c r="AI48" s="98">
        <f t="shared" si="22"/>
        <v>6</v>
      </c>
      <c r="AJ48" s="98">
        <f t="shared" si="22"/>
        <v>6</v>
      </c>
      <c r="AK48" s="98">
        <f t="shared" si="22"/>
        <v>6</v>
      </c>
      <c r="AL48" s="98">
        <f t="shared" si="22"/>
        <v>6</v>
      </c>
      <c r="AM48" s="98">
        <f t="shared" si="22"/>
        <v>7</v>
      </c>
      <c r="AN48" s="98">
        <f t="shared" si="22"/>
        <v>8</v>
      </c>
      <c r="AO48" s="98">
        <f t="shared" si="22"/>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3">MATCH(J$47,$C$43:$K$43,$B44)</f>
        <v>1</v>
      </c>
      <c r="K49" t="e">
        <f t="shared" si="23"/>
        <v>#N/A</v>
      </c>
      <c r="L49">
        <f t="shared" si="23"/>
        <v>2</v>
      </c>
      <c r="M49">
        <f t="shared" si="23"/>
        <v>3</v>
      </c>
      <c r="N49">
        <f t="shared" si="23"/>
        <v>4</v>
      </c>
      <c r="O49" t="e">
        <f t="shared" si="23"/>
        <v>#N/A</v>
      </c>
      <c r="P49" t="e">
        <f t="shared" si="23"/>
        <v>#N/A</v>
      </c>
      <c r="Q49" t="e">
        <f t="shared" si="23"/>
        <v>#N/A</v>
      </c>
      <c r="R49" t="e">
        <f t="shared" si="23"/>
        <v>#N/A</v>
      </c>
      <c r="S49" t="e">
        <f t="shared" si="23"/>
        <v>#N/A</v>
      </c>
      <c r="T49" t="e">
        <f t="shared" si="23"/>
        <v>#N/A</v>
      </c>
      <c r="U49" t="e">
        <f t="shared" si="23"/>
        <v>#N/A</v>
      </c>
      <c r="V49" t="e">
        <f t="shared" si="23"/>
        <v>#N/A</v>
      </c>
      <c r="W49">
        <f t="shared" si="23"/>
        <v>5</v>
      </c>
      <c r="X49" t="e">
        <f t="shared" si="23"/>
        <v>#N/A</v>
      </c>
      <c r="Y49" t="e">
        <f t="shared" si="23"/>
        <v>#N/A</v>
      </c>
      <c r="Z49" t="e">
        <f t="shared" si="23"/>
        <v>#N/A</v>
      </c>
      <c r="AA49" t="e">
        <f t="shared" si="23"/>
        <v>#N/A</v>
      </c>
      <c r="AB49" t="e">
        <f t="shared" si="23"/>
        <v>#N/A</v>
      </c>
      <c r="AC49" t="e">
        <f t="shared" si="23"/>
        <v>#N/A</v>
      </c>
      <c r="AD49" t="e">
        <f t="shared" si="23"/>
        <v>#N/A</v>
      </c>
      <c r="AE49" t="e">
        <f t="shared" si="23"/>
        <v>#N/A</v>
      </c>
      <c r="AF49" t="e">
        <f t="shared" si="23"/>
        <v>#N/A</v>
      </c>
      <c r="AG49">
        <f t="shared" si="23"/>
        <v>6</v>
      </c>
      <c r="AH49" t="e">
        <f t="shared" si="23"/>
        <v>#N/A</v>
      </c>
      <c r="AI49" t="e">
        <f t="shared" si="23"/>
        <v>#N/A</v>
      </c>
      <c r="AJ49" t="e">
        <f t="shared" si="23"/>
        <v>#N/A</v>
      </c>
      <c r="AK49" t="e">
        <f t="shared" si="23"/>
        <v>#N/A</v>
      </c>
      <c r="AL49" t="e">
        <f t="shared" si="23"/>
        <v>#N/A</v>
      </c>
      <c r="AM49">
        <f t="shared" si="23"/>
        <v>7</v>
      </c>
      <c r="AN49">
        <f t="shared" si="23"/>
        <v>8</v>
      </c>
      <c r="AO49">
        <f t="shared" si="23"/>
        <v>9</v>
      </c>
    </row>
    <row r="50" spans="1:77">
      <c r="A50" t="s">
        <v>16</v>
      </c>
      <c r="J50" s="31">
        <f t="shared" ref="J50:AO50" si="24">MATCH(J$47,$C$44:$K$44,$B45)</f>
        <v>8</v>
      </c>
      <c r="K50">
        <f t="shared" si="24"/>
        <v>8</v>
      </c>
      <c r="L50">
        <f t="shared" si="24"/>
        <v>8</v>
      </c>
      <c r="M50">
        <f t="shared" si="24"/>
        <v>7</v>
      </c>
      <c r="N50">
        <f t="shared" si="24"/>
        <v>6</v>
      </c>
      <c r="O50">
        <f t="shared" si="24"/>
        <v>5</v>
      </c>
      <c r="P50">
        <f t="shared" si="24"/>
        <v>5</v>
      </c>
      <c r="Q50">
        <f t="shared" si="24"/>
        <v>5</v>
      </c>
      <c r="R50">
        <f t="shared" si="24"/>
        <v>5</v>
      </c>
      <c r="S50">
        <f t="shared" si="24"/>
        <v>5</v>
      </c>
      <c r="T50">
        <f t="shared" si="24"/>
        <v>5</v>
      </c>
      <c r="U50">
        <f t="shared" si="24"/>
        <v>5</v>
      </c>
      <c r="V50">
        <f t="shared" si="24"/>
        <v>5</v>
      </c>
      <c r="W50">
        <f t="shared" si="24"/>
        <v>5</v>
      </c>
      <c r="X50">
        <f t="shared" si="24"/>
        <v>4</v>
      </c>
      <c r="Y50">
        <f t="shared" si="24"/>
        <v>4</v>
      </c>
      <c r="Z50">
        <f t="shared" si="24"/>
        <v>4</v>
      </c>
      <c r="AA50">
        <f t="shared" si="24"/>
        <v>4</v>
      </c>
      <c r="AB50">
        <f t="shared" si="24"/>
        <v>4</v>
      </c>
      <c r="AC50">
        <f t="shared" si="24"/>
        <v>4</v>
      </c>
      <c r="AD50">
        <f t="shared" si="24"/>
        <v>4</v>
      </c>
      <c r="AE50">
        <f t="shared" si="24"/>
        <v>4</v>
      </c>
      <c r="AF50">
        <f t="shared" si="24"/>
        <v>4</v>
      </c>
      <c r="AG50">
        <f t="shared" si="24"/>
        <v>4</v>
      </c>
      <c r="AH50">
        <f t="shared" si="24"/>
        <v>3</v>
      </c>
      <c r="AI50">
        <f t="shared" si="24"/>
        <v>3</v>
      </c>
      <c r="AJ50">
        <f t="shared" si="24"/>
        <v>3</v>
      </c>
      <c r="AK50">
        <f t="shared" si="24"/>
        <v>3</v>
      </c>
      <c r="AL50">
        <f t="shared" si="24"/>
        <v>3</v>
      </c>
      <c r="AM50">
        <f t="shared" si="24"/>
        <v>3</v>
      </c>
      <c r="AN50">
        <f t="shared" si="24"/>
        <v>2</v>
      </c>
      <c r="AO50">
        <f t="shared" si="24"/>
        <v>1</v>
      </c>
    </row>
    <row r="51" spans="1:77" s="100" customFormat="1">
      <c r="A51" s="100" t="s">
        <v>16</v>
      </c>
      <c r="J51" s="66">
        <f t="shared" ref="J51:K51" si="25">IF(ISNA(J48),-1,IF(ISNA(J50),99,IF(ISNA(J49),J48,0)))</f>
        <v>0</v>
      </c>
      <c r="K51" s="66">
        <f t="shared" si="25"/>
        <v>1</v>
      </c>
      <c r="L51" s="66">
        <f t="shared" ref="L51:AO51" si="26">IF(ISNA(L48),-1,IF(ISNA(L50),99,IF(ISNA(L49),L48,0)))</f>
        <v>0</v>
      </c>
      <c r="M51" s="66">
        <f t="shared" si="26"/>
        <v>0</v>
      </c>
      <c r="N51" s="66">
        <f t="shared" si="26"/>
        <v>0</v>
      </c>
      <c r="O51" s="66">
        <f t="shared" si="26"/>
        <v>4</v>
      </c>
      <c r="P51" s="66">
        <f t="shared" si="26"/>
        <v>4</v>
      </c>
      <c r="Q51" s="66">
        <f t="shared" si="26"/>
        <v>4</v>
      </c>
      <c r="R51" s="66">
        <f t="shared" si="26"/>
        <v>4</v>
      </c>
      <c r="S51" s="66">
        <f t="shared" si="26"/>
        <v>4</v>
      </c>
      <c r="T51" s="66">
        <f t="shared" si="26"/>
        <v>4</v>
      </c>
      <c r="U51" s="66">
        <f t="shared" si="26"/>
        <v>4</v>
      </c>
      <c r="V51" s="66">
        <f t="shared" si="26"/>
        <v>4</v>
      </c>
      <c r="W51" s="66">
        <f t="shared" si="26"/>
        <v>0</v>
      </c>
      <c r="X51" s="66">
        <f t="shared" si="26"/>
        <v>5</v>
      </c>
      <c r="Y51" s="66">
        <f t="shared" si="26"/>
        <v>5</v>
      </c>
      <c r="Z51" s="66">
        <f t="shared" si="26"/>
        <v>5</v>
      </c>
      <c r="AA51" s="66">
        <f t="shared" si="26"/>
        <v>5</v>
      </c>
      <c r="AB51" s="66">
        <f t="shared" si="26"/>
        <v>5</v>
      </c>
      <c r="AC51" s="66">
        <f t="shared" si="26"/>
        <v>5</v>
      </c>
      <c r="AD51" s="66">
        <f t="shared" si="26"/>
        <v>5</v>
      </c>
      <c r="AE51" s="66">
        <f t="shared" si="26"/>
        <v>5</v>
      </c>
      <c r="AF51" s="66">
        <f t="shared" si="26"/>
        <v>5</v>
      </c>
      <c r="AG51" s="66">
        <f t="shared" si="26"/>
        <v>0</v>
      </c>
      <c r="AH51" s="66">
        <f t="shared" si="26"/>
        <v>6</v>
      </c>
      <c r="AI51" s="66">
        <f t="shared" si="26"/>
        <v>6</v>
      </c>
      <c r="AJ51" s="66">
        <f t="shared" si="26"/>
        <v>6</v>
      </c>
      <c r="AK51" s="66">
        <f t="shared" si="26"/>
        <v>6</v>
      </c>
      <c r="AL51" s="66">
        <f t="shared" si="26"/>
        <v>6</v>
      </c>
      <c r="AM51" s="66">
        <f t="shared" si="26"/>
        <v>0</v>
      </c>
      <c r="AN51" s="66">
        <f t="shared" si="26"/>
        <v>0</v>
      </c>
      <c r="AO51" s="66">
        <f t="shared" si="26"/>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27">IF(A52="*","","COM_PROJ")</f>
        <v>COM_PROJ</v>
      </c>
      <c r="C52" s="16" t="str">
        <f t="shared" ref="C52:C56" si="28">IF($A52="*","","-")</f>
        <v>-</v>
      </c>
      <c r="D52" s="43" t="s">
        <v>122</v>
      </c>
      <c r="E52" s="16" t="str">
        <f t="shared" ref="E52:H56" si="29">IF($A52="*","","-")</f>
        <v>-</v>
      </c>
      <c r="F52" s="16" t="str">
        <f t="shared" si="29"/>
        <v>-</v>
      </c>
      <c r="G52" s="16" t="str">
        <f t="shared" si="29"/>
        <v>-</v>
      </c>
      <c r="H52" s="16" t="str">
        <f t="shared" si="29"/>
        <v>-</v>
      </c>
      <c r="I52" s="106">
        <f t="shared" ref="I52:I56" si="30">IF(A52="*","",0)</f>
        <v>0</v>
      </c>
      <c r="J52" s="3">
        <f>J38</f>
        <v>1.641128256</v>
      </c>
      <c r="K52" s="3" cm="1">
        <f t="array" ref="K52">IF(K$51=-1,L52,IF(K$51=99,J52,IF(K$51=0,INDEX($J38:$R38,0,K$49),(INDEX($J38:$R38,0,K$51+1)-INDEX($J38:$R38,0,K$51))/(INDEX($J$4:$R$4,0,K$51+1)-INDEX($J$4:$R$4,0,K$51))+J52)))</f>
        <v>1.641128256</v>
      </c>
      <c r="L52" s="3" cm="1">
        <f t="array" ref="L52">IF(L$51=-1,M52,IF(L$51=99,K52,IF(L$51=0,INDEX($J38:$R38,0,L$49),(INDEX($J38:$R38,0,L$51+1)-INDEX($J38:$R38,0,L$51))/(INDEX($J$4:$R$4,0,L$51+1)-INDEX($J$4:$R$4,0,L$51))+K52)))</f>
        <v>1.641128256</v>
      </c>
      <c r="M52" s="3" cm="1">
        <f t="array" ref="M52">IF(M$51=-1,N52,IF(M$51=99,L52,IF(M$51=0,INDEX($J38:$R38,0,M$49),(INDEX($J38:$R38,0,M$51+1)-INDEX($J38:$R38,0,M$51))/(INDEX($J$4:$R$4,0,M$51+1)-INDEX($J$4:$R$4,0,M$51))+L52)))</f>
        <v>1.641128256</v>
      </c>
      <c r="N52" s="3" cm="1">
        <f t="array" ref="N52">IF(N$51=-1,O52,IF(N$51=99,M52,IF(N$51=0,INDEX($J38:$R38,0,N$49),(INDEX($J38:$R38,0,N$51+1)-INDEX($J38:$R38,0,N$51))/(INDEX($J$4:$R$4,0,N$51+1)-INDEX($J$4:$R$4,0,N$51))+M52)))</f>
        <v>1.641128256</v>
      </c>
      <c r="O52" s="3" cm="1">
        <f t="array" ref="O52">IF(O$51=-1,P52,IF(O$51=99,N52,IF(O$51=0,INDEX($J38:$R38,0,O$49),(INDEX($J38:$R38,0,O$51+1)-INDEX($J38:$R38,0,O$51))/(INDEX($J$4:$R$4,0,O$51+1)-INDEX($J$4:$R$4,0,O$51))+N52)))</f>
        <v>1.641128256</v>
      </c>
      <c r="P52" s="3" cm="1">
        <f t="array" ref="P52">IF(P$51=-1,Q52,IF(P$51=99,O52,IF(P$51=0,INDEX($J38:$R38,0,P$49),(INDEX($J38:$R38,0,P$51+1)-INDEX($J38:$R38,0,P$51))/(INDEX($J$4:$R$4,0,P$51+1)-INDEX($J$4:$R$4,0,P$51))+O52)))</f>
        <v>1.641128256</v>
      </c>
      <c r="Q52" s="3" cm="1">
        <f t="array" ref="Q52">IF(Q$51=-1,R52,IF(Q$51=99,P52,IF(Q$51=0,INDEX($J38:$R38,0,Q$49),(INDEX($J38:$R38,0,Q$51+1)-INDEX($J38:$R38,0,Q$51))/(INDEX($J$4:$R$4,0,Q$51+1)-INDEX($J$4:$R$4,0,Q$51))+P52)))</f>
        <v>1.641128256</v>
      </c>
      <c r="R52" s="3" cm="1">
        <f t="array" ref="R52">IF(R$51=-1,S52,IF(R$51=99,Q52,IF(R$51=0,INDEX($J38:$R38,0,R$49),(INDEX($J38:$R38,0,R$51+1)-INDEX($J38:$R38,0,R$51))/(INDEX($J$4:$R$4,0,R$51+1)-INDEX($J$4:$R$4,0,R$51))+Q52)))</f>
        <v>1.641128256</v>
      </c>
      <c r="S52" s="3" cm="1">
        <f t="array" ref="S52">IF(S$51=-1,T52,IF(S$51=99,R52,IF(S$51=0,INDEX($J38:$R38,0,S$49),(INDEX($J38:$R38,0,S$51+1)-INDEX($J38:$R38,0,S$51))/(INDEX($J$4:$R$4,0,S$51+1)-INDEX($J$4:$R$4,0,S$51))+R52)))</f>
        <v>1.641128256</v>
      </c>
      <c r="T52" s="3" cm="1">
        <f t="array" ref="T52">IF(T$51=-1,U52,IF(T$51=99,S52,IF(T$51=0,INDEX($J38:$R38,0,T$49),(INDEX($J38:$R38,0,T$51+1)-INDEX($J38:$R38,0,T$51))/(INDEX($J$4:$R$4,0,T$51+1)-INDEX($J$4:$R$4,0,T$51))+S52)))</f>
        <v>1.641128256</v>
      </c>
      <c r="U52" s="3" cm="1">
        <f t="array" ref="U52">IF(U$51=-1,V52,IF(U$51=99,T52,IF(U$51=0,INDEX($J38:$R38,0,U$49),(INDEX($J38:$R38,0,U$51+1)-INDEX($J38:$R38,0,U$51))/(INDEX($J$4:$R$4,0,U$51+1)-INDEX($J$4:$R$4,0,U$51))+T52)))</f>
        <v>1.641128256</v>
      </c>
      <c r="V52" s="3" cm="1">
        <f t="array" ref="V52">IF(V$51=-1,W52,IF(V$51=99,U52,IF(V$51=0,INDEX($J38:$R38,0,V$49),(INDEX($J38:$R38,0,V$51+1)-INDEX($J38:$R38,0,V$51))/(INDEX($J$4:$R$4,0,V$51+1)-INDEX($J$4:$R$4,0,V$51))+U52)))</f>
        <v>1.641128256</v>
      </c>
      <c r="W52" s="3" cm="1">
        <f t="array" ref="W52">IF(W$51=-1,X52,IF(W$51=99,V52,IF(W$51=0,INDEX($J38:$R38,0,W$49),(INDEX($J38:$R38,0,W$51+1)-INDEX($J38:$R38,0,W$51))/(INDEX($J$4:$R$4,0,W$51+1)-INDEX($J$4:$R$4,0,W$51))+V52)))</f>
        <v>1.641128256</v>
      </c>
      <c r="X52" s="3" cm="1">
        <f t="array" ref="X52">IF(X$51=-1,Y52,IF(X$51=99,W52,IF(X$51=0,INDEX($J38:$R38,0,X$49),(INDEX($J38:$R38,0,X$51+1)-INDEX($J38:$R38,0,X$51))/(INDEX($J$4:$R$4,0,X$51+1)-INDEX($J$4:$R$4,0,X$51))+W52)))</f>
        <v>1.641128256</v>
      </c>
      <c r="Y52" s="3" cm="1">
        <f t="array" ref="Y52">IF(Y$51=-1,Z52,IF(Y$51=99,X52,IF(Y$51=0,INDEX($J38:$R38,0,Y$49),(INDEX($J38:$R38,0,Y$51+1)-INDEX($J38:$R38,0,Y$51))/(INDEX($J$4:$R$4,0,Y$51+1)-INDEX($J$4:$R$4,0,Y$51))+X52)))</f>
        <v>1.641128256</v>
      </c>
      <c r="Z52" s="3" cm="1">
        <f t="array" ref="Z52">IF(Z$51=-1,AA52,IF(Z$51=99,Y52,IF(Z$51=0,INDEX($J38:$R38,0,Z$49),(INDEX($J38:$R38,0,Z$51+1)-INDEX($J38:$R38,0,Z$51))/(INDEX($J$4:$R$4,0,Z$51+1)-INDEX($J$4:$R$4,0,Z$51))+Y52)))</f>
        <v>1.641128256</v>
      </c>
      <c r="AA52" s="3" cm="1">
        <f t="array" ref="AA52">IF(AA$51=-1,AB52,IF(AA$51=99,Z52,IF(AA$51=0,INDEX($J38:$R38,0,AA$49),(INDEX($J38:$R38,0,AA$51+1)-INDEX($J38:$R38,0,AA$51))/(INDEX($J$4:$R$4,0,AA$51+1)-INDEX($J$4:$R$4,0,AA$51))+Z52)))</f>
        <v>1.641128256</v>
      </c>
      <c r="AB52" s="3" cm="1">
        <f t="array" ref="AB52">IF(AB$51=-1,AC52,IF(AB$51=99,AA52,IF(AB$51=0,INDEX($J38:$R38,0,AB$49),(INDEX($J38:$R38,0,AB$51+1)-INDEX($J38:$R38,0,AB$51))/(INDEX($J$4:$R$4,0,AB$51+1)-INDEX($J$4:$R$4,0,AB$51))+AA52)))</f>
        <v>1.641128256</v>
      </c>
      <c r="AC52" s="3" cm="1">
        <f t="array" ref="AC52">IF(AC$51=-1,AD52,IF(AC$51=99,AB52,IF(AC$51=0,INDEX($J38:$R38,0,AC$49),(INDEX($J38:$R38,0,AC$51+1)-INDEX($J38:$R38,0,AC$51))/(INDEX($J$4:$R$4,0,AC$51+1)-INDEX($J$4:$R$4,0,AC$51))+AB52)))</f>
        <v>1.641128256</v>
      </c>
      <c r="AD52" s="3" cm="1">
        <f t="array" ref="AD52">IF(AD$51=-1,AE52,IF(AD$51=99,AC52,IF(AD$51=0,INDEX($J38:$R38,0,AD$49),(INDEX($J38:$R38,0,AD$51+1)-INDEX($J38:$R38,0,AD$51))/(INDEX($J$4:$R$4,0,AD$51+1)-INDEX($J$4:$R$4,0,AD$51))+AC52)))</f>
        <v>1.641128256</v>
      </c>
      <c r="AE52" s="3" cm="1">
        <f t="array" ref="AE52">IF(AE$51=-1,AF52,IF(AE$51=99,AD52,IF(AE$51=0,INDEX($J38:$R38,0,AE$49),(INDEX($J38:$R38,0,AE$51+1)-INDEX($J38:$R38,0,AE$51))/(INDEX($J$4:$R$4,0,AE$51+1)-INDEX($J$4:$R$4,0,AE$51))+AD52)))</f>
        <v>1.641128256</v>
      </c>
      <c r="AF52" s="3" cm="1">
        <f t="array" ref="AF52">IF(AF$51=-1,AG52,IF(AF$51=99,AE52,IF(AF$51=0,INDEX($J38:$R38,0,AF$49),(INDEX($J38:$R38,0,AF$51+1)-INDEX($J38:$R38,0,AF$51))/(INDEX($J$4:$R$4,0,AF$51+1)-INDEX($J$4:$R$4,0,AF$51))+AE52)))</f>
        <v>1.641128256</v>
      </c>
      <c r="AG52" s="3" cm="1">
        <f t="array" ref="AG52">IF(AG$51=-1,AH52,IF(AG$51=99,AF52,IF(AG$51=0,INDEX($J38:$R38,0,AG$49),(INDEX($J38:$R38,0,AG$51+1)-INDEX($J38:$R38,0,AG$51))/(INDEX($J$4:$R$4,0,AG$51+1)-INDEX($J$4:$R$4,0,AG$51))+AF52)))</f>
        <v>1.641128256</v>
      </c>
      <c r="AH52" s="3" cm="1">
        <f t="array" ref="AH52">IF(AH$51=-1,AI52,IF(AH$51=99,AG52,IF(AH$51=0,INDEX($J38:$R38,0,AH$49),(INDEX($J38:$R38,0,AH$51+1)-INDEX($J38:$R38,0,AH$51))/(INDEX($J$4:$R$4,0,AH$51+1)-INDEX($J$4:$R$4,0,AH$51))+AG52)))</f>
        <v>1.641128256</v>
      </c>
      <c r="AI52" s="3" cm="1">
        <f t="array" ref="AI52">IF(AI$51=-1,AJ52,IF(AI$51=99,AH52,IF(AI$51=0,INDEX($J38:$R38,0,AI$49),(INDEX($J38:$R38,0,AI$51+1)-INDEX($J38:$R38,0,AI$51))/(INDEX($J$4:$R$4,0,AI$51+1)-INDEX($J$4:$R$4,0,AI$51))+AH52)))</f>
        <v>1.641128256</v>
      </c>
      <c r="AJ52" s="3" cm="1">
        <f t="array" ref="AJ52">IF(AJ$51=-1,AK52,IF(AJ$51=99,AI52,IF(AJ$51=0,INDEX($J38:$R38,0,AJ$49),(INDEX($J38:$R38,0,AJ$51+1)-INDEX($J38:$R38,0,AJ$51))/(INDEX($J$4:$R$4,0,AJ$51+1)-INDEX($J$4:$R$4,0,AJ$51))+AI52)))</f>
        <v>1.641128256</v>
      </c>
      <c r="AK52" s="3" cm="1">
        <f t="array" ref="AK52">IF(AK$51=-1,AL52,IF(AK$51=99,AJ52,IF(AK$51=0,INDEX($J38:$R38,0,AK$49),(INDEX($J38:$R38,0,AK$51+1)-INDEX($J38:$R38,0,AK$51))/(INDEX($J$4:$R$4,0,AK$51+1)-INDEX($J$4:$R$4,0,AK$51))+AJ52)))</f>
        <v>1.641128256</v>
      </c>
      <c r="AL52" s="3" cm="1">
        <f t="array" ref="AL52">IF(AL$51=-1,#REF!,IF(AL$51=99,AK52,IF(AL$51=0,INDEX($J38:$R38,0,AL$49),(INDEX($J38:$R38,0,AL$51+1)-INDEX($J38:$R38,0,AL$51))/(INDEX($J$4:$R$4,0,AL$51+1)-INDEX($J$4:$R$4,0,AL$51))+AK52)))</f>
        <v>1.641128256</v>
      </c>
      <c r="AM52" s="3" cm="1">
        <f t="array" ref="AM52">IF(AM$51=-1,AN52,IF(AM$51=99,#REF!,IF(AM$51=0,INDEX($J38:$R38,0,AM$49),(INDEX($J38:$R38,0,AM$51+1)-INDEX($J38:$R38,0,AM$51))/(INDEX($J$4:$R$4,0,AM$51+1)-INDEX($J$4:$R$4,0,AM$51))+#REF!)))</f>
        <v>1.641128256</v>
      </c>
      <c r="AN52" s="3" cm="1">
        <f t="array" ref="AN52">IF(AN$51=-1,AO52,IF(AN$51=99,AM52,IF(AN$51=0,INDEX($J38:$R38,0,AN$49),(INDEX($J38:$R38,0,AN$51+1)-INDEX($J38:$R38,0,AN$51))/(INDEX($J$4:$R$4,0,AN$51+1)-INDEX($J$4:$R$4,0,AN$51))+AM52)))</f>
        <v>1.641128256</v>
      </c>
      <c r="AO52" s="3" cm="1">
        <f t="array" ref="AO52">IF(AO$51=-1,AQ52,IF(AO$51=99,AN52,IF(AO$51=0,INDEX($J38:$R38,0,AO$49),(INDEX($J38:$R38,0,AO$51+1)-INDEX($J38:$R38,0,AO$51))/(INDEX($J$4:$R$4,0,AO$51+1)-INDEX($J$4:$R$4,0,AO$51))+AN52)))</f>
        <v>1.641128256</v>
      </c>
    </row>
    <row r="53" spans="1:77">
      <c r="A53" s="31"/>
      <c r="B53" s="15" t="str">
        <f t="shared" si="27"/>
        <v>COM_PROJ</v>
      </c>
      <c r="C53" s="16" t="str">
        <f t="shared" si="28"/>
        <v>-</v>
      </c>
      <c r="D53" s="43" t="str">
        <f>B27</f>
        <v>TAIJET</v>
      </c>
      <c r="E53" s="16" t="str">
        <f t="shared" si="29"/>
        <v>-</v>
      </c>
      <c r="F53" s="16" t="str">
        <f t="shared" si="29"/>
        <v>-</v>
      </c>
      <c r="G53" s="16" t="str">
        <f t="shared" si="29"/>
        <v>-</v>
      </c>
      <c r="H53" s="16" t="str">
        <f t="shared" si="29"/>
        <v>-</v>
      </c>
      <c r="I53" s="106">
        <f t="shared" si="30"/>
        <v>0</v>
      </c>
      <c r="J53" s="3">
        <f>J27</f>
        <v>68.938999999999993</v>
      </c>
      <c r="K53" s="3" cm="1">
        <f t="array" ref="K53">IF(K$51=-1,L53,IF(K$51=99,J53,IF(K$51=0,INDEX($J27:$R27,0,K$49),(INDEX($J27:$R27,0,K$51+1)-INDEX($J27:$R27,0,K$51))/(INDEX($J$4:$R$4,0,K$51+1)-INDEX($J$4:$R$4,0,K$51))+J53)))</f>
        <v>70.763259259245189</v>
      </c>
      <c r="L53" s="3" cm="1">
        <f t="array" ref="L53">IF(L$51=-1,M53,IF(L$51=99,K53,IF(L$51=0,INDEX($J27:$R27,0,L$49),(INDEX($J27:$R27,0,L$51+1)-INDEX($J27:$R27,0,L$51))/(INDEX($J$4:$R$4,0,L$51+1)-INDEX($J$4:$R$4,0,L$51))+K53)))</f>
        <v>74.41177777773558</v>
      </c>
      <c r="M53" s="3" cm="1">
        <f t="array" ref="M53">IF(M$51=-1,N53,IF(M$51=99,L53,IF(M$51=0,INDEX($J27:$R27,0,M$49),(INDEX($J27:$R27,0,M$51+1)-INDEX($J27:$R27,0,M$51))/(INDEX($J$4:$R$4,0,M$51+1)-INDEX($J$4:$R$4,0,M$51))+L53)))</f>
        <v>68.939278175231294</v>
      </c>
      <c r="N53" s="3" cm="1">
        <f t="array" ref="N53">IF(N$51=-1,O53,IF(N$51=99,M53,IF(N$51=0,INDEX($J27:$R27,0,N$49),(INDEX($J27:$R27,0,N$51+1)-INDEX($J27:$R27,0,N$51))/(INDEX($J$4:$R$4,0,N$51+1)-INDEX($J$4:$R$4,0,N$51))+M53)))</f>
        <v>78.331698821844057</v>
      </c>
      <c r="O53" s="3" cm="1">
        <f t="array" ref="O53">IF(O$51=-1,P53,IF(O$51=99,N53,IF(O$51=0,INDEX($J27:$R27,0,O$49),(INDEX($J27:$R27,0,O$51+1)-INDEX($J27:$R27,0,O$51))/(INDEX($J$4:$R$4,0,O$51+1)-INDEX($J$4:$R$4,0,O$51))+N53)))</f>
        <v>74.141114111210427</v>
      </c>
      <c r="P53" s="3" cm="1">
        <f t="array" ref="P53">IF(P$51=-1,Q53,IF(P$51=99,O53,IF(P$51=0,INDEX($J27:$R27,0,P$49),(INDEX($J27:$R27,0,P$51+1)-INDEX($J27:$R27,0,P$51))/(INDEX($J$4:$R$4,0,P$51+1)-INDEX($J$4:$R$4,0,P$51))+O53)))</f>
        <v>69.950529400576798</v>
      </c>
      <c r="Q53" s="3" cm="1">
        <f t="array" ref="Q53">IF(Q$51=-1,R53,IF(Q$51=99,P53,IF(Q$51=0,INDEX($J27:$R27,0,Q$49),(INDEX($J27:$R27,0,Q$51+1)-INDEX($J27:$R27,0,Q$51))/(INDEX($J$4:$R$4,0,Q$51+1)-INDEX($J$4:$R$4,0,Q$51))+P53)))</f>
        <v>65.759944689943168</v>
      </c>
      <c r="R53" s="3" cm="1">
        <f t="array" ref="R53">IF(R$51=-1,S53,IF(R$51=99,Q53,IF(R$51=0,INDEX($J27:$R27,0,R$49),(INDEX($J27:$R27,0,R$51+1)-INDEX($J27:$R27,0,R$51))/(INDEX($J$4:$R$4,0,R$51+1)-INDEX($J$4:$R$4,0,R$51))+Q53)))</f>
        <v>61.569359979309539</v>
      </c>
      <c r="S53" s="3" cm="1">
        <f t="array" ref="S53">IF(S$51=-1,T53,IF(S$51=99,R53,IF(S$51=0,INDEX($J27:$R27,0,S$49),(INDEX($J27:$R27,0,S$51+1)-INDEX($J27:$R27,0,S$51))/(INDEX($J$4:$R$4,0,S$51+1)-INDEX($J$4:$R$4,0,S$51))+R53)))</f>
        <v>57.378775268675909</v>
      </c>
      <c r="T53" s="3" cm="1">
        <f t="array" ref="T53">IF(T$51=-1,U53,IF(T$51=99,S53,IF(T$51=0,INDEX($J27:$R27,0,T$49),(INDEX($J27:$R27,0,T$51+1)-INDEX($J27:$R27,0,T$51))/(INDEX($J$4:$R$4,0,T$51+1)-INDEX($J$4:$R$4,0,T$51))+S53)))</f>
        <v>53.18819055804228</v>
      </c>
      <c r="U53" s="3" cm="1">
        <f t="array" ref="U53">IF(U$51=-1,V53,IF(U$51=99,T53,IF(U$51=0,INDEX($J27:$R27,0,U$49),(INDEX($J27:$R27,0,U$51+1)-INDEX($J27:$R27,0,U$51))/(INDEX($J$4:$R$4,0,U$51+1)-INDEX($J$4:$R$4,0,U$51))+T53)))</f>
        <v>48.99760584740865</v>
      </c>
      <c r="V53" s="3" cm="1">
        <f t="array" ref="V53">IF(V$51=-1,W53,IF(V$51=99,U53,IF(V$51=0,INDEX($J27:$R27,0,V$49),(INDEX($J27:$R27,0,V$51+1)-INDEX($J27:$R27,0,V$51))/(INDEX($J$4:$R$4,0,V$51+1)-INDEX($J$4:$R$4,0,V$51))+U53)))</f>
        <v>44.80702113677502</v>
      </c>
      <c r="W53" s="3" cm="1">
        <f t="array" ref="W53">IF(W$51=-1,X53,IF(W$51=99,V53,IF(W$51=0,INDEX($J27:$R27,0,W$49),(INDEX($J27:$R27,0,W$51+1)-INDEX($J27:$R27,0,W$51))/(INDEX($J$4:$R$4,0,W$51+1)-INDEX($J$4:$R$4,0,W$51))+V53)))</f>
        <v>74.141114111210427</v>
      </c>
      <c r="X53" s="3" cm="1">
        <f t="array" ref="X53">IF(X$51=-1,Y53,IF(X$51=99,W53,IF(X$51=0,INDEX($J27:$R27,0,X$49),(INDEX($J27:$R27,0,X$51+1)-INDEX($J27:$R27,0,X$51))/(INDEX($J$4:$R$4,0,X$51+1)-INDEX($J$4:$R$4,0,X$51))+W53)))</f>
        <v>75.634749564904482</v>
      </c>
      <c r="Y53" s="3" cm="1">
        <f t="array" ref="Y53">IF(Y$51=-1,Z53,IF(Y$51=99,X53,IF(Y$51=0,INDEX($J27:$R27,0,Y$49),(INDEX($J27:$R27,0,Y$51+1)-INDEX($J27:$R27,0,Y$51))/(INDEX($J$4:$R$4,0,Y$51+1)-INDEX($J$4:$R$4,0,Y$51))+X53)))</f>
        <v>77.128385018598536</v>
      </c>
      <c r="Z53" s="3" cm="1">
        <f t="array" ref="Z53">IF(Z$51=-1,AA53,IF(Z$51=99,Y53,IF(Z$51=0,INDEX($J27:$R27,0,Z$49),(INDEX($J27:$R27,0,Z$51+1)-INDEX($J27:$R27,0,Z$51))/(INDEX($J$4:$R$4,0,Z$51+1)-INDEX($J$4:$R$4,0,Z$51))+Y53)))</f>
        <v>78.62202047229259</v>
      </c>
      <c r="AA53" s="3" cm="1">
        <f t="array" ref="AA53">IF(AA$51=-1,AB53,IF(AA$51=99,Z53,IF(AA$51=0,INDEX($J27:$R27,0,AA$49),(INDEX($J27:$R27,0,AA$51+1)-INDEX($J27:$R27,0,AA$51))/(INDEX($J$4:$R$4,0,AA$51+1)-INDEX($J$4:$R$4,0,AA$51))+Z53)))</f>
        <v>80.115655925986644</v>
      </c>
      <c r="AB53" s="3" cm="1">
        <f t="array" ref="AB53">IF(AB$51=-1,AC53,IF(AB$51=99,AA53,IF(AB$51=0,INDEX($J27:$R27,0,AB$49),(INDEX($J27:$R27,0,AB$51+1)-INDEX($J27:$R27,0,AB$51))/(INDEX($J$4:$R$4,0,AB$51+1)-INDEX($J$4:$R$4,0,AB$51))+AA53)))</f>
        <v>81.609291379680698</v>
      </c>
      <c r="AC53" s="3" cm="1">
        <f t="array" ref="AC53">IF(AC$51=-1,AD53,IF(AC$51=99,AB53,IF(AC$51=0,INDEX($J27:$R27,0,AC$49),(INDEX($J27:$R27,0,AC$51+1)-INDEX($J27:$R27,0,AC$51))/(INDEX($J$4:$R$4,0,AC$51+1)-INDEX($J$4:$R$4,0,AC$51))+AB53)))</f>
        <v>83.102926833374752</v>
      </c>
      <c r="AD53" s="3" cm="1">
        <f t="array" ref="AD53">IF(AD$51=-1,AE53,IF(AD$51=99,AC53,IF(AD$51=0,INDEX($J27:$R27,0,AD$49),(INDEX($J27:$R27,0,AD$51+1)-INDEX($J27:$R27,0,AD$51))/(INDEX($J$4:$R$4,0,AD$51+1)-INDEX($J$4:$R$4,0,AD$51))+AC53)))</f>
        <v>84.596562287068807</v>
      </c>
      <c r="AE53" s="3" cm="1">
        <f t="array" ref="AE53">IF(AE$51=-1,AF53,IF(AE$51=99,AD53,IF(AE$51=0,INDEX($J27:$R27,0,AE$49),(INDEX($J27:$R27,0,AE$51+1)-INDEX($J27:$R27,0,AE$51))/(INDEX($J$4:$R$4,0,AE$51+1)-INDEX($J$4:$R$4,0,AE$51))+AD53)))</f>
        <v>86.090197740762861</v>
      </c>
      <c r="AF53" s="3" cm="1">
        <f t="array" ref="AF53">IF(AF$51=-1,AG53,IF(AF$51=99,AE53,IF(AF$51=0,INDEX($J27:$R27,0,AF$49),(INDEX($J27:$R27,0,AF$51+1)-INDEX($J27:$R27,0,AF$51))/(INDEX($J$4:$R$4,0,AF$51+1)-INDEX($J$4:$R$4,0,AF$51))+AE53)))</f>
        <v>87.583833194456915</v>
      </c>
      <c r="AG53" s="3" cm="1">
        <f t="array" ref="AG53">IF(AG$51=-1,AH53,IF(AG$51=99,AF53,IF(AG$51=0,INDEX($J27:$R27,0,AG$49),(INDEX($J27:$R27,0,AG$51+1)-INDEX($J27:$R27,0,AG$51))/(INDEX($J$4:$R$4,0,AG$51+1)-INDEX($J$4:$R$4,0,AG$51))+AF53)))</f>
        <v>75.634749564904482</v>
      </c>
      <c r="AH53" s="3" cm="1">
        <f t="array" ref="AH53">IF(AH$51=-1,AI53,IF(AH$51=99,AG53,IF(AH$51=0,INDEX($J27:$R27,0,AH$49),(INDEX($J27:$R27,0,AH$51+1)-INDEX($J27:$R27,0,AH$51))/(INDEX($J$4:$R$4,0,AH$51+1)-INDEX($J$4:$R$4,0,AH$51))+AG53)))</f>
        <v>76.953052624265382</v>
      </c>
      <c r="AI53" s="3" cm="1">
        <f t="array" ref="AI53">IF(AI$51=-1,AJ53,IF(AI$51=99,AH53,IF(AI$51=0,INDEX($J27:$R27,0,AI$49),(INDEX($J27:$R27,0,AI$51+1)-INDEX($J27:$R27,0,AI$51))/(INDEX($J$4:$R$4,0,AI$51+1)-INDEX($J$4:$R$4,0,AI$51))+AH53)))</f>
        <v>78.271355683626282</v>
      </c>
      <c r="AJ53" s="3" cm="1">
        <f t="array" ref="AJ53">IF(AJ$51=-1,AK53,IF(AJ$51=99,AI53,IF(AJ$51=0,INDEX($J27:$R27,0,AJ$49),(INDEX($J27:$R27,0,AJ$51+1)-INDEX($J27:$R27,0,AJ$51))/(INDEX($J$4:$R$4,0,AJ$51+1)-INDEX($J$4:$R$4,0,AJ$51))+AI53)))</f>
        <v>79.589658742987183</v>
      </c>
      <c r="AK53" s="3" cm="1">
        <f t="array" ref="AK53">IF(AK$51=-1,AL53,IF(AK$51=99,AJ53,IF(AK$51=0,INDEX($J27:$R27,0,AK$49),(INDEX($J27:$R27,0,AK$51+1)-INDEX($J27:$R27,0,AK$51))/(INDEX($J$4:$R$4,0,AK$51+1)-INDEX($J$4:$R$4,0,AK$51))+AJ53)))</f>
        <v>80.907961802348083</v>
      </c>
      <c r="AL53" s="3" cm="1">
        <f t="array" ref="AL53">IF(AL$51=-1,#REF!,IF(AL$51=99,AK53,IF(AL$51=0,INDEX($J27:$R27,0,AL$49),(INDEX($J27:$R27,0,AL$51+1)-INDEX($J27:$R27,0,AL$51))/(INDEX($J$4:$R$4,0,AL$51+1)-INDEX($J$4:$R$4,0,AL$51))+AK53)))</f>
        <v>82.226264861708984</v>
      </c>
      <c r="AM53" s="3" cm="1">
        <f t="array" ref="AM53">IF(AM$51=-1,AN53,IF(AM$51=99,#REF!,IF(AM$51=0,INDEX($J27:$R27,0,AM$49),(INDEX($J27:$R27,0,AM$51+1)-INDEX($J27:$R27,0,AM$51))/(INDEX($J$4:$R$4,0,AM$51+1)-INDEX($J$4:$R$4,0,AM$51))+#REF!)))</f>
        <v>87.499477099152628</v>
      </c>
      <c r="AN53" s="3" cm="1">
        <f t="array" ref="AN53">IF(AN$51=-1,AO53,IF(AN$51=99,AM53,IF(AN$51=0,INDEX($J27:$R27,0,AN$49),(INDEX($J27:$R27,0,AN$51+1)-INDEX($J27:$R27,0,AN$51))/(INDEX($J$4:$R$4,0,AN$51+1)-INDEX($J$4:$R$4,0,AN$51))+AM53)))</f>
        <v>126.04483059083887</v>
      </c>
      <c r="AO53" s="3" cm="1">
        <f t="array" ref="AO53">IF(AO$51=-1,AQ53,IF(AO$51=99,AN53,IF(AO$51=0,INDEX($J27:$R27,0,AO$49),(INDEX($J27:$R27,0,AO$51+1)-INDEX($J27:$R27,0,AO$51))/(INDEX($J$4:$T$4,0,AO$51+1)-INDEX($J$4:$R$4,0,AO$51))+AN53)))</f>
        <v>180.8965894594825</v>
      </c>
    </row>
    <row r="54" spans="1:77">
      <c r="A54" s="31"/>
      <c r="B54" s="15" t="str">
        <f t="shared" ref="B54:B55" si="31">IF(A54="*","","COM_PROJ")</f>
        <v>COM_PROJ</v>
      </c>
      <c r="C54" s="16" t="str">
        <f t="shared" si="28"/>
        <v>-</v>
      </c>
      <c r="D54" s="43" t="str">
        <f t="shared" ref="D54:D55" si="32">B28</f>
        <v>TADJET</v>
      </c>
      <c r="E54" s="16" t="str">
        <f t="shared" si="29"/>
        <v>-</v>
      </c>
      <c r="F54" s="16" t="str">
        <f t="shared" si="29"/>
        <v>-</v>
      </c>
      <c r="G54" s="16" t="str">
        <f t="shared" si="29"/>
        <v>-</v>
      </c>
      <c r="H54" s="16" t="str">
        <f t="shared" si="29"/>
        <v>-</v>
      </c>
      <c r="I54" s="106">
        <f t="shared" ref="I54:I55" si="33">IF(A54="*","",0)</f>
        <v>0</v>
      </c>
      <c r="J54" s="3">
        <f t="shared" ref="J54:J55" si="34">J28</f>
        <v>20.483000000000001</v>
      </c>
      <c r="K54" s="3" cm="1">
        <f t="array" ref="K54">IF(K$51=-1,L54,IF(K$51=99,J54,IF(K$51=0,INDEX($J28:$R28,0,K$49),(INDEX($J28:$R28,0,K$51+1)-INDEX($J28:$R28,0,K$51))/(INDEX($J$4:$R$4,0,K$51+1)-INDEX($J$4:$R$4,0,K$51))+J54)))</f>
        <v>21.025019791513067</v>
      </c>
      <c r="L54" s="3" cm="1">
        <f t="array" ref="L54">IF(L$51=-1,M54,IF(L$51=99,K54,IF(L$51=0,INDEX($J28:$R28,0,L$49),(INDEX($J28:$R28,0,L$51+1)-INDEX($J28:$R28,0,L$51))/(INDEX($J$4:$R$4,0,L$51+1)-INDEX($J$4:$R$4,0,L$51))+K54)))</f>
        <v>22.109059374539203</v>
      </c>
      <c r="M54" s="3" cm="1">
        <f t="array" ref="M54">IF(M$51=-1,N54,IF(M$51=99,L54,IF(M$51=0,INDEX($J28:$R28,0,M$49),(INDEX($J28:$R28,0,M$51+1)-INDEX($J28:$R28,0,M$51))/(INDEX($J$4:$R$4,0,M$51+1)-INDEX($J$4:$R$4,0,M$51))+L54)))</f>
        <v>20.465228059152793</v>
      </c>
      <c r="N54" s="3" cm="1">
        <f t="array" ref="N54">IF(N$51=-1,O54,IF(N$51=99,M54,IF(N$51=0,INDEX($J28:$R28,0,N$49),(INDEX($J28:$R28,0,N$51+1)-INDEX($J28:$R28,0,N$51))/(INDEX($J$4:$R$4,0,N$51+1)-INDEX($J$4:$R$4,0,N$51))+M54)))</f>
        <v>23.273737463088121</v>
      </c>
      <c r="O54" s="3" cm="1">
        <f t="array" ref="O54">IF(O$51=-1,P54,IF(O$51=99,N54,IF(O$51=0,INDEX($J28:$R28,0,O$49),(INDEX($J28:$R28,0,O$51+1)-INDEX($J28:$R28,0,O$51))/(INDEX($J$4:$R$4,0,O$51+1)-INDEX($J$4:$R$4,0,O$51))+N54)))</f>
        <v>22.028640397161595</v>
      </c>
      <c r="P54" s="3" cm="1">
        <f t="array" ref="P54">IF(P$51=-1,Q54,IF(P$51=99,O54,IF(P$51=0,INDEX($J28:$R28,0,P$49),(INDEX($J28:$R28,0,P$51+1)-INDEX($J28:$R28,0,P$51))/(INDEX($J$4:$R$4,0,P$51+1)-INDEX($J$4:$R$4,0,P$51))+O54)))</f>
        <v>20.783543331235069</v>
      </c>
      <c r="Q54" s="3" cm="1">
        <f t="array" ref="Q54">IF(Q$51=-1,R54,IF(Q$51=99,P54,IF(Q$51=0,INDEX($J28:$R28,0,Q$49),(INDEX($J28:$R28,0,Q$51+1)-INDEX($J28:$R28,0,Q$51))/(INDEX($J$4:$R$4,0,Q$51+1)-INDEX($J$4:$R$4,0,Q$51))+P54)))</f>
        <v>19.538446265308544</v>
      </c>
      <c r="R54" s="3" cm="1">
        <f t="array" ref="R54">IF(R$51=-1,S54,IF(R$51=99,Q54,IF(R$51=0,INDEX($J28:$R28,0,R$49),(INDEX($J28:$R28,0,R$51+1)-INDEX($J28:$R28,0,R$51))/(INDEX($J$4:$R$4,0,R$51+1)-INDEX($J$4:$R$4,0,R$51))+Q54)))</f>
        <v>18.293349199382018</v>
      </c>
      <c r="S54" s="3" cm="1">
        <f t="array" ref="S54">IF(S$51=-1,T54,IF(S$51=99,R54,IF(S$51=0,INDEX($J28:$R28,0,S$49),(INDEX($J28:$R28,0,S$51+1)-INDEX($J28:$R28,0,S$51))/(INDEX($J$4:$R$4,0,S$51+1)-INDEX($J$4:$R$4,0,S$51))+R54)))</f>
        <v>17.048252133455492</v>
      </c>
      <c r="T54" s="3" cm="1">
        <f t="array" ref="T54">IF(T$51=-1,U54,IF(T$51=99,S54,IF(T$51=0,INDEX($J28:$R28,0,T$49),(INDEX($J28:$R28,0,T$51+1)-INDEX($J28:$R28,0,T$51))/(INDEX($J$4:$R$4,0,T$51+1)-INDEX($J$4:$R$4,0,T$51))+S54)))</f>
        <v>15.803155067528966</v>
      </c>
      <c r="U54" s="3" cm="1">
        <f t="array" ref="U54">IF(U$51=-1,V54,IF(U$51=99,T54,IF(U$51=0,INDEX($J28:$R28,0,U$49),(INDEX($J28:$R28,0,U$51+1)-INDEX($J28:$R28,0,U$51))/(INDEX($J$4:$R$4,0,U$51+1)-INDEX($J$4:$R$4,0,U$51))+T54)))</f>
        <v>14.55805800160244</v>
      </c>
      <c r="V54" s="3" cm="1">
        <f t="array" ref="V54">IF(V$51=-1,W54,IF(V$51=99,U54,IF(V$51=0,INDEX($J28:$R28,0,V$49),(INDEX($J28:$R28,0,V$51+1)-INDEX($J28:$R28,0,V$51))/(INDEX($J$4:$R$4,0,V$51+1)-INDEX($J$4:$R$4,0,V$51))+U54)))</f>
        <v>13.312960935675914</v>
      </c>
      <c r="W54" s="3" cm="1">
        <f t="array" ref="W54">IF(W$51=-1,X54,IF(W$51=99,V54,IF(W$51=0,INDEX($J28:$R28,0,W$49),(INDEX($J28:$R28,0,W$51+1)-INDEX($J28:$R28,0,W$51))/(INDEX($J$4:$R$4,0,W$51+1)-INDEX($J$4:$R$4,0,W$51))+V54)))</f>
        <v>22.028640397161595</v>
      </c>
      <c r="X54" s="3" cm="1">
        <f t="array" ref="X54">IF(X$51=-1,Y54,IF(X$51=99,W54,IF(X$51=0,INDEX($J28:$R28,0,X$49),(INDEX($J28:$R28,0,X$51+1)-INDEX($J28:$R28,0,X$51))/(INDEX($J$4:$R$4,0,X$51+1)-INDEX($J$4:$R$4,0,X$51))+W54)))</f>
        <v>22.472425990193337</v>
      </c>
      <c r="Y54" s="3" cm="1">
        <f t="array" ref="Y54">IF(Y$51=-1,Z54,IF(Y$51=99,X54,IF(Y$51=0,INDEX($J28:$R28,0,Y$49),(INDEX($J28:$R28,0,Y$51+1)-INDEX($J28:$R28,0,Y$51))/(INDEX($J$4:$R$4,0,Y$51+1)-INDEX($J$4:$R$4,0,Y$51))+X54)))</f>
        <v>22.916211583225078</v>
      </c>
      <c r="Z54" s="3" cm="1">
        <f t="array" ref="Z54">IF(Z$51=-1,AA54,IF(Z$51=99,Y54,IF(Z$51=0,INDEX($J28:$R28,0,Z$49),(INDEX($J28:$R28,0,Z$51+1)-INDEX($J28:$R28,0,Z$51))/(INDEX($J$4:$R$4,0,Z$51+1)-INDEX($J$4:$R$4,0,Z$51))+Y54)))</f>
        <v>23.359997176256819</v>
      </c>
      <c r="AA54" s="3" cm="1">
        <f t="array" ref="AA54">IF(AA$51=-1,AB54,IF(AA$51=99,Z54,IF(AA$51=0,INDEX($J28:$R28,0,AA$49),(INDEX($J28:$R28,0,AA$51+1)-INDEX($J28:$R28,0,AA$51))/(INDEX($J$4:$R$4,0,AA$51+1)-INDEX($J$4:$R$4,0,AA$51))+Z54)))</f>
        <v>23.80378276928856</v>
      </c>
      <c r="AB54" s="3" cm="1">
        <f t="array" ref="AB54">IF(AB$51=-1,AC54,IF(AB$51=99,AA54,IF(AB$51=0,INDEX($J28:$R28,0,AB$49),(INDEX($J28:$R28,0,AB$51+1)-INDEX($J28:$R28,0,AB$51))/(INDEX($J$4:$R$4,0,AB$51+1)-INDEX($J$4:$R$4,0,AB$51))+AA54)))</f>
        <v>24.247568362320301</v>
      </c>
      <c r="AC54" s="3" cm="1">
        <f t="array" ref="AC54">IF(AC$51=-1,AD54,IF(AC$51=99,AB54,IF(AC$51=0,INDEX($J28:$R28,0,AC$49),(INDEX($J28:$R28,0,AC$51+1)-INDEX($J28:$R28,0,AC$51))/(INDEX($J$4:$R$4,0,AC$51+1)-INDEX($J$4:$R$4,0,AC$51))+AB54)))</f>
        <v>24.691353955352042</v>
      </c>
      <c r="AD54" s="3" cm="1">
        <f t="array" ref="AD54">IF(AD$51=-1,AE54,IF(AD$51=99,AC54,IF(AD$51=0,INDEX($J28:$R28,0,AD$49),(INDEX($J28:$R28,0,AD$51+1)-INDEX($J28:$R28,0,AD$51))/(INDEX($J$4:$R$4,0,AD$51+1)-INDEX($J$4:$R$4,0,AD$51))+AC54)))</f>
        <v>25.135139548383783</v>
      </c>
      <c r="AE54" s="3" cm="1">
        <f t="array" ref="AE54">IF(AE$51=-1,AF54,IF(AE$51=99,AD54,IF(AE$51=0,INDEX($J28:$R28,0,AE$49),(INDEX($J28:$R28,0,AE$51+1)-INDEX($J28:$R28,0,AE$51))/(INDEX($J$4:$R$4,0,AE$51+1)-INDEX($J$4:$R$4,0,AE$51))+AD54)))</f>
        <v>25.578925141415525</v>
      </c>
      <c r="AF54" s="3" cm="1">
        <f t="array" ref="AF54">IF(AF$51=-1,AG54,IF(AF$51=99,AE54,IF(AF$51=0,INDEX($J28:$R28,0,AF$49),(INDEX($J28:$R28,0,AF$51+1)-INDEX($J28:$R28,0,AF$51))/(INDEX($J$4:$R$4,0,AF$51+1)-INDEX($J$4:$R$4,0,AF$51))+AE54)))</f>
        <v>26.022710734447266</v>
      </c>
      <c r="AG54" s="3" cm="1">
        <f t="array" ref="AG54">IF(AG$51=-1,AH54,IF(AG$51=99,AF54,IF(AG$51=0,INDEX($J28:$R28,0,AG$49),(INDEX($J28:$R28,0,AG$51+1)-INDEX($J28:$R28,0,AG$51))/(INDEX($J$4:$R$4,0,AG$51+1)-INDEX($J$4:$R$4,0,AG$51))+AF54)))</f>
        <v>22.472425990193337</v>
      </c>
      <c r="AH54" s="3" cm="1">
        <f t="array" ref="AH54">IF(AH$51=-1,AI54,IF(AH$51=99,AG54,IF(AH$51=0,INDEX($J28:$R28,0,AH$49),(INDEX($J28:$R28,0,AH$51+1)-INDEX($J28:$R28,0,AH$51))/(INDEX($J$4:$R$4,0,AH$51+1)-INDEX($J$4:$R$4,0,AH$51))+AG54)))</f>
        <v>22.864117218161386</v>
      </c>
      <c r="AI54" s="3" cm="1">
        <f t="array" ref="AI54">IF(AI$51=-1,AJ54,IF(AI$51=99,AH54,IF(AI$51=0,INDEX($J28:$R28,0,AI$49),(INDEX($J28:$R28,0,AI$51+1)-INDEX($J28:$R28,0,AI$51))/(INDEX($J$4:$R$4,0,AI$51+1)-INDEX($J$4:$R$4,0,AI$51))+AH54)))</f>
        <v>23.255808446129436</v>
      </c>
      <c r="AJ54" s="3" cm="1">
        <f t="array" ref="AJ54">IF(AJ$51=-1,AK54,IF(AJ$51=99,AI54,IF(AJ$51=0,INDEX($J28:$R28,0,AJ$49),(INDEX($J28:$R28,0,AJ$51+1)-INDEX($J28:$R28,0,AJ$51))/(INDEX($J$4:$R$4,0,AJ$51+1)-INDEX($J$4:$R$4,0,AJ$51))+AI54)))</f>
        <v>23.647499674097485</v>
      </c>
      <c r="AK54" s="3" cm="1">
        <f t="array" ref="AK54">IF(AK$51=-1,AL54,IF(AK$51=99,AJ54,IF(AK$51=0,INDEX($J28:$R28,0,AK$49),(INDEX($J28:$R28,0,AK$51+1)-INDEX($J28:$R28,0,AK$51))/(INDEX($J$4:$R$4,0,AK$51+1)-INDEX($J$4:$R$4,0,AK$51))+AJ54)))</f>
        <v>24.039190902065535</v>
      </c>
      <c r="AL54" s="3" cm="1">
        <f t="array" ref="AL54">IF(AL$51=-1,#REF!,IF(AL$51=99,AK54,IF(AL$51=0,INDEX($J28:$R28,0,AL$49),(INDEX($J28:$R28,0,AL$51+1)-INDEX($J28:$R28,0,AL$51))/(INDEX($J$4:$R$4,0,AL$51+1)-INDEX($J$4:$R$4,0,AL$51))+AK54)))</f>
        <v>24.430882130033584</v>
      </c>
      <c r="AM54" s="3" cm="1">
        <f t="array" ref="AM54">IF(AM$51=-1,AN54,IF(AM$51=99,#REF!,IF(AM$51=0,INDEX($J28:$R28,0,AM$49),(INDEX($J28:$R28,0,AM$51+1)-INDEX($J28:$R28,0,AM$51))/(INDEX($J$4:$R$4,0,AM$51+1)-INDEX($J$4:$R$4,0,AM$51))+#REF!)))</f>
        <v>25.997647041905793</v>
      </c>
      <c r="AN54" s="3" cm="1">
        <f t="array" ref="AN54">IF(AN$51=-1,AO54,IF(AN$51=99,AM54,IF(AN$51=0,INDEX($J28:$R28,0,AN$49),(INDEX($J28:$R28,0,AN$51+1)-INDEX($J28:$R28,0,AN$51))/(INDEX($J$4:$R$4,0,AN$51+1)-INDEX($J$4:$R$4,0,AN$51))+AM54)))</f>
        <v>37.450155427147955</v>
      </c>
      <c r="AO54" s="3" cm="1">
        <f t="array" ref="AO54">IF(AO$51=-1,AQ54,IF(AO$51=99,AN54,IF(AO$51=0,INDEX($J28:$R28,0,AO$49),(INDEX($J28:$R28,0,AO$51+1)-INDEX($J28:$R28,0,AO$51))/(INDEX($J$4:$R$4,0,AO$51+1)-INDEX($J$4:$R$4,0,AO$51))+AN54)))</f>
        <v>53.747586154405788</v>
      </c>
    </row>
    <row r="55" spans="1:77">
      <c r="A55" s="31"/>
      <c r="B55" s="15" t="str">
        <f t="shared" si="31"/>
        <v>COM_PROJ</v>
      </c>
      <c r="C55" s="16" t="str">
        <f t="shared" si="28"/>
        <v>-</v>
      </c>
      <c r="D55" s="43" t="str">
        <f t="shared" si="32"/>
        <v>TAOAG</v>
      </c>
      <c r="E55" s="16" t="str">
        <f t="shared" si="29"/>
        <v>-</v>
      </c>
      <c r="F55" s="16" t="str">
        <f t="shared" si="29"/>
        <v>-</v>
      </c>
      <c r="G55" s="16" t="str">
        <f t="shared" si="29"/>
        <v>-</v>
      </c>
      <c r="H55" s="16" t="str">
        <f t="shared" si="29"/>
        <v>-</v>
      </c>
      <c r="I55" s="106">
        <f t="shared" si="33"/>
        <v>0</v>
      </c>
      <c r="J55" s="3">
        <f t="shared" si="34"/>
        <v>0.82199999999999995</v>
      </c>
      <c r="K55" s="3" cm="1">
        <f t="array" ref="K55">IF(K$51=-1,L55,IF(K$51=99,J55,IF(K$51=0,INDEX($J29:$R29,0,K$49),(INDEX($J29:$R29,0,K$51+1)-INDEX($J29:$R29,0,K$51))/(INDEX($J$4:$R$4,0,K$51+1)-INDEX($J$4:$R$4,0,K$51))+J55)))</f>
        <v>0.84375170964330126</v>
      </c>
      <c r="L55" s="3" cm="1">
        <f t="array" ref="L55">IF(L$51=-1,M55,IF(L$51=99,K55,IF(L$51=0,INDEX($J29:$R29,0,L$49),(INDEX($J29:$R29,0,L$51+1)-INDEX($J29:$R29,0,L$51))/(INDEX($J$4:$R$4,0,L$51+1)-INDEX($J$4:$R$4,0,L$51))+K55)))</f>
        <v>0.88725512892990399</v>
      </c>
      <c r="M55" s="3" cm="1">
        <f t="array" ref="M55">IF(M$51=-1,N55,IF(M$51=99,L55,IF(M$51=0,INDEX($J29:$R29,0,M$49),(INDEX($J29:$R29,0,M$51+1)-INDEX($J29:$R29,0,M$51))/(INDEX($J$4:$R$4,0,M$51+1)-INDEX($J$4:$R$4,0,M$51))+L55)))</f>
        <v>0.90926579192061818</v>
      </c>
      <c r="N55" s="3" cm="1">
        <f t="array" ref="N55">IF(N$51=-1,O55,IF(N$51=99,M55,IF(N$51=0,INDEX($J29:$R29,0,N$49),(INDEX($J29:$R29,0,N$51+1)-INDEX($J29:$R29,0,N$51))/(INDEX($J$4:$R$4,0,N$51+1)-INDEX($J$4:$R$4,0,N$51))+M55)))</f>
        <v>0.9339946391963303</v>
      </c>
      <c r="O55" s="3" cm="1">
        <f t="array" ref="O55">IF(O$51=-1,P55,IF(O$51=99,N55,IF(O$51=0,INDEX($J29:$R29,0,O$49),(INDEX($J29:$R29,0,O$51+1)-INDEX($J29:$R29,0,O$51))/(INDEX($J$4:$R$4,0,O$51+1)-INDEX($J$4:$R$4,0,O$51))+N55)))</f>
        <v>0.88402784779899579</v>
      </c>
      <c r="P55" s="3" cm="1">
        <f t="array" ref="P55">IF(P$51=-1,Q55,IF(P$51=99,O55,IF(P$51=0,INDEX($J29:$R29,0,P$49),(INDEX($J29:$R29,0,P$51+1)-INDEX($J29:$R29,0,P$51))/(INDEX($J$4:$R$4,0,P$51+1)-INDEX($J$4:$R$4,0,P$51))+O55)))</f>
        <v>0.83406105640166128</v>
      </c>
      <c r="Q55" s="3" cm="1">
        <f t="array" ref="Q55">IF(Q$51=-1,R55,IF(Q$51=99,P55,IF(Q$51=0,INDEX($J29:$R29,0,Q$49),(INDEX($J29:$R29,0,Q$51+1)-INDEX($J29:$R29,0,Q$51))/(INDEX($J$4:$R$4,0,Q$51+1)-INDEX($J$4:$R$4,0,Q$51))+P55)))</f>
        <v>0.78409426500432677</v>
      </c>
      <c r="R55" s="3" cm="1">
        <f t="array" ref="R55">IF(R$51=-1,S55,IF(R$51=99,Q55,IF(R$51=0,INDEX($J29:$R29,0,R$49),(INDEX($J29:$R29,0,R$51+1)-INDEX($J29:$R29,0,R$51))/(INDEX($J$4:$R$4,0,R$51+1)-INDEX($J$4:$R$4,0,R$51))+Q55)))</f>
        <v>0.73412747360699226</v>
      </c>
      <c r="S55" s="3" cm="1">
        <f t="array" ref="S55">IF(S$51=-1,T55,IF(S$51=99,R55,IF(S$51=0,INDEX($J29:$R29,0,S$49),(INDEX($J29:$R29,0,S$51+1)-INDEX($J29:$R29,0,S$51))/(INDEX($J$4:$R$4,0,S$51+1)-INDEX($J$4:$R$4,0,S$51))+R55)))</f>
        <v>0.68416068220965776</v>
      </c>
      <c r="T55" s="3" cm="1">
        <f t="array" ref="T55">IF(T$51=-1,U55,IF(T$51=99,S55,IF(T$51=0,INDEX($J29:$R29,0,T$49),(INDEX($J29:$R29,0,T$51+1)-INDEX($J29:$R29,0,T$51))/(INDEX($J$4:$R$4,0,T$51+1)-INDEX($J$4:$R$4,0,T$51))+S55)))</f>
        <v>0.63419389081232325</v>
      </c>
      <c r="U55" s="3" cm="1">
        <f t="array" ref="U55">IF(U$51=-1,V55,IF(U$51=99,T55,IF(U$51=0,INDEX($J29:$R29,0,U$49),(INDEX($J29:$R29,0,U$51+1)-INDEX($J29:$R29,0,U$51))/(INDEX($J$4:$R$4,0,U$51+1)-INDEX($J$4:$R$4,0,U$51))+T55)))</f>
        <v>0.58422709941498874</v>
      </c>
      <c r="V55" s="3" cm="1">
        <f t="array" ref="V55">IF(V$51=-1,W55,IF(V$51=99,U55,IF(V$51=0,INDEX($J29:$R29,0,V$49),(INDEX($J29:$R29,0,V$51+1)-INDEX($J29:$R29,0,V$51))/(INDEX($J$4:$R$4,0,V$51+1)-INDEX($J$4:$R$4,0,V$51))+U55)))</f>
        <v>0.53426030801765423</v>
      </c>
      <c r="W55" s="3" cm="1">
        <f t="array" ref="W55">IF(W$51=-1,X55,IF(W$51=99,V55,IF(W$51=0,INDEX($J29:$R29,0,W$49),(INDEX($J29:$R29,0,W$51+1)-INDEX($J29:$R29,0,W$51))/(INDEX($J$4:$R$4,0,W$51+1)-INDEX($J$4:$R$4,0,W$51))+V55)))</f>
        <v>0.88402784779899579</v>
      </c>
      <c r="X55" s="3" cm="1">
        <f t="array" ref="X55">IF(X$51=-1,Y55,IF(X$51=99,W55,IF(X$51=0,INDEX($J29:$R29,0,X$49),(INDEX($J29:$R29,0,X$51+1)-INDEX($J29:$R29,0,X$51))/(INDEX($J$4:$R$4,0,X$51+1)-INDEX($J$4:$R$4,0,X$51))+W55)))</f>
        <v>0</v>
      </c>
      <c r="Y55" s="3" cm="1">
        <f t="array" ref="Y55">IF(Y$51=-1,Z55,IF(Y$51=99,X55,IF(Y$51=0,INDEX($J29:$R29,0,Y$49),(INDEX($J29:$R29,0,Y$51+1)-INDEX($J29:$R29,0,Y$51))/(INDEX($J$4:$R$4,0,Y$51+1)-INDEX($J$4:$R$4,0,Y$51))+X55)))</f>
        <v>-0.88402784779899579</v>
      </c>
      <c r="Z55" s="3" cm="1">
        <f t="array" ref="Z55">IF(Z$51=-1,AA55,IF(Z$51=99,Y55,IF(Z$51=0,INDEX($J29:$R29,0,Z$49),(INDEX($J29:$R29,0,Z$51+1)-INDEX($J29:$R29,0,Z$51))/(INDEX($J$4:$R$4,0,Z$51+1)-INDEX($J$4:$R$4,0,Z$51))+Y55)))</f>
        <v>-1.7680556955979916</v>
      </c>
      <c r="AA55" s="3" cm="1">
        <f t="array" ref="AA55">IF(AA$51=-1,AB55,IF(AA$51=99,Z55,IF(AA$51=0,INDEX($J29:$R29,0,AA$49),(INDEX($J29:$R29,0,AA$51+1)-INDEX($J29:$R29,0,AA$51))/(INDEX($J$4:$R$4,0,AA$51+1)-INDEX($J$4:$R$4,0,AA$51))+Z55)))</f>
        <v>-2.6520835433969872</v>
      </c>
      <c r="AB55" s="3" cm="1">
        <f t="array" ref="AB55">IF(AB$51=-1,AC55,IF(AB$51=99,AA55,IF(AB$51=0,INDEX($J29:$R29,0,AB$49),(INDEX($J29:$R29,0,AB$51+1)-INDEX($J29:$R29,0,AB$51))/(INDEX($J$4:$R$4,0,AB$51+1)-INDEX($J$4:$R$4,0,AB$51))+AA55)))</f>
        <v>-3.5361113911959832</v>
      </c>
      <c r="AC55" s="3" cm="1">
        <f t="array" ref="AC55">IF(AC$51=-1,AD55,IF(AC$51=99,AB55,IF(AC$51=0,INDEX($J29:$R29,0,AC$49),(INDEX($J29:$R29,0,AC$51+1)-INDEX($J29:$R29,0,AC$51))/(INDEX($J$4:$R$4,0,AC$51+1)-INDEX($J$4:$R$4,0,AC$51))+AB55)))</f>
        <v>-4.4201392389949792</v>
      </c>
      <c r="AD55" s="3" cm="1">
        <f t="array" ref="AD55">IF(AD$51=-1,AE55,IF(AD$51=99,AC55,IF(AD$51=0,INDEX($J29:$R29,0,AD$49),(INDEX($J29:$R29,0,AD$51+1)-INDEX($J29:$R29,0,AD$51))/(INDEX($J$4:$R$4,0,AD$51+1)-INDEX($J$4:$R$4,0,AD$51))+AC55)))</f>
        <v>-5.3041670867939752</v>
      </c>
      <c r="AE55" s="3" cm="1">
        <f t="array" ref="AE55">IF(AE$51=-1,AF55,IF(AE$51=99,AD55,IF(AE$51=0,INDEX($J29:$R29,0,AE$49),(INDEX($J29:$R29,0,AE$51+1)-INDEX($J29:$R29,0,AE$51))/(INDEX($J$4:$R$4,0,AE$51+1)-INDEX($J$4:$R$4,0,AE$51))+AD55)))</f>
        <v>-6.1881949345929712</v>
      </c>
      <c r="AF55" s="3" cm="1">
        <f t="array" ref="AF55">IF(AF$51=-1,AG55,IF(AF$51=99,AE55,IF(AF$51=0,INDEX($J29:$R29,0,AF$49),(INDEX($J29:$R29,0,AF$51+1)-INDEX($J29:$R29,0,AF$51))/(INDEX($J$4:$R$4,0,AF$51+1)-INDEX($J$4:$R$4,0,AF$51))+AE55)))</f>
        <v>-7.0722227823919672</v>
      </c>
      <c r="AG55" s="3" cm="1">
        <f t="array" ref="AG55">IF(AG$51=-1,AH55,IF(AG$51=99,AF55,IF(AG$51=0,INDEX($J29:$R29,0,AG$49),(INDEX($J29:$R29,0,AG$51+1)-INDEX($J29:$R29,0,AG$51))/(INDEX($J$4:$R$4,0,AG$51+1)-INDEX($J$4:$R$4,0,AG$51))+AF55)))</f>
        <v>0</v>
      </c>
      <c r="AH55" s="3" cm="1">
        <f t="array" ref="AH55">IF(AH$51=-1,AI55,IF(AH$51=99,AG55,IF(AH$51=0,INDEX($J29:$R29,0,AH$49),(INDEX($J29:$R29,0,AH$51+1)-INDEX($J29:$R29,0,AH$51))/(INDEX($J$4:$R$4,0,AH$51+1)-INDEX($J$4:$R$4,0,AH$51))+AG55)))</f>
        <v>0.11592304658305566</v>
      </c>
      <c r="AI55" s="3" cm="1">
        <f t="array" ref="AI55">IF(AI$51=-1,AJ55,IF(AI$51=99,AH55,IF(AI$51=0,INDEX($J29:$R29,0,AI$49),(INDEX($J29:$R29,0,AI$51+1)-INDEX($J29:$R29,0,AI$51))/(INDEX($J$4:$R$4,0,AI$51+1)-INDEX($J$4:$R$4,0,AI$51))+AH55)))</f>
        <v>0.23184609316611132</v>
      </c>
      <c r="AJ55" s="3" cm="1">
        <f t="array" ref="AJ55">IF(AJ$51=-1,AK55,IF(AJ$51=99,AI55,IF(AJ$51=0,INDEX($J29:$R29,0,AJ$49),(INDEX($J29:$R29,0,AJ$51+1)-INDEX($J29:$R29,0,AJ$51))/(INDEX($J$4:$R$4,0,AJ$51+1)-INDEX($J$4:$R$4,0,AJ$51))+AI55)))</f>
        <v>0.34776913974916701</v>
      </c>
      <c r="AK55" s="3" cm="1">
        <f t="array" ref="AK55">IF(AK$51=-1,AL55,IF(AK$51=99,AJ55,IF(AK$51=0,INDEX($J29:$R29,0,AK$49),(INDEX($J29:$R29,0,AK$51+1)-INDEX($J29:$R29,0,AK$51))/(INDEX($J$4:$R$4,0,AK$51+1)-INDEX($J$4:$R$4,0,AK$51))+AJ55)))</f>
        <v>0.46369218633222264</v>
      </c>
      <c r="AL55" s="3" cm="1">
        <f t="array" ref="AL55">IF(AL$51=-1,#REF!,IF(AL$51=99,AK55,IF(AL$51=0,INDEX($J29:$R29,0,AL$49),(INDEX($J29:$R29,0,AL$51+1)-INDEX($J29:$R29,0,AL$51))/(INDEX($J$4:$R$4,0,AL$51+1)-INDEX($J$4:$R$4,0,AL$51))+AK55)))</f>
        <v>0.57961523291527828</v>
      </c>
      <c r="AM55" s="3" cm="1">
        <f t="array" ref="AM55">IF(AM$51=-1,AN55,IF(AM$51=99,#REF!,IF(AM$51=0,INDEX($J29:$R29,0,AM$49),(INDEX($J29:$R29,0,AM$51+1)-INDEX($J29:$R29,0,AM$51))/(INDEX($J$4:$R$4,0,AM$51+1)-INDEX($J$4:$R$4,0,AM$51))+#REF!)))</f>
        <v>1.0433074192475009</v>
      </c>
      <c r="AN55" s="3" cm="1">
        <f t="array" ref="AN55">IF(AN$51=-1,AO55,IF(AN$51=99,AM55,IF(AN$51=0,INDEX($J29:$R29,0,AN$49),(INDEX($J29:$R29,0,AN$51+1)-INDEX($J29:$R29,0,AN$51))/(INDEX($J$4:$R$4,0,AN$51+1)-INDEX($J$4:$R$4,0,AN$51))+AM55)))</f>
        <v>1.5029062032473572</v>
      </c>
      <c r="AO55" s="3" cm="1">
        <f t="array" ref="AO55">IF(AO$51=-1,AQ55,IF(AO$51=99,AN55,IF(AO$51=0,INDEX($J29:$R29,0,AO$49),(INDEX($J29:$R29,0,AO$51+1)-INDEX($J29:$R29,0,AO$51))/(INDEX($J$4:$R$4,0,AO$51+1)-INDEX($J$4:$R$4,0,AO$51))+AN55)))</f>
        <v>2.1569357915794343</v>
      </c>
    </row>
    <row r="56" spans="1:77">
      <c r="A56" s="31"/>
      <c r="B56" s="15" t="str">
        <f t="shared" si="27"/>
        <v>COM_PROJ</v>
      </c>
      <c r="C56" s="16" t="str">
        <f t="shared" si="28"/>
        <v>-</v>
      </c>
      <c r="D56" s="43" t="s">
        <v>146</v>
      </c>
      <c r="E56" s="16" t="str">
        <f t="shared" si="29"/>
        <v>-</v>
      </c>
      <c r="F56" s="16" t="str">
        <f t="shared" si="29"/>
        <v>-</v>
      </c>
      <c r="G56" s="16" t="str">
        <f t="shared" si="29"/>
        <v>-</v>
      </c>
      <c r="H56" s="16" t="str">
        <f t="shared" si="29"/>
        <v>-</v>
      </c>
      <c r="I56" s="106">
        <f t="shared" si="30"/>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4.8669505794950583</v>
      </c>
      <c r="M56" s="3" cm="1">
        <f t="array" ref="M56">IF(M$51=-1,N56,IF(M$51=99,L56,IF(M$51=0,INDEX($J41:$R41,0,M$49),(INDEX($J41:$R41,0,M$51+1)-INDEX($J41:$R41,0,M$51))/(INDEX($J$4:$R$4,0,M$51+1)-INDEX($J$4:$R$4,0,M$51))+L56)))</f>
        <v>4.5086140100000014</v>
      </c>
      <c r="N56" s="3" cm="1">
        <f t="array" ref="N56">IF(N$51=-1,O56,IF(N$51=99,M56,IF(N$51=0,INDEX($J41:$R41,0,N$49),(INDEX($J41:$R41,0,N$51+1)-INDEX($J41:$R41,0,N$51))/(INDEX($J$4:$R$4,0,N$51+1)-INDEX($J$4:$R$4,0,N$51))+M56)))</f>
        <v>5.123335557343375</v>
      </c>
      <c r="O56" s="3" cm="1">
        <f t="array" ref="O56">IF(O$51=-1,P56,IF(O$51=99,N56,IF(O$51=0,INDEX($J41:$R41,0,O$49),(INDEX($J41:$R41,0,O$51+1)-INDEX($J41:$R41,0,O$51))/(INDEX($J$4:$R$4,0,O$51+1)-INDEX($J$4:$R$4,0,O$51))+N56)))</f>
        <v>4.849247646868216</v>
      </c>
      <c r="P56" s="3" cm="1">
        <f t="array" ref="P56">IF(P$51=-1,Q56,IF(P$51=99,O56,IF(P$51=0,INDEX($J41:$R41,0,P$49),(INDEX($J41:$R41,0,P$51+1)-INDEX($J41:$R41,0,P$51))/(INDEX($J$4:$R$4,0,P$51+1)-INDEX($J$4:$R$4,0,P$51))+O56)))</f>
        <v>4.575159736393057</v>
      </c>
      <c r="Q56" s="3" cm="1">
        <f t="array" ref="Q56">IF(Q$51=-1,R56,IF(Q$51=99,P56,IF(Q$51=0,INDEX($J41:$R41,0,Q$49),(INDEX($J41:$R41,0,Q$51+1)-INDEX($J41:$R41,0,Q$51))/(INDEX($J$4:$R$4,0,Q$51+1)-INDEX($J$4:$R$4,0,Q$51))+P56)))</f>
        <v>4.3010718259178979</v>
      </c>
      <c r="R56" s="3" cm="1">
        <f t="array" ref="R56">IF(R$51=-1,S56,IF(R$51=99,Q56,IF(R$51=0,INDEX($J41:$R41,0,R$49),(INDEX($J41:$R41,0,R$51+1)-INDEX($J41:$R41,0,R$51))/(INDEX($J$4:$R$4,0,R$51+1)-INDEX($J$4:$R$4,0,R$51))+Q56)))</f>
        <v>4.0269839154427389</v>
      </c>
      <c r="S56" s="3" cm="1">
        <f t="array" ref="S56">IF(S$51=-1,T56,IF(S$51=99,R56,IF(S$51=0,INDEX($J41:$R41,0,S$49),(INDEX($J41:$R41,0,S$51+1)-INDEX($J41:$R41,0,S$51))/(INDEX($J$4:$R$4,0,S$51+1)-INDEX($J$4:$R$4,0,S$51))+R56)))</f>
        <v>3.7528960049675799</v>
      </c>
      <c r="T56" s="3" cm="1">
        <f t="array" ref="T56">IF(T$51=-1,U56,IF(T$51=99,S56,IF(T$51=0,INDEX($J41:$R41,0,T$49),(INDEX($J41:$R41,0,T$51+1)-INDEX($J41:$R41,0,T$51))/(INDEX($J$4:$R$4,0,T$51+1)-INDEX($J$4:$R$4,0,T$51))+S56)))</f>
        <v>3.4788080944924209</v>
      </c>
      <c r="U56" s="3" cm="1">
        <f t="array" ref="U56">IF(U$51=-1,V56,IF(U$51=99,T56,IF(U$51=0,INDEX($J41:$R41,0,U$49),(INDEX($J41:$R41,0,U$51+1)-INDEX($J41:$R41,0,U$51))/(INDEX($J$4:$R$4,0,U$51+1)-INDEX($J$4:$R$4,0,U$51))+T56)))</f>
        <v>3.2047201840172619</v>
      </c>
      <c r="V56" s="3" cm="1">
        <f t="array" ref="V56">IF(V$51=-1,W56,IF(V$51=99,U56,IF(V$51=0,INDEX($J41:$R41,0,V$49),(INDEX($J41:$R41,0,V$51+1)-INDEX($J41:$R41,0,V$51))/(INDEX($J$4:$R$4,0,V$51+1)-INDEX($J$4:$R$4,0,V$51))+U56)))</f>
        <v>2.9306322735421029</v>
      </c>
      <c r="W56" s="3" cm="1">
        <f t="array" ref="W56">IF(W$51=-1,X56,IF(W$51=99,V56,IF(W$51=0,INDEX($J41:$R41,0,W$49),(INDEX($J41:$R41,0,W$51+1)-INDEX($J41:$R41,0,W$51))/(INDEX($J$4:$R$4,0,W$51+1)-INDEX($J$4:$R$4,0,W$51))+V56)))</f>
        <v>4.849247646868216</v>
      </c>
      <c r="X56" s="3" cm="1">
        <f t="array" ref="X56">IF(X$51=-1,Y56,IF(X$51=99,W56,IF(X$51=0,INDEX($J41:$R41,0,X$49),(INDEX($J41:$R41,0,X$51+1)-INDEX($J41:$R41,0,X$51))/(INDEX($J$4:$R$4,0,X$51+1)-INDEX($J$4:$R$4,0,X$51))+W56)))</f>
        <v>4.4717798539264564</v>
      </c>
      <c r="Y56" s="3" cm="1">
        <f t="array" ref="Y56">IF(Y$51=-1,Z56,IF(Y$51=99,X56,IF(Y$51=0,INDEX($J41:$R41,0,Y$49),(INDEX($J41:$R41,0,Y$51+1)-INDEX($J41:$R41,0,Y$51))/(INDEX($J$4:$R$4,0,Y$51+1)-INDEX($J$4:$R$4,0,Y$51))+X56)))</f>
        <v>4.0943120609846968</v>
      </c>
      <c r="Z56" s="3" cm="1">
        <f t="array" ref="Z56">IF(Z$51=-1,AA56,IF(Z$51=99,Y56,IF(Z$51=0,INDEX($J41:$R41,0,Z$49),(INDEX($J41:$R41,0,Z$51+1)-INDEX($J41:$R41,0,Z$51))/(INDEX($J$4:$R$4,0,Z$51+1)-INDEX($J$4:$R$4,0,Z$51))+Y56)))</f>
        <v>3.7168442680429372</v>
      </c>
      <c r="AA56" s="3" cm="1">
        <f t="array" ref="AA56">IF(AA$51=-1,AB56,IF(AA$51=99,Z56,IF(AA$51=0,INDEX($J41:$R41,0,AA$49),(INDEX($J41:$R41,0,AA$51+1)-INDEX($J41:$R41,0,AA$51))/(INDEX($J$4:$R$4,0,AA$51+1)-INDEX($J$4:$R$4,0,AA$51))+Z56)))</f>
        <v>3.3393764751011776</v>
      </c>
      <c r="AB56" s="3" cm="1">
        <f t="array" ref="AB56">IF(AB$51=-1,AC56,IF(AB$51=99,AA56,IF(AB$51=0,INDEX($J41:$R41,0,AB$49),(INDEX($J41:$R41,0,AB$51+1)-INDEX($J41:$R41,0,AB$51))/(INDEX($J$4:$R$4,0,AB$51+1)-INDEX($J$4:$R$4,0,AB$51))+AA56)))</f>
        <v>2.961908682159418</v>
      </c>
      <c r="AC56" s="3" cm="1">
        <f t="array" ref="AC56">IF(AC$51=-1,AD56,IF(AC$51=99,AB56,IF(AC$51=0,INDEX($J41:$R41,0,AC$49),(INDEX($J41:$R41,0,AC$51+1)-INDEX($J41:$R41,0,AC$51))/(INDEX($J$4:$R$4,0,AC$51+1)-INDEX($J$4:$R$4,0,AC$51))+AB56)))</f>
        <v>2.5844408892176585</v>
      </c>
      <c r="AD56" s="3" cm="1">
        <f t="array" ref="AD56">IF(AD$51=-1,AE56,IF(AD$51=99,AC56,IF(AD$51=0,INDEX($J41:$R41,0,AD$49),(INDEX($J41:$R41,0,AD$51+1)-INDEX($J41:$R41,0,AD$51))/(INDEX($J$4:$R$4,0,AD$51+1)-INDEX($J$4:$R$4,0,AD$51))+AC56)))</f>
        <v>2.2069730962758989</v>
      </c>
      <c r="AE56" s="3" cm="1">
        <f t="array" ref="AE56">IF(AE$51=-1,AF56,IF(AE$51=99,AD56,IF(AE$51=0,INDEX($J41:$R41,0,AE$49),(INDEX($J41:$R41,0,AE$51+1)-INDEX($J41:$R41,0,AE$51))/(INDEX($J$4:$R$4,0,AE$51+1)-INDEX($J$4:$R$4,0,AE$51))+AD56)))</f>
        <v>1.8295053033341393</v>
      </c>
      <c r="AF56" s="3" cm="1">
        <f t="array" ref="AF56">IF(AF$51=-1,AG56,IF(AF$51=99,AE56,IF(AF$51=0,INDEX($J41:$R41,0,AF$49),(INDEX($J41:$R41,0,AF$51+1)-INDEX($J41:$R41,0,AF$51))/(INDEX($J$4:$R$4,0,AF$51+1)-INDEX($J$4:$R$4,0,AF$51))+AE56)))</f>
        <v>1.4520375103923797</v>
      </c>
      <c r="AG56" s="3" cm="1">
        <f t="array" ref="AG56">IF(AG$51=-1,AH56,IF(AG$51=99,AF56,IF(AG$51=0,INDEX($J41:$R41,0,AG$49),(INDEX($J41:$R41,0,AG$51+1)-INDEX($J41:$R41,0,AG$51))/(INDEX($J$4:$R$4,0,AG$51+1)-INDEX($J$4:$R$4,0,AG$51))+AF56)))</f>
        <v>4.4717798539264564</v>
      </c>
      <c r="AH56" s="3" cm="1">
        <f t="array" ref="AH56">IF(AH$51=-1,AI56,IF(AH$51=99,AG56,IF(AH$51=0,INDEX($J41:$R41,0,AH$49),(INDEX($J41:$R41,0,AH$51+1)-INDEX($J41:$R41,0,AH$51))/(INDEX($J$4:$R$4,0,AH$51+1)-INDEX($J$4:$R$4,0,AH$51))+AG56)))</f>
        <v>4.6107998746698247</v>
      </c>
      <c r="AI56" s="3" cm="1">
        <f t="array" ref="AI56">IF(AI$51=-1,AJ56,IF(AI$51=99,AH56,IF(AI$51=0,INDEX($J41:$R41,0,AI$49),(INDEX($J41:$R41,0,AI$51+1)-INDEX($J41:$R41,0,AI$51))/(INDEX($J$4:$R$4,0,AI$51+1)-INDEX($J$4:$R$4,0,AI$51))+AH56)))</f>
        <v>4.7498198954131929</v>
      </c>
      <c r="AJ56" s="3" cm="1">
        <f t="array" ref="AJ56">IF(AJ$51=-1,AK56,IF(AJ$51=99,AI56,IF(AJ$51=0,INDEX($J41:$R41,0,AJ$49),(INDEX($J41:$R41,0,AJ$51+1)-INDEX($J41:$R41,0,AJ$51))/(INDEX($J$4:$R$4,0,AJ$51+1)-INDEX($J$4:$R$4,0,AJ$51))+AI56)))</f>
        <v>4.8888399161565612</v>
      </c>
      <c r="AK56" s="3" cm="1">
        <f t="array" ref="AK56">IF(AK$51=-1,AL56,IF(AK$51=99,AJ56,IF(AK$51=0,INDEX($J41:$R41,0,AK$49),(INDEX($J41:$R41,0,AK$51+1)-INDEX($J41:$R41,0,AK$51))/(INDEX($J$4:$R$4,0,AK$51+1)-INDEX($J$4:$R$4,0,AK$51))+AJ56)))</f>
        <v>5.0278599368999295</v>
      </c>
      <c r="AL56" s="3" cm="1">
        <f t="array" ref="AL56">IF(AL$51=-1,#REF!,IF(AL$51=99,AK56,IF(AL$51=0,INDEX($J41:$R41,0,AL$49),(INDEX($J41:$R41,0,AL$51+1)-INDEX($J41:$R41,0,AL$51))/(INDEX($J$4:$R$4,0,AL$51+1)-INDEX($J$4:$R$4,0,AL$51))+AK56)))</f>
        <v>5.1668799576432978</v>
      </c>
      <c r="AM56" s="3" cm="1">
        <f t="array" ref="AM56">IF(AM$51=-1,AN56,IF(AM$51=99,#REF!,IF(AM$51=0,INDEX($J41:$R41,0,AM$49),(INDEX($J41:$R41,0,AM$51+1)-INDEX($J41:$R41,0,AM$51))/(INDEX($J$4:$R$4,0,AM$51+1)-INDEX($J$4:$R$4,0,AM$51))+#REF!)))</f>
        <v>5.7229600406167682</v>
      </c>
      <c r="AN56" s="3" cm="1">
        <f t="array" ref="AN56">IF(AN$51=-1,AO56,IF(AN$51=99,AM56,IF(AN$51=0,INDEX($J41:$R41,0,AN$49),(INDEX($J41:$R41,0,AN$51+1)-INDEX($J41:$R41,0,AN$51))/(INDEX($J$4:$R$4,0,AN$51+1)-INDEX($J$4:$R$4,0,AN$51))+AM56)))</f>
        <v>8.2440438813167116</v>
      </c>
      <c r="AO56" s="3" cm="1">
        <f t="array" ref="AO56">IF(AO$51=-1,AQ56,IF(AO$51=99,AN56,IF(AO$51=0,INDEX($J41:$R41,0,AO$49),(INDEX($J41:$R41,0,AO$51+1)-INDEX($J41:$R41,0,AO$51))/(INDEX($J$4:$R$4,0,AO$51+1)-INDEX($J$4:$R$4,0,AO$51))+AN56)))</f>
        <v>11.83165873994121</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2023-09-21T10:21:37Z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