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16D3B466-2C05-476B-9B02-1D3A0C978C54}" xr6:coauthVersionLast="47" xr6:coauthVersionMax="47" xr10:uidLastSave="{00000000-0000-0000-0000-000000000000}"/>
  <bookViews>
    <workbookView xWindow="-5340" yWindow="-21720" windowWidth="38640" windowHeight="21240" firstSheet="6" activeTab="7"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E39" i="56" l="1"/>
  <c r="AF39" i="56" s="1"/>
  <c r="AG39" i="56" s="1"/>
  <c r="AH39" i="56" s="1"/>
  <c r="AD39" i="56"/>
  <c r="AD29" i="56"/>
  <c r="AE29" i="56"/>
  <c r="AF29" i="56" s="1"/>
  <c r="AG29" i="56" s="1"/>
  <c r="AH29" i="56" s="1"/>
  <c r="AD30" i="56"/>
  <c r="AE30" i="56"/>
  <c r="AF30" i="56" s="1"/>
  <c r="AG30" i="56" s="1"/>
  <c r="AH30" i="56" s="1"/>
  <c r="AD31" i="56"/>
  <c r="AE31" i="56" s="1"/>
  <c r="AF31" i="56" s="1"/>
  <c r="AG31" i="56" s="1"/>
  <c r="AH31" i="56" s="1"/>
  <c r="AD32" i="56"/>
  <c r="AE32" i="56" s="1"/>
  <c r="AF32" i="56" s="1"/>
  <c r="AG32" i="56" s="1"/>
  <c r="AH32" i="56" s="1"/>
  <c r="AD33" i="56"/>
  <c r="AE33" i="56" s="1"/>
  <c r="AF33" i="56" s="1"/>
  <c r="AG33" i="56" s="1"/>
  <c r="AH33" i="56" s="1"/>
  <c r="AD34" i="56"/>
  <c r="AE34" i="56" s="1"/>
  <c r="AF34" i="56" s="1"/>
  <c r="AG34" i="56" s="1"/>
  <c r="AH34" i="56" s="1"/>
  <c r="AD35" i="56"/>
  <c r="AE35" i="56" s="1"/>
  <c r="AF35" i="56" s="1"/>
  <c r="AG35" i="56" s="1"/>
  <c r="AH35" i="56" s="1"/>
  <c r="AE28" i="56"/>
  <c r="AF28" i="56" s="1"/>
  <c r="AG28" i="56" s="1"/>
  <c r="AH28" i="56" s="1"/>
  <c r="AD28" i="56"/>
  <c r="F92" i="56"/>
  <c r="AG83" i="57"/>
  <c r="AF83" i="57"/>
  <c r="AE83" i="57"/>
  <c r="AD83" i="57"/>
  <c r="AC83" i="57"/>
  <c r="AD78" i="57"/>
  <c r="AE78" i="57"/>
  <c r="AF78" i="57"/>
  <c r="AG78" i="57"/>
  <c r="AC78" i="57"/>
  <c r="K21" i="57"/>
  <c r="L21" i="57"/>
  <c r="M21" i="57"/>
  <c r="AD25" i="57"/>
  <c r="AE25" i="57" s="1"/>
  <c r="AF25" i="57" s="1"/>
  <c r="AG25" i="57" s="1"/>
  <c r="AC25" i="57"/>
  <c r="AG139" i="57"/>
  <c r="AF139" i="57"/>
  <c r="AE139" i="57"/>
  <c r="H140" i="58" l="1"/>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103" i="57"/>
  <c r="AF104" i="57" s="1"/>
  <c r="AF99" i="57"/>
  <c r="AF100" i="57" s="1"/>
  <c r="AF96" i="57"/>
  <c r="AF40" i="57"/>
  <c r="AF34" i="57"/>
  <c r="AF29" i="57"/>
  <c r="AF12" i="57"/>
  <c r="AF148" i="57" s="1"/>
  <c r="AE133" i="57"/>
  <c r="AE103" i="57"/>
  <c r="AE104" i="57" s="1"/>
  <c r="AE99" i="57"/>
  <c r="AE100" i="57" s="1"/>
  <c r="AE96"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47" i="57"/>
  <c r="V47" i="57" s="1"/>
  <c r="L24" i="57"/>
  <c r="V24" i="57" s="1"/>
  <c r="V29" i="57" s="1"/>
  <c r="L12" i="57"/>
  <c r="L131" i="57" s="1"/>
  <c r="K160" i="57"/>
  <c r="K148" i="57"/>
  <c r="K53" i="57"/>
  <c r="K63" i="57" s="1"/>
  <c r="K47" i="57"/>
  <c r="AE47" i="57" s="1"/>
  <c r="K24" i="57"/>
  <c r="K12" i="57"/>
  <c r="K131" i="57" s="1"/>
  <c r="I47" i="57"/>
  <c r="AC47" i="57" s="1"/>
  <c r="J47" i="57"/>
  <c r="AD47" i="57" s="1"/>
  <c r="M47" i="57"/>
  <c r="W47" i="57" s="1"/>
  <c r="L11" i="57" l="1"/>
  <c r="L15" i="57" s="1" a="1"/>
  <c r="L15" i="57" s="1"/>
  <c r="AF63" i="57"/>
  <c r="AF76" i="57"/>
  <c r="K11" i="57"/>
  <c r="K15" i="57" s="1" a="1"/>
  <c r="K15" i="57" s="1"/>
  <c r="U47" i="57"/>
  <c r="S47" i="57"/>
  <c r="T47" i="57"/>
  <c r="AG47" i="57"/>
  <c r="AF47"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U15" i="57" l="1"/>
  <c r="AE15" i="57"/>
  <c r="V15" i="57"/>
  <c r="AF15" i="57"/>
  <c r="L14" i="57" a="1"/>
  <c r="L14" i="57" s="1"/>
  <c r="L13" i="57" a="1"/>
  <c r="L13" i="57" s="1"/>
  <c r="K13" i="57" a="1"/>
  <c r="K13" i="57" s="1"/>
  <c r="K14" i="57" a="1"/>
  <c r="K14" i="57" s="1"/>
  <c r="F48" i="56"/>
  <c r="P48" i="56" s="1"/>
  <c r="F60" i="56"/>
  <c r="P60" i="56" s="1"/>
  <c r="AE13" i="57" l="1"/>
  <c r="AE75" i="57" s="1"/>
  <c r="U13" i="57"/>
  <c r="AF13" i="57"/>
  <c r="V13" i="57"/>
  <c r="U14" i="57"/>
  <c r="AE14" i="57"/>
  <c r="V14" i="57"/>
  <c r="AF14" i="57"/>
  <c r="K16" i="57"/>
  <c r="L16" i="57"/>
  <c r="AE16" i="57" l="1"/>
  <c r="AE93" i="57"/>
  <c r="AF75" i="57"/>
  <c r="AF93" i="57"/>
  <c r="AF16" i="57"/>
  <c r="V16" i="57"/>
  <c r="U16" i="57"/>
  <c r="N3" i="56" l="1"/>
  <c r="N7" i="56" s="1" a="1"/>
  <c r="N7" i="56" s="1"/>
  <c r="X7" i="56" s="1"/>
  <c r="M3" i="56"/>
  <c r="M9" i="56" s="1" a="1"/>
  <c r="M9" i="56" s="1"/>
  <c r="W9" i="56" s="1"/>
  <c r="N175" i="56"/>
  <c r="N172" i="56"/>
  <c r="N171" i="56"/>
  <c r="L91" i="56"/>
  <c r="L75" i="56"/>
  <c r="L12" i="56"/>
  <c r="L3" i="56"/>
  <c r="L9" i="56" s="1" a="1"/>
  <c r="L9" i="56" s="1"/>
  <c r="V9" i="56" s="1"/>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M7" i="56" l="1" a="1"/>
  <c r="M7" i="56" s="1"/>
  <c r="W7" i="56" s="1"/>
  <c r="M8" i="56" a="1"/>
  <c r="M8" i="56" s="1"/>
  <c r="W8" i="56" s="1"/>
  <c r="N9" i="56" a="1"/>
  <c r="N9" i="56" s="1"/>
  <c r="X9" i="56" s="1"/>
  <c r="N8" i="56" a="1"/>
  <c r="N8" i="56" s="1"/>
  <c r="X8" i="56" s="1"/>
  <c r="L7" i="56" a="1"/>
  <c r="L7" i="56" s="1"/>
  <c r="V7" i="56" s="1"/>
  <c r="L8" i="56" a="1"/>
  <c r="L8" i="56" s="1"/>
  <c r="V8" i="56" s="1"/>
  <c r="AF75" i="56"/>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c r="AJ89" i="44"/>
  <c r="AK89" i="44"/>
  <c r="AI88" i="44"/>
  <c r="AJ88" i="44"/>
  <c r="AK88" i="44"/>
  <c r="AH88" i="44"/>
  <c r="AM132" i="49"/>
  <c r="AN132" i="49"/>
  <c r="AO132" i="49"/>
  <c r="AP132" i="49"/>
  <c r="AQ132" i="49"/>
  <c r="AR132" i="49"/>
  <c r="AS132" i="49"/>
  <c r="AT132" i="49"/>
  <c r="AU132" i="49"/>
  <c r="AV132" i="49"/>
  <c r="AW132" i="49"/>
  <c r="AX132" i="49"/>
  <c r="AY132" i="49"/>
  <c r="AZ132" i="49"/>
  <c r="BA132" i="49"/>
  <c r="AI132" i="49"/>
  <c r="AJ132" i="49"/>
  <c r="AK132" i="49"/>
  <c r="AL132" i="49"/>
  <c r="AH132" i="49"/>
  <c r="AI131" i="49"/>
  <c r="AJ131" i="49"/>
  <c r="AK131" i="49"/>
  <c r="AL131" i="49"/>
  <c r="AM131" i="49"/>
  <c r="AN131" i="49"/>
  <c r="AO131" i="49"/>
  <c r="AP131" i="49"/>
  <c r="AQ131" i="49"/>
  <c r="AR131" i="49"/>
  <c r="AS131" i="49"/>
  <c r="AT131" i="49"/>
  <c r="AU131" i="49"/>
  <c r="AV131" i="49"/>
  <c r="AW131" i="49"/>
  <c r="AX131" i="49"/>
  <c r="AY131" i="49"/>
  <c r="AZ131" i="49"/>
  <c r="BA131" i="49"/>
  <c r="AH131" i="49"/>
  <c r="AJ75" i="44"/>
  <c r="AK75" i="44"/>
  <c r="AI75" i="44"/>
  <c r="AJ30" i="44"/>
  <c r="AK30" i="44"/>
  <c r="AI30" i="44"/>
  <c r="AH30" i="44"/>
  <c r="AI70" i="44"/>
  <c r="AJ70" i="44"/>
  <c r="AK70" i="44"/>
  <c r="AI71" i="44"/>
  <c r="AJ71" i="44"/>
  <c r="AK71" i="44"/>
  <c r="AJ69" i="44"/>
  <c r="AK69" i="44"/>
  <c r="AI69" i="44"/>
  <c r="AJ68" i="44"/>
  <c r="AK68" i="44"/>
  <c r="AI68" i="44"/>
  <c r="AH68" i="44"/>
  <c r="AH69" i="44"/>
  <c r="AH70" i="44"/>
  <c r="AH71" i="44"/>
  <c r="AH75" i="44"/>
  <c r="AH87" i="44"/>
  <c r="AI87" i="44"/>
  <c r="AJ87" i="44"/>
  <c r="AK87" i="44"/>
  <c r="AI76" i="44" l="1"/>
  <c r="AK73" i="44"/>
  <c r="AI80" i="44"/>
  <c r="AK76" i="44"/>
  <c r="AJ76" i="44"/>
  <c r="AH74" i="44"/>
  <c r="AJ73" i="44"/>
  <c r="AI73" i="44"/>
  <c r="AI72" i="44"/>
  <c r="AH72" i="44"/>
  <c r="AJ72" i="44"/>
  <c r="AH73" i="44"/>
  <c r="AK74" i="44"/>
  <c r="AK72" i="44"/>
  <c r="AJ74" i="44"/>
  <c r="AK80" i="44"/>
  <c r="AI74" i="44"/>
  <c r="AJ80" i="44"/>
  <c r="AK78" i="44"/>
  <c r="AI78" i="44"/>
  <c r="AJ78" i="44"/>
  <c r="AK79"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c r="AJ46" i="44"/>
  <c r="AK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c r="AJ47" i="44"/>
  <c r="AK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c r="AJ48" i="44"/>
  <c r="AK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c r="AJ49" i="44"/>
  <c r="AK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c r="AJ50" i="44"/>
  <c r="AK50" i="44"/>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c r="AJ51" i="44"/>
  <c r="AK51" i="44"/>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c r="AJ52" i="44"/>
  <c r="AK52" i="44"/>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c r="AJ53" i="44"/>
  <c r="AK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c r="AJ54" i="44"/>
  <c r="AK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c r="AJ55" i="44"/>
  <c r="AK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c r="AJ56" i="44"/>
  <c r="AK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c r="AJ57" i="44"/>
  <c r="AK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c r="AJ58" i="44"/>
  <c r="AK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c r="AJ59" i="44"/>
  <c r="AK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c r="AJ60" i="44"/>
  <c r="AK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c r="AJ61" i="44"/>
  <c r="AK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c r="AJ62" i="44"/>
  <c r="AK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c r="AJ63" i="44"/>
  <c r="AK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c r="AJ64" i="44"/>
  <c r="AK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c r="AJ65" i="44"/>
  <c r="AK65" i="44"/>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c r="AJ45" i="44"/>
  <c r="AK45" i="44"/>
  <c r="J45" i="44"/>
  <c r="AI66" i="44" l="1"/>
  <c r="AK66" i="44"/>
  <c r="AJ66" i="44"/>
  <c r="AJ67" i="44" s="1"/>
  <c r="AH66" i="44"/>
  <c r="AI67" i="44" s="1"/>
  <c r="AK67" i="44" l="1"/>
  <c r="K28" i="44" l="1"/>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AH15" i="44" s="1"/>
  <c r="AI15" i="44" s="1"/>
  <c r="AJ15" i="44" s="1"/>
  <c r="AK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28" i="44" l="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I28" i="44" l="1"/>
  <c r="AI29" i="44" s="1"/>
  <c r="AK7" i="44"/>
  <c r="AK28" i="44" s="1"/>
  <c r="AJ28" i="44"/>
  <c r="AJ29" i="44" s="1"/>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K50" i="29" l="1"/>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K45" i="60" s="1" a="1"/>
  <c r="AK45" i="60" s="1"/>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AK24" i="60" l="1" a="1"/>
  <c r="AK24" i="60" s="1"/>
  <c r="AK23" i="60" a="1"/>
  <c r="AK23" i="60" s="1"/>
  <c r="AK22" i="60" a="1"/>
  <c r="AK22" i="60" s="1"/>
  <c r="T83" i="44"/>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AL45" i="60" s="1" a="1"/>
  <c r="AL45" i="60" s="1"/>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AM45" i="60" s="1" a="1"/>
  <c r="AM45" i="60" s="1"/>
  <c r="AL22" i="60" a="1"/>
  <c r="AL22" i="60" s="1"/>
  <c r="AL23" i="60" a="1"/>
  <c r="AL23" i="60" s="1"/>
  <c r="AL24" i="60" a="1"/>
  <c r="AL24" i="60" s="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M22" i="60" a="1"/>
  <c r="AM22" i="60" s="1"/>
  <c r="AM23" i="60" a="1"/>
  <c r="AM23" i="60" s="1"/>
  <c r="AM24" i="60" a="1"/>
  <c r="AM24"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F82" i="44"/>
  <c r="AE32" i="44"/>
  <c r="AF83" i="44"/>
  <c r="AE33" i="44"/>
  <c r="T73" i="60"/>
  <c r="T80" i="60" s="1"/>
  <c r="U97" i="60"/>
  <c r="AI81" i="44" l="1"/>
  <c r="AG38" i="44"/>
  <c r="AH37" i="44"/>
  <c r="AF31" i="44"/>
  <c r="AG83" i="44"/>
  <c r="AH83" i="44" s="1"/>
  <c r="AF33" i="44"/>
  <c r="AG82" i="44"/>
  <c r="AH82" i="44" s="1"/>
  <c r="AF32" i="44"/>
  <c r="U73" i="60"/>
  <c r="U80" i="60" s="1"/>
  <c r="V97" i="60"/>
  <c r="AH32" i="44" l="1"/>
  <c r="AH35" i="44" s="1"/>
  <c r="AI82" i="44"/>
  <c r="AH33" i="44"/>
  <c r="AH36" i="44" s="1"/>
  <c r="AI83" i="44"/>
  <c r="AJ81" i="44"/>
  <c r="AH31" i="44"/>
  <c r="AH34" i="44" s="1"/>
  <c r="AH38" i="44"/>
  <c r="AI37" i="44"/>
  <c r="AG32" i="44"/>
  <c r="AG31" i="44"/>
  <c r="AG33" i="44"/>
  <c r="W97" i="60"/>
  <c r="V73" i="60"/>
  <c r="V80" i="60" s="1"/>
  <c r="AI33" i="44" l="1"/>
  <c r="AI36" i="44" s="1"/>
  <c r="AJ83" i="44"/>
  <c r="AI31" i="44"/>
  <c r="AI34" i="44" s="1"/>
  <c r="AK81" i="44"/>
  <c r="AI32" i="44"/>
  <c r="AI35" i="44" s="1"/>
  <c r="AJ82" i="44"/>
  <c r="AJ37" i="44"/>
  <c r="AI38" i="44"/>
  <c r="W73" i="60"/>
  <c r="W80" i="60" s="1"/>
  <c r="X97" i="60"/>
  <c r="AK82" i="44" l="1"/>
  <c r="AJ32" i="44"/>
  <c r="AJ35" i="44" s="1"/>
  <c r="AJ31" i="44"/>
  <c r="AJ34" i="44" s="1"/>
  <c r="AJ33" i="44"/>
  <c r="AJ36" i="44" s="1"/>
  <c r="AK83" i="44"/>
  <c r="AK33" i="44" s="1"/>
  <c r="AK36" i="44" s="1"/>
  <c r="AK37" i="44"/>
  <c r="AK38" i="44" s="1"/>
  <c r="AJ38" i="44"/>
  <c r="X73" i="60"/>
  <c r="X80" i="60" s="1"/>
  <c r="Y97" i="60"/>
  <c r="AK31" i="44" l="1"/>
  <c r="AK34" i="44" s="1"/>
  <c r="AK32" i="44"/>
  <c r="AK35" i="44" s="1"/>
  <c r="Z97" i="60"/>
  <c r="Y73" i="60"/>
  <c r="U75" i="60" l="1"/>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c r="Z89" i="57"/>
  <c r="AA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Q98" i="57"/>
  <c r="AA98" i="57" s="1"/>
  <c r="Q94" i="57"/>
  <c r="AA94" i="57" s="1"/>
  <c r="R94" i="57" l="1"/>
  <c r="AB94"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A104" i="57" s="1"/>
  <c r="R102" i="57"/>
  <c r="AB102" i="57" s="1"/>
  <c r="R98" i="57"/>
  <c r="AB98" i="57" s="1"/>
  <c r="P14" i="29" l="1"/>
  <c r="P103" i="57"/>
  <c r="O96" i="57"/>
  <c r="Y96" i="57" s="1"/>
  <c r="O104" i="57"/>
  <c r="P99" i="57"/>
  <c r="Y99" i="57"/>
  <c r="R138" i="57"/>
  <c r="AB138" i="57" s="1"/>
  <c r="AA138" i="57"/>
  <c r="O100" i="57"/>
  <c r="Y100" i="57" s="1"/>
  <c r="P95" i="57"/>
  <c r="P84" i="57"/>
  <c r="Y84" i="57"/>
  <c r="R137" i="57"/>
  <c r="AB137" i="57" s="1"/>
  <c r="AA137" i="57"/>
  <c r="P83" i="57"/>
  <c r="Y83" i="57"/>
  <c r="P104" i="57" l="1"/>
  <c r="Z103" i="57"/>
  <c r="Z104" i="57" s="1"/>
  <c r="Q95" i="57"/>
  <c r="Z95" i="57"/>
  <c r="P96" i="57"/>
  <c r="Z96" i="57" s="1"/>
  <c r="Q83" i="57"/>
  <c r="Z83" i="57"/>
  <c r="Z99" i="57"/>
  <c r="P100" i="57"/>
  <c r="Z100" i="57" s="1"/>
  <c r="Q99" i="57"/>
  <c r="Q84" i="57"/>
  <c r="Z84" i="57"/>
  <c r="R84" i="57" l="1"/>
  <c r="AA84" i="57"/>
  <c r="R99" i="57"/>
  <c r="AA99" i="57"/>
  <c r="Q100" i="57"/>
  <c r="AA100" i="57" s="1"/>
  <c r="R83" i="57"/>
  <c r="AB83"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B47" i="57" l="1"/>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W15" i="57" l="1"/>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AG22" i="60" a="1"/>
  <c r="AG22" i="60" s="1"/>
  <c r="J22" i="60" s="1"/>
  <c r="AJ23" i="60" a="1"/>
  <c r="AJ23" i="60" s="1"/>
  <c r="C11" i="45"/>
  <c r="C10" i="45"/>
  <c r="C9" i="45"/>
  <c r="C8" i="45"/>
  <c r="C7" i="45"/>
  <c r="H23" i="60" l="1"/>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N35" i="60"/>
  <c r="AW162" i="57"/>
  <c r="AU162" i="57"/>
  <c r="AS162" i="57"/>
  <c r="AN162" i="57"/>
  <c r="AK162" i="57"/>
  <c r="AL161" i="57"/>
  <c r="AL162" i="57" s="1"/>
  <c r="K35" i="60" l="1"/>
  <c r="K38" i="60" s="1"/>
  <c r="AG35" i="60"/>
  <c r="AG38" i="60" s="1"/>
  <c r="J23" i="60"/>
  <c r="AG36" i="60"/>
  <c r="J24" i="60"/>
  <c r="J36" i="60" s="1"/>
  <c r="K25" i="60"/>
  <c r="K31" i="60" s="1"/>
  <c r="K45" i="60"/>
  <c r="J45" i="60"/>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V132" i="58" l="1"/>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S8" i="58" l="1"/>
  <c r="R87" i="58" a="1"/>
  <c r="R87" i="58" s="1"/>
  <c r="R88" i="58" a="1"/>
  <c r="R88" i="58" s="1"/>
  <c r="R77" i="58" a="1"/>
  <c r="R77" i="58" s="1"/>
  <c r="R76" i="58" a="1"/>
  <c r="R76" i="58" s="1"/>
  <c r="Q139" i="57"/>
  <c r="AA139" i="57" s="1"/>
  <c r="D178" i="57"/>
  <c r="D34" i="57"/>
  <c r="B43" i="57"/>
  <c r="B42"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H29" i="44" s="1"/>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AG133" i="57"/>
  <c r="C121" i="57"/>
  <c r="C125" i="57" s="1"/>
  <c r="C129" i="57" s="1"/>
  <c r="C120" i="57"/>
  <c r="C124" i="57" s="1"/>
  <c r="C128" i="57" s="1"/>
  <c r="C119" i="57"/>
  <c r="C123" i="57" s="1"/>
  <c r="C127" i="57" s="1"/>
  <c r="C110" i="57"/>
  <c r="AG103" i="57"/>
  <c r="AG104" i="57" s="1"/>
  <c r="AD103" i="57"/>
  <c r="AD104" i="57" s="1"/>
  <c r="AC103" i="57"/>
  <c r="AC104" i="57" s="1"/>
  <c r="S103" i="57"/>
  <c r="C100" i="57"/>
  <c r="C104" i="57" s="1"/>
  <c r="AG99" i="57"/>
  <c r="AG100" i="57" s="1"/>
  <c r="AD99" i="57"/>
  <c r="AD100" i="57" s="1"/>
  <c r="AC99" i="57"/>
  <c r="C99" i="57"/>
  <c r="C103" i="57" s="1"/>
  <c r="AC98" i="57"/>
  <c r="C98" i="57"/>
  <c r="C102" i="57" s="1"/>
  <c r="AG96" i="57"/>
  <c r="AD96" i="57"/>
  <c r="AC94" i="57"/>
  <c r="AC96" i="57" s="1"/>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R250" i="57" l="1"/>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78" i="57"/>
  <c r="L139" i="57"/>
  <c r="L94" i="57"/>
  <c r="L88" i="57"/>
  <c r="L84" i="57"/>
  <c r="L83" i="57"/>
  <c r="L89" i="57"/>
  <c r="L102" i="57"/>
  <c r="R249" i="57"/>
  <c r="Y40" i="57"/>
  <c r="E47" i="57"/>
  <c r="Q250" i="57"/>
  <c r="Q259" i="57"/>
  <c r="K98" i="57"/>
  <c r="K89" i="57"/>
  <c r="K88" i="57"/>
  <c r="K95" i="57"/>
  <c r="K83" i="57"/>
  <c r="K139" i="57"/>
  <c r="K94" i="57"/>
  <c r="K79" i="57"/>
  <c r="K78"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83" i="57"/>
  <c r="H137" i="57"/>
  <c r="F139" i="57"/>
  <c r="F103" i="57"/>
  <c r="I98" i="57"/>
  <c r="F89" i="57"/>
  <c r="G83" i="57"/>
  <c r="G79" i="57"/>
  <c r="J98" i="57"/>
  <c r="G139" i="57"/>
  <c r="G103" i="57"/>
  <c r="G89" i="57"/>
  <c r="H79" i="57"/>
  <c r="H139" i="57"/>
  <c r="M98" i="57"/>
  <c r="G95" i="57"/>
  <c r="H89" i="57"/>
  <c r="I83" i="57"/>
  <c r="I79" i="57"/>
  <c r="F99" i="57"/>
  <c r="M79" i="57"/>
  <c r="I139" i="57"/>
  <c r="I103" i="57"/>
  <c r="H95" i="57"/>
  <c r="I89" i="57"/>
  <c r="J83" i="57"/>
  <c r="J79" i="57"/>
  <c r="J139" i="57"/>
  <c r="I95" i="57"/>
  <c r="J89" i="57"/>
  <c r="M83" i="57"/>
  <c r="F138" i="57"/>
  <c r="F102" i="57"/>
  <c r="G99" i="57"/>
  <c r="J95" i="57"/>
  <c r="F88" i="57"/>
  <c r="M89" i="57"/>
  <c r="G138" i="57"/>
  <c r="G102" i="57"/>
  <c r="H99" i="57"/>
  <c r="F94" i="57"/>
  <c r="M95" i="57"/>
  <c r="G88" i="57"/>
  <c r="F84" i="57"/>
  <c r="M102" i="57"/>
  <c r="H138" i="57"/>
  <c r="H102" i="57"/>
  <c r="I99" i="57"/>
  <c r="G94" i="57"/>
  <c r="H88" i="57"/>
  <c r="G84" i="57"/>
  <c r="I78" i="57"/>
  <c r="J84" i="57"/>
  <c r="I102" i="57"/>
  <c r="J99" i="57"/>
  <c r="H94" i="57"/>
  <c r="I88" i="57"/>
  <c r="H84" i="57"/>
  <c r="J78" i="57"/>
  <c r="F137" i="57"/>
  <c r="G98" i="57"/>
  <c r="J102" i="57"/>
  <c r="F98" i="57"/>
  <c r="M99" i="57"/>
  <c r="I94" i="57"/>
  <c r="J88" i="57"/>
  <c r="I84" i="57"/>
  <c r="M78" i="57"/>
  <c r="J94" i="57"/>
  <c r="M88" i="57"/>
  <c r="Y42" i="57"/>
  <c r="Y43" i="57"/>
  <c r="Y30" i="57"/>
  <c r="Y31" i="57"/>
  <c r="Y32" i="57"/>
  <c r="Y64" i="57"/>
  <c r="Q66" i="57"/>
  <c r="Q63" i="57"/>
  <c r="S66" i="57"/>
  <c r="S63" i="57"/>
  <c r="T66" i="57"/>
  <c r="T63" i="57"/>
  <c r="W66" i="57"/>
  <c r="W63" i="57"/>
  <c r="Y48" i="57"/>
  <c r="T103" i="57"/>
  <c r="T104" i="57" s="1"/>
  <c r="S104" i="57"/>
  <c r="R103" i="57"/>
  <c r="H103" i="57" s="1"/>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AC100" i="57"/>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27" i="57"/>
  <c r="BQ249" i="57"/>
  <c r="BR249" i="57"/>
  <c r="S249" i="57"/>
  <c r="O259" i="57"/>
  <c r="S250" i="57"/>
  <c r="T250" i="57"/>
  <c r="T249" i="57"/>
  <c r="AR216" i="57"/>
  <c r="P259" i="57"/>
  <c r="AS216" i="57"/>
  <c r="BR250" i="57"/>
  <c r="P250" i="57" l="1"/>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H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I100" i="57"/>
  <c r="G100" i="57"/>
  <c r="J100" i="57"/>
  <c r="M96" i="57"/>
  <c r="H100" i="57"/>
  <c r="M100" i="57"/>
  <c r="R104" i="57"/>
  <c r="AB103" i="57"/>
  <c r="AB104" i="57" s="1"/>
  <c r="Y41" i="57"/>
  <c r="P44" i="57"/>
  <c r="Y44" i="57"/>
  <c r="P134" i="57"/>
  <c r="F134" i="57" s="1"/>
  <c r="Y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Z32" i="57" l="1"/>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L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G134" i="57" s="1"/>
  <c r="Z134" i="57"/>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E42" i="57"/>
  <c r="V137" i="57"/>
  <c r="I138"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AC31" i="57" s="1"/>
  <c r="AG31" i="57" s="1"/>
  <c r="R31" i="57"/>
  <c r="AB31" i="57" s="1"/>
  <c r="AF31" i="57" s="1"/>
  <c r="AC87" i="58" a="1"/>
  <c r="AC87" i="58" s="1"/>
  <c r="AC77" i="58" a="1"/>
  <c r="AC77" i="58" s="1"/>
  <c r="AC76" i="58" a="1"/>
  <c r="AC76" i="58" s="1"/>
  <c r="AC88" i="58" a="1"/>
  <c r="AC88" i="58" s="1"/>
  <c r="AD8" i="58"/>
  <c r="H42" i="57"/>
  <c r="AB43" i="57"/>
  <c r="AC43" i="57" s="1"/>
  <c r="AF43" i="57" s="1"/>
  <c r="AA43" i="57"/>
  <c r="G43" i="57" s="1"/>
  <c r="Y77" i="57"/>
  <c r="E77" i="57" s="1"/>
  <c r="Y82" i="57"/>
  <c r="E82" i="57" s="1"/>
  <c r="E85" i="57" s="1"/>
  <c r="P77" i="57"/>
  <c r="AB64" i="57"/>
  <c r="H64" i="57" s="1"/>
  <c r="AB41" i="57"/>
  <c r="AC41" i="57" s="1"/>
  <c r="AF41" i="57" s="1"/>
  <c r="AA63" i="56"/>
  <c r="R63" i="56"/>
  <c r="V63" i="56" s="1"/>
  <c r="L63" i="56" s="1"/>
  <c r="AA70" i="56"/>
  <c r="R70" i="56"/>
  <c r="V70" i="56" s="1"/>
  <c r="L70" i="56" s="1"/>
  <c r="AA41" i="57"/>
  <c r="G41" i="57" s="1"/>
  <c r="AA64" i="56"/>
  <c r="R64" i="56"/>
  <c r="V64" i="56" s="1"/>
  <c r="L64" i="56" s="1"/>
  <c r="P82" i="57"/>
  <c r="AB67" i="56"/>
  <c r="S67" i="56"/>
  <c r="T67" i="56"/>
  <c r="Z25" i="57"/>
  <c r="Z54" i="57" s="1"/>
  <c r="R72" i="56"/>
  <c r="V72" i="56" s="1"/>
  <c r="L72" i="56" s="1"/>
  <c r="AA72" i="56"/>
  <c r="R68" i="56"/>
  <c r="V68" i="56" s="1"/>
  <c r="L68" i="56" s="1"/>
  <c r="AA68" i="56"/>
  <c r="R71" i="56"/>
  <c r="V71" i="56" s="1"/>
  <c r="L71" i="56" s="1"/>
  <c r="AA71" i="56"/>
  <c r="Z26" i="57"/>
  <c r="Z55" i="57" s="1"/>
  <c r="AA30" i="57"/>
  <c r="G30" i="57" s="1"/>
  <c r="AB30" i="57"/>
  <c r="H30" i="57" s="1"/>
  <c r="AA69" i="56"/>
  <c r="R69" i="56"/>
  <c r="V69" i="56" s="1"/>
  <c r="L69" i="56" s="1"/>
  <c r="R66" i="56"/>
  <c r="V66" i="56" s="1"/>
  <c r="L66" i="56" s="1"/>
  <c r="AA66" i="56"/>
  <c r="AA27" i="57"/>
  <c r="G27" i="57" s="1"/>
  <c r="AA65" i="56"/>
  <c r="R65" i="56"/>
  <c r="V65" i="56" s="1"/>
  <c r="L65" i="56" s="1"/>
  <c r="AG42" i="57"/>
  <c r="F48" i="57"/>
  <c r="Q48" i="57" s="1"/>
  <c r="R143" i="57"/>
  <c r="AA143" i="57"/>
  <c r="AC143" i="57" s="1"/>
  <c r="AF143" i="57" s="1"/>
  <c r="R134" i="57"/>
  <c r="H134" i="57" s="1"/>
  <c r="AA134" i="57"/>
  <c r="AC134" i="57" s="1"/>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L138" i="57" s="1"/>
  <c r="V252" i="57"/>
  <c r="U231" i="57"/>
  <c r="N106" i="56"/>
  <c r="M109" i="56"/>
  <c r="M107" i="56"/>
  <c r="M108" i="56"/>
  <c r="AE37" i="57" l="1"/>
  <c r="AF37" i="57"/>
  <c r="AE38" i="57"/>
  <c r="AF38" i="57"/>
  <c r="AE134" i="57"/>
  <c r="AE132" i="57" s="1"/>
  <c r="AF134" i="57"/>
  <c r="AF132" i="57" s="1"/>
  <c r="AD31" i="57"/>
  <c r="AE31" i="57"/>
  <c r="AD43" i="57"/>
  <c r="AG43" i="57" s="1"/>
  <c r="AE43" i="57"/>
  <c r="AD44" i="57"/>
  <c r="AG44" i="57" s="1"/>
  <c r="AE44" i="57"/>
  <c r="AD41" i="57"/>
  <c r="AE41" i="57"/>
  <c r="AD143" i="57"/>
  <c r="AG143" i="57" s="1"/>
  <c r="AE143" i="57"/>
  <c r="U64" i="57"/>
  <c r="V64" i="57"/>
  <c r="U30" i="57"/>
  <c r="V30" i="57"/>
  <c r="U44" i="57"/>
  <c r="V44" i="57"/>
  <c r="U43" i="57"/>
  <c r="V43" i="57"/>
  <c r="I42" i="57"/>
  <c r="U42" i="57"/>
  <c r="U137" i="57"/>
  <c r="J138" i="57"/>
  <c r="K138"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G41" i="57"/>
  <c r="AD37" i="57"/>
  <c r="R196" i="57"/>
  <c r="Z93" i="57"/>
  <c r="F93" i="57" s="1"/>
  <c r="AB38" i="57"/>
  <c r="H38" i="57" s="1"/>
  <c r="S38" i="57"/>
  <c r="V38" i="57" s="1"/>
  <c r="Z75" i="57"/>
  <c r="F75" i="57" s="1"/>
  <c r="T44" i="57"/>
  <c r="L44" i="57" s="1"/>
  <c r="Z108" i="57"/>
  <c r="F108" i="57" s="1"/>
  <c r="R144" i="57"/>
  <c r="AA144" i="57"/>
  <c r="AC144" i="57" s="1"/>
  <c r="Z97" i="57"/>
  <c r="F97" i="57" s="1"/>
  <c r="S133" i="57"/>
  <c r="AB133" i="57"/>
  <c r="H133" i="57" s="1"/>
  <c r="AC132" i="57"/>
  <c r="AD134" i="57"/>
  <c r="R35" i="57"/>
  <c r="AA35" i="57"/>
  <c r="AC35" i="57" s="1"/>
  <c r="AA86" i="57"/>
  <c r="G86" i="57" s="1"/>
  <c r="AA142" i="57"/>
  <c r="AC142" i="57" s="1"/>
  <c r="R142" i="57"/>
  <c r="R36" i="57"/>
  <c r="AA36" i="57"/>
  <c r="AC36" i="57" s="1"/>
  <c r="S143" i="57"/>
  <c r="V143" i="57" s="1"/>
  <c r="AB143" i="57"/>
  <c r="H143" i="57" s="1"/>
  <c r="AA101" i="57"/>
  <c r="G101" i="57" s="1"/>
  <c r="S134" i="57"/>
  <c r="AB134" i="57"/>
  <c r="Z81" i="57"/>
  <c r="F81" i="57" s="1"/>
  <c r="Q82" i="57"/>
  <c r="Q55" i="57"/>
  <c r="AA26" i="57"/>
  <c r="AA55" i="57" s="1"/>
  <c r="AB37" i="57"/>
  <c r="H37" i="57" s="1"/>
  <c r="S37" i="57"/>
  <c r="V37" i="57" s="1"/>
  <c r="R101" i="57"/>
  <c r="Q108" i="57"/>
  <c r="Q97" i="57"/>
  <c r="T43" i="57"/>
  <c r="L43" i="57" s="1"/>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M138" i="57" s="1"/>
  <c r="W252" i="57"/>
  <c r="AE144" i="57" l="1"/>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K64" i="57"/>
  <c r="L64"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AD64" i="56"/>
  <c r="AH64" i="56" s="1"/>
  <c r="AF64" i="56"/>
  <c r="AD65" i="56"/>
  <c r="AH65" i="56" s="1"/>
  <c r="AF65" i="56"/>
  <c r="AD69" i="56"/>
  <c r="AE69" i="56" s="1"/>
  <c r="AF69" i="56"/>
  <c r="AD71" i="56"/>
  <c r="AH71" i="56" s="1"/>
  <c r="AF71" i="56"/>
  <c r="AD72" i="56"/>
  <c r="AH72" i="56" s="1"/>
  <c r="AF72" i="56"/>
  <c r="AD63" i="56"/>
  <c r="AH63" i="56" s="1"/>
  <c r="AF63" i="56"/>
  <c r="AD70" i="56"/>
  <c r="AE70" i="56" s="1"/>
  <c r="AF70" i="56"/>
  <c r="AD66" i="56"/>
  <c r="AE66" i="56" s="1"/>
  <c r="AF66" i="56"/>
  <c r="AD68" i="56"/>
  <c r="AE68" i="56" s="1"/>
  <c r="AF68" i="56"/>
  <c r="R106" i="56"/>
  <c r="R109" i="56" s="1"/>
  <c r="Q109" i="56"/>
  <c r="Q108" i="56"/>
  <c r="Q107" i="56"/>
  <c r="AC72" i="56"/>
  <c r="AG72" i="56" s="1"/>
  <c r="W72" i="56"/>
  <c r="M72" i="56" s="1"/>
  <c r="AC64" i="56"/>
  <c r="AG64" i="56" s="1"/>
  <c r="W64" i="56"/>
  <c r="M64" i="56" s="1"/>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M71" i="56" s="1"/>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J64" i="56"/>
  <c r="I64" i="56"/>
  <c r="X68" i="56"/>
  <c r="U68" i="56"/>
  <c r="I68" i="56"/>
  <c r="J68" i="56"/>
  <c r="I66" i="56"/>
  <c r="X66" i="56"/>
  <c r="U66" i="56"/>
  <c r="J66" i="56"/>
  <c r="U69" i="56"/>
  <c r="I69" i="56"/>
  <c r="J69" i="56"/>
  <c r="X69" i="56"/>
  <c r="I70" i="56"/>
  <c r="J70" i="56"/>
  <c r="X70" i="56"/>
  <c r="U70" i="56"/>
  <c r="AB26" i="57"/>
  <c r="AB55" i="57" s="1"/>
  <c r="AB25" i="57"/>
  <c r="AB54" i="57" s="1"/>
  <c r="T134" i="57"/>
  <c r="I134" i="57"/>
  <c r="AA77" i="57"/>
  <c r="G77" i="57" s="1"/>
  <c r="R82" i="57"/>
  <c r="N67" i="56"/>
  <c r="X71" i="56"/>
  <c r="I71" i="56"/>
  <c r="J71" i="56"/>
  <c r="U71" i="56"/>
  <c r="I63" i="56"/>
  <c r="J63" i="56"/>
  <c r="X63" i="56"/>
  <c r="U63" i="56"/>
  <c r="J72" i="56"/>
  <c r="U72" i="56"/>
  <c r="I72" i="56"/>
  <c r="X72" i="56"/>
  <c r="AA107" i="57"/>
  <c r="G107" i="57" s="1"/>
  <c r="T133" i="57"/>
  <c r="L133" i="57" s="1"/>
  <c r="I133" i="57"/>
  <c r="K67" i="56"/>
  <c r="AD36" i="57"/>
  <c r="AD142" i="57"/>
  <c r="AG38" i="57"/>
  <c r="AG37" i="57"/>
  <c r="AD144" i="57"/>
  <c r="AD35" i="57"/>
  <c r="G48" i="57"/>
  <c r="R48" i="57" s="1"/>
  <c r="AA97" i="57"/>
  <c r="G97" i="57" s="1"/>
  <c r="AG134" i="57"/>
  <c r="AG132" i="57" s="1"/>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R54"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AH66" i="56" l="1"/>
  <c r="U101" i="57"/>
  <c r="U132" i="57"/>
  <c r="V107" i="57"/>
  <c r="V75" i="57"/>
  <c r="V93" i="57"/>
  <c r="V86" i="57"/>
  <c r="V101" i="57"/>
  <c r="V77" i="57"/>
  <c r="V80" i="57" s="1"/>
  <c r="U26" i="57"/>
  <c r="U97" i="57" s="1"/>
  <c r="V26" i="57"/>
  <c r="V54" i="57"/>
  <c r="V132" i="57"/>
  <c r="U70" i="57"/>
  <c r="V70" i="57"/>
  <c r="U69" i="57"/>
  <c r="V69" i="57"/>
  <c r="V82" i="57"/>
  <c r="V85" i="57" s="1"/>
  <c r="U68" i="57"/>
  <c r="V68" i="57"/>
  <c r="V198" i="57"/>
  <c r="V197" i="57"/>
  <c r="V196" i="57"/>
  <c r="T196" i="57"/>
  <c r="U197" i="57"/>
  <c r="U196" i="57"/>
  <c r="U198" i="57"/>
  <c r="I144" i="57"/>
  <c r="U144" i="57"/>
  <c r="I25" i="57"/>
  <c r="U25" i="57"/>
  <c r="I35" i="57"/>
  <c r="U35" i="57"/>
  <c r="S82" i="57"/>
  <c r="U36" i="57"/>
  <c r="U82" i="57" s="1"/>
  <c r="U85" i="57" s="1"/>
  <c r="U108" i="57"/>
  <c r="I142" i="57"/>
  <c r="U142" i="57"/>
  <c r="K67" i="57"/>
  <c r="L67"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AH69" i="56"/>
  <c r="AE65" i="56"/>
  <c r="AE63" i="56"/>
  <c r="AE64" i="56"/>
  <c r="AH70" i="56"/>
  <c r="AH68" i="56"/>
  <c r="R108" i="56"/>
  <c r="AE72" i="56"/>
  <c r="R107" i="56"/>
  <c r="Q110" i="56"/>
  <c r="G20" i="56"/>
  <c r="H20" i="56" s="1"/>
  <c r="I20" i="56" s="1"/>
  <c r="P20" i="56"/>
  <c r="K66" i="56"/>
  <c r="N63" i="56"/>
  <c r="G28" i="57"/>
  <c r="W31" i="57"/>
  <c r="M31" i="57" s="1"/>
  <c r="N71" i="56"/>
  <c r="N68" i="56"/>
  <c r="N65" i="56"/>
  <c r="K70" i="56"/>
  <c r="K63" i="56"/>
  <c r="N69" i="56"/>
  <c r="K64" i="56"/>
  <c r="K71" i="56"/>
  <c r="N64" i="56"/>
  <c r="N70" i="56"/>
  <c r="N66" i="56"/>
  <c r="N72" i="56"/>
  <c r="H25" i="57"/>
  <c r="K68" i="56"/>
  <c r="K65" i="56"/>
  <c r="K69" i="56"/>
  <c r="K72" i="56"/>
  <c r="H26" i="57"/>
  <c r="H54" i="57"/>
  <c r="H55" i="57"/>
  <c r="AF87" i="58" a="1"/>
  <c r="AF87" i="58" s="1"/>
  <c r="AF88" i="58" a="1"/>
  <c r="AF88" i="58" s="1"/>
  <c r="AF77" i="58" a="1"/>
  <c r="AF77" i="58" s="1"/>
  <c r="AF76" i="58" a="1"/>
  <c r="AF76" i="58" s="1"/>
  <c r="AG8" i="58"/>
  <c r="S199" i="57"/>
  <c r="I36" i="57"/>
  <c r="AB82" i="57"/>
  <c r="H82" i="57" s="1"/>
  <c r="H85"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81" i="57" l="1"/>
  <c r="T199" i="57"/>
  <c r="AC251" i="57"/>
  <c r="AC250" i="57"/>
  <c r="AC249" i="57"/>
  <c r="AC252" i="57" s="1"/>
  <c r="V108" i="57"/>
  <c r="V81" i="57"/>
  <c r="V97" i="57"/>
  <c r="V55" i="57"/>
  <c r="U55" i="57"/>
  <c r="V199" i="57"/>
  <c r="U93" i="57"/>
  <c r="U75" i="57"/>
  <c r="U107" i="57"/>
  <c r="U54" i="57"/>
  <c r="U199" i="57"/>
  <c r="AB251" i="57"/>
  <c r="AB250" i="57"/>
  <c r="AB249" i="57"/>
  <c r="U77" i="57"/>
  <c r="U80" i="57" s="1"/>
  <c r="K68" i="57"/>
  <c r="L68" i="57"/>
  <c r="K70" i="57"/>
  <c r="L70" i="57"/>
  <c r="K69" i="57"/>
  <c r="L69"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M25" i="57" s="1"/>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B252" i="57" l="1"/>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L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AA110" i="56" l="1"/>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I52" i="52" s="1"/>
  <c r="H18" i="52"/>
  <c r="G18" i="52"/>
  <c r="F18" i="52"/>
  <c r="E18" i="52"/>
  <c r="D18" i="52"/>
  <c r="S17" i="52"/>
  <c r="R17" i="52"/>
  <c r="Q17" i="52"/>
  <c r="P17" i="52"/>
  <c r="O17" i="52"/>
  <c r="N17" i="52"/>
  <c r="M17" i="52"/>
  <c r="M51" i="52" s="1"/>
  <c r="L17" i="52"/>
  <c r="K17" i="52"/>
  <c r="J17" i="52"/>
  <c r="I17" i="52"/>
  <c r="H17" i="52"/>
  <c r="G17" i="52"/>
  <c r="F17" i="52"/>
  <c r="E17" i="52"/>
  <c r="D17" i="52"/>
  <c r="S16" i="52"/>
  <c r="R16" i="52"/>
  <c r="Q16" i="52"/>
  <c r="Q50" i="52" s="1"/>
  <c r="P16" i="52"/>
  <c r="P50" i="52" s="1"/>
  <c r="O16" i="52"/>
  <c r="N16" i="52"/>
  <c r="M16" i="52"/>
  <c r="L16" i="52"/>
  <c r="K16" i="52"/>
  <c r="J16" i="52"/>
  <c r="I16" i="52"/>
  <c r="H16" i="52"/>
  <c r="G16" i="52"/>
  <c r="F16" i="52"/>
  <c r="E16" i="52"/>
  <c r="E50" i="52" s="1"/>
  <c r="D16" i="52"/>
  <c r="S15" i="52"/>
  <c r="R15" i="52"/>
  <c r="Q15" i="52"/>
  <c r="P15" i="52"/>
  <c r="O15" i="52"/>
  <c r="N15" i="52"/>
  <c r="M15" i="52"/>
  <c r="L15" i="52"/>
  <c r="K15" i="52"/>
  <c r="J15" i="52"/>
  <c r="I15" i="52"/>
  <c r="I49" i="52" s="1"/>
  <c r="H15" i="52"/>
  <c r="H49" i="52" s="1"/>
  <c r="G15" i="52"/>
  <c r="F15" i="52"/>
  <c r="E15" i="52"/>
  <c r="D15" i="52"/>
  <c r="S14" i="52"/>
  <c r="R14" i="52"/>
  <c r="Q14" i="52"/>
  <c r="P14" i="52"/>
  <c r="O14" i="52"/>
  <c r="N14" i="52"/>
  <c r="M14" i="52"/>
  <c r="M48" i="52" s="1"/>
  <c r="L14" i="52"/>
  <c r="K14" i="52"/>
  <c r="J14" i="52"/>
  <c r="I14" i="52"/>
  <c r="H14" i="52"/>
  <c r="G14" i="52"/>
  <c r="F14" i="52"/>
  <c r="E14" i="52"/>
  <c r="D14" i="52"/>
  <c r="S13" i="52"/>
  <c r="R13" i="52"/>
  <c r="Q13" i="52"/>
  <c r="Q47" i="52" s="1"/>
  <c r="P13" i="52"/>
  <c r="O13" i="52"/>
  <c r="N13" i="52"/>
  <c r="M13" i="52"/>
  <c r="L13" i="52"/>
  <c r="K13" i="52"/>
  <c r="J13" i="52"/>
  <c r="I13" i="52"/>
  <c r="H13" i="52"/>
  <c r="G13" i="52"/>
  <c r="F13" i="52"/>
  <c r="E13" i="52"/>
  <c r="E47" i="52" s="1"/>
  <c r="D13" i="52"/>
  <c r="S12" i="52"/>
  <c r="R12" i="52"/>
  <c r="Q12" i="52"/>
  <c r="P12" i="52"/>
  <c r="O12" i="52"/>
  <c r="N12" i="52"/>
  <c r="M12" i="52"/>
  <c r="L12" i="52"/>
  <c r="K12" i="52"/>
  <c r="J12" i="52"/>
  <c r="I12" i="52"/>
  <c r="I46" i="52" s="1"/>
  <c r="H12" i="52"/>
  <c r="G12" i="52"/>
  <c r="F12" i="52"/>
  <c r="E12" i="52"/>
  <c r="D12" i="52"/>
  <c r="S11" i="52"/>
  <c r="R11" i="52"/>
  <c r="Q11" i="52"/>
  <c r="P11" i="52"/>
  <c r="O11" i="52"/>
  <c r="N11" i="52"/>
  <c r="M11" i="52"/>
  <c r="M45" i="52" s="1"/>
  <c r="L11" i="52"/>
  <c r="L45" i="52" s="1"/>
  <c r="K11" i="52"/>
  <c r="J11" i="52"/>
  <c r="I11" i="52"/>
  <c r="H11" i="52"/>
  <c r="G11" i="52"/>
  <c r="F11" i="52"/>
  <c r="E11" i="52"/>
  <c r="D11" i="52"/>
  <c r="S10" i="52"/>
  <c r="R10" i="52"/>
  <c r="Q10" i="52"/>
  <c r="Q44" i="52" s="1"/>
  <c r="P10" i="52"/>
  <c r="O10" i="52"/>
  <c r="N10" i="52"/>
  <c r="M10" i="52"/>
  <c r="L10" i="52"/>
  <c r="K10" i="52"/>
  <c r="J10" i="52"/>
  <c r="I10" i="52"/>
  <c r="H10" i="52"/>
  <c r="G10" i="52"/>
  <c r="F10" i="52"/>
  <c r="E10" i="52"/>
  <c r="E44" i="52" s="1"/>
  <c r="D10" i="52"/>
  <c r="S9" i="52"/>
  <c r="R9" i="52"/>
  <c r="Q9" i="52"/>
  <c r="P9" i="52"/>
  <c r="O9" i="52"/>
  <c r="N9" i="52"/>
  <c r="M9" i="52"/>
  <c r="L9" i="52"/>
  <c r="K9" i="52"/>
  <c r="J9" i="52"/>
  <c r="I9" i="52"/>
  <c r="I43" i="52" s="1"/>
  <c r="H9" i="52"/>
  <c r="G9" i="52"/>
  <c r="F9" i="52"/>
  <c r="E9" i="52"/>
  <c r="D9" i="52"/>
  <c r="S8" i="52"/>
  <c r="R8" i="52"/>
  <c r="Q8" i="52"/>
  <c r="P8" i="52"/>
  <c r="O8" i="52"/>
  <c r="N8" i="52"/>
  <c r="M8" i="52"/>
  <c r="M42" i="52" s="1"/>
  <c r="L8" i="52"/>
  <c r="K8" i="52"/>
  <c r="J8" i="52"/>
  <c r="I8" i="52"/>
  <c r="H8" i="52"/>
  <c r="G8" i="52"/>
  <c r="F8" i="52"/>
  <c r="E8" i="52"/>
  <c r="D8" i="52"/>
  <c r="S7" i="52"/>
  <c r="R7" i="52"/>
  <c r="Q7" i="52"/>
  <c r="Q41" i="52" s="1"/>
  <c r="P7" i="52"/>
  <c r="O7" i="52"/>
  <c r="N7" i="52"/>
  <c r="M7" i="52"/>
  <c r="M41" i="52" s="1"/>
  <c r="L7" i="52"/>
  <c r="K7" i="52"/>
  <c r="J7" i="52"/>
  <c r="I7" i="52"/>
  <c r="H7" i="52"/>
  <c r="G7" i="52"/>
  <c r="F7" i="52"/>
  <c r="E7" i="52"/>
  <c r="E41" i="52" s="1"/>
  <c r="D7" i="52"/>
  <c r="S6" i="52"/>
  <c r="R6" i="52"/>
  <c r="Q6" i="52"/>
  <c r="P6" i="52"/>
  <c r="O6" i="52"/>
  <c r="N6" i="52"/>
  <c r="M6" i="52"/>
  <c r="L6" i="52"/>
  <c r="K6" i="52"/>
  <c r="J6" i="52"/>
  <c r="I6" i="52"/>
  <c r="I40" i="52" s="1"/>
  <c r="H6" i="52"/>
  <c r="G6" i="52"/>
  <c r="F6" i="52"/>
  <c r="E6" i="52"/>
  <c r="D6" i="52"/>
  <c r="S5" i="52"/>
  <c r="R5" i="52"/>
  <c r="Q5" i="52"/>
  <c r="P5" i="52"/>
  <c r="O5" i="52"/>
  <c r="N5" i="52"/>
  <c r="M5" i="52"/>
  <c r="M39" i="52" s="1"/>
  <c r="L5" i="52"/>
  <c r="K5" i="52"/>
  <c r="J5" i="52"/>
  <c r="I5" i="52"/>
  <c r="H5" i="52"/>
  <c r="G5" i="52"/>
  <c r="F5" i="52"/>
  <c r="E5" i="52"/>
  <c r="D5" i="52"/>
  <c r="S4" i="52"/>
  <c r="R4" i="52"/>
  <c r="Q4" i="52"/>
  <c r="Q38" i="52" s="1"/>
  <c r="P4" i="52"/>
  <c r="O4" i="52"/>
  <c r="O38" i="52" s="1"/>
  <c r="N4" i="52"/>
  <c r="M4" i="52"/>
  <c r="L4" i="52"/>
  <c r="K4" i="52"/>
  <c r="J4" i="52"/>
  <c r="I4" i="52"/>
  <c r="H4" i="52"/>
  <c r="G4" i="52"/>
  <c r="F4" i="52"/>
  <c r="E4" i="52"/>
  <c r="E38" i="52" s="1"/>
  <c r="D4" i="52"/>
  <c r="D38" i="52" s="1"/>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O39" i="52" l="1"/>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AO11" i="44"/>
  <c r="AO12" i="44" s="1"/>
  <c r="AO10"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AO15" i="44"/>
  <c r="AO16" i="44" s="1"/>
  <c r="AO13" i="44"/>
  <c r="AO14" i="44"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AO17" i="44"/>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AA56" i="57" s="1"/>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M176" i="56" l="1"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AC32" i="57"/>
  <c r="M28" i="44"/>
  <c r="M29" i="44" s="1"/>
  <c r="H134" i="47"/>
  <c r="I127" i="47"/>
  <c r="AE32" i="57" l="1"/>
  <c r="AF32" i="57"/>
  <c r="AC76" i="56"/>
  <c r="E57" i="57"/>
  <c r="Y58" i="57"/>
  <c r="Y59" i="57" s="1"/>
  <c r="Y60" i="57" s="1"/>
  <c r="P49" i="57"/>
  <c r="Y110" i="57"/>
  <c r="E110" i="57" s="1"/>
  <c r="O111" i="57"/>
  <c r="Y111" i="57" s="1"/>
  <c r="E111" i="57" s="1"/>
  <c r="O61" i="57"/>
  <c r="V24" i="58"/>
  <c r="O59" i="57"/>
  <c r="AD32"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AG32" i="57"/>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U29" i="44" s="1"/>
  <c r="P3" i="29"/>
  <c r="M7" i="47"/>
  <c r="M9" i="47"/>
  <c r="M5" i="47"/>
  <c r="M8" i="47"/>
  <c r="N6" i="47"/>
  <c r="AD24" i="58" l="1"/>
  <c r="AE23" i="58"/>
  <c r="AE24" i="58" s="1"/>
  <c r="AD31" i="58"/>
  <c r="AD34" i="58" s="1"/>
  <c r="AD35" i="58" s="1"/>
  <c r="AC169" i="58"/>
  <c r="AC168" i="58"/>
  <c r="P33" i="29" a="1"/>
  <c r="P33" i="29" s="1"/>
  <c r="P5" i="29" a="1"/>
  <c r="P5" i="29" s="1"/>
  <c r="AI60" i="58"/>
  <c r="V28" i="44"/>
  <c r="V29" i="44" s="1"/>
  <c r="N7" i="47"/>
  <c r="N9" i="47"/>
  <c r="O6" i="47"/>
  <c r="N5" i="47"/>
  <c r="N8" i="47"/>
  <c r="AD60" i="58" l="1"/>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AB56" i="57" s="1"/>
  <c r="S32" i="57"/>
  <c r="V32" i="57" s="1"/>
  <c r="R56" i="57"/>
  <c r="R109" i="57"/>
  <c r="R87" i="57"/>
  <c r="AF35" i="58"/>
  <c r="AE168" i="58"/>
  <c r="AE169" i="58"/>
  <c r="AE36" i="58"/>
  <c r="AE41" i="58" s="1"/>
  <c r="AG24" i="58"/>
  <c r="AG31" i="58"/>
  <c r="AG34" i="58" s="1"/>
  <c r="X28" i="44"/>
  <c r="X29" i="44" s="1"/>
  <c r="P7" i="47"/>
  <c r="P5" i="47"/>
  <c r="P8" i="47"/>
  <c r="Q6" i="47"/>
  <c r="P9" i="47"/>
  <c r="V56" i="57" l="1"/>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AP9" i="55"/>
  <c r="AP16" i="55" s="1" a="1"/>
  <c r="AP16" i="55" s="1"/>
  <c r="AB9" i="56"/>
  <c r="W5" i="47"/>
  <c r="X6" i="47"/>
  <c r="W8" i="47"/>
  <c r="W7" i="47"/>
  <c r="W9" i="47"/>
  <c r="J43" i="56" l="1"/>
  <c r="T7" i="56"/>
  <c r="J104" i="56"/>
  <c r="K104" i="56" s="1"/>
  <c r="L104" i="56" s="1"/>
  <c r="M104" i="56" s="1"/>
  <c r="N104" i="56" s="1"/>
  <c r="T8" i="56"/>
  <c r="AD8" i="56" s="1"/>
  <c r="AG7" i="56"/>
  <c r="U7" i="56"/>
  <c r="K43"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N49"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M215" i="58" l="1"/>
  <c r="M227" i="58" s="1"/>
  <c r="M265" i="58" s="1"/>
  <c r="N50" i="58"/>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N192" i="58"/>
  <c r="O50" i="58"/>
  <c r="N193" i="58"/>
  <c r="N181" i="58"/>
  <c r="N180" i="58"/>
  <c r="O49" i="58"/>
  <c r="Y137" i="56"/>
  <c r="T87" i="47" s="1"/>
  <c r="Y127" i="47"/>
  <c r="AI33" i="55"/>
  <c r="W136" i="47"/>
  <c r="AG42" i="55"/>
  <c r="W134" i="47"/>
  <c r="X135" i="47"/>
  <c r="AH43" i="55"/>
  <c r="N203" i="58" l="1"/>
  <c r="M226" i="58"/>
  <c r="M264" i="58" s="1"/>
  <c r="N53" i="58"/>
  <c r="O51" i="58"/>
  <c r="O203" i="58" s="1"/>
  <c r="O52" i="58"/>
  <c r="P52" i="58" s="1"/>
  <c r="N214" i="58"/>
  <c r="N226" i="58" s="1"/>
  <c r="N264" i="58" s="1"/>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O215" i="58"/>
  <c r="Z137" i="56"/>
  <c r="U87" i="47" s="1"/>
  <c r="X136" i="47"/>
  <c r="X134" i="47"/>
  <c r="AH42" i="55"/>
  <c r="AI43" i="55"/>
  <c r="Y135" i="47"/>
  <c r="AJ33" i="55"/>
  <c r="Z127" i="47"/>
  <c r="O204" i="58" l="1"/>
  <c r="P51" i="58"/>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O227" i="58"/>
  <c r="O265" i="58" s="1"/>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BN46" i="58" a="1"/>
  <c r="BN46" i="58" s="1"/>
  <c r="AA227" i="58"/>
  <c r="AA265" i="58" s="1"/>
  <c r="Q125" i="47" s="1"/>
  <c r="AB193" i="58"/>
  <c r="AC50" i="58"/>
  <c r="AB192" i="58"/>
  <c r="AC49" i="58"/>
  <c r="AB181" i="58"/>
  <c r="AB53" i="58"/>
  <c r="AB180" i="58"/>
  <c r="AC51" i="58"/>
  <c r="AB203" i="58"/>
  <c r="AB204" i="58"/>
  <c r="AB214" i="58"/>
  <c r="AC52" i="58"/>
  <c r="AB215" i="58"/>
  <c r="AA226" i="58"/>
  <c r="AA264" i="58" s="1"/>
  <c r="Q119" i="47" s="1"/>
  <c r="AZ46" i="58" l="1"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I137" i="57" s="1"/>
  <c r="AE226" i="58" l="1"/>
  <c r="AE264" i="58" s="1"/>
  <c r="U119" i="47" s="1"/>
  <c r="AE227" i="58"/>
  <c r="AE265" i="58" s="1"/>
  <c r="U125" i="47" s="1"/>
  <c r="AG49" i="58"/>
  <c r="AF180" i="58"/>
  <c r="AF53" i="58"/>
  <c r="AF181" i="58"/>
  <c r="AF214" i="58"/>
  <c r="AG52" i="58"/>
  <c r="AF215" i="58"/>
  <c r="AF203" i="58"/>
  <c r="AF204" i="58"/>
  <c r="AG51" i="58"/>
  <c r="AF192" i="58"/>
  <c r="AG50" i="58"/>
  <c r="AF193" i="58"/>
  <c r="T137" i="57"/>
  <c r="L137" i="57" s="1"/>
  <c r="J137" i="57" l="1"/>
  <c r="K137" i="57"/>
  <c r="AG192" i="58"/>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I56" i="57" s="1"/>
  <c r="AC86" i="57"/>
  <c r="I86" i="57" s="1"/>
  <c r="AD27" i="57"/>
  <c r="AC109" i="57"/>
  <c r="I109" i="57" s="1"/>
  <c r="J27" i="57" l="1"/>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J109" i="57" l="1"/>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M56" i="57" s="1"/>
  <c r="AG86" i="57"/>
  <c r="M86" i="57" s="1"/>
  <c r="AG101" i="57"/>
  <c r="M101" i="57" s="1"/>
  <c r="BL51" i="58" l="1"/>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F30" i="57" s="1"/>
  <c r="AF54" i="57" l="1"/>
  <c r="AF107" i="57"/>
  <c r="AF111" i="57" s="1"/>
  <c r="I30" i="57"/>
  <c r="I33" i="57" s="1"/>
  <c r="AE30" i="57"/>
  <c r="BN51" i="58"/>
  <c r="BM204" i="58"/>
  <c r="BM203" i="58"/>
  <c r="BN49" i="58"/>
  <c r="BM181" i="58"/>
  <c r="BM180" i="58"/>
  <c r="BL227" i="58"/>
  <c r="BL226" i="58"/>
  <c r="BM215" i="58"/>
  <c r="BM214" i="58"/>
  <c r="BN50" i="58"/>
  <c r="BM192" i="58"/>
  <c r="BM193" i="58"/>
  <c r="BN52" i="58"/>
  <c r="BM53" i="58"/>
  <c r="AC54" i="57"/>
  <c r="E45" i="57"/>
  <c r="AF58" i="57" l="1"/>
  <c r="AF163" i="57"/>
  <c r="AF151" i="57" s="1"/>
  <c r="L151" i="57" s="1"/>
  <c r="AF166" i="57"/>
  <c r="AF164" i="57"/>
  <c r="AF167" i="57"/>
  <c r="AF168" i="57"/>
  <c r="AF165" i="57"/>
  <c r="AF162" i="57"/>
  <c r="AF150" i="57" s="1"/>
  <c r="L150" i="57" s="1"/>
  <c r="AF161" i="57"/>
  <c r="AC167" i="57"/>
  <c r="AC164" i="57"/>
  <c r="AC166" i="57"/>
  <c r="AC161" i="57"/>
  <c r="AC168" i="57"/>
  <c r="AC163" i="57"/>
  <c r="AC165" i="57"/>
  <c r="AC162" i="57"/>
  <c r="BM226" i="58"/>
  <c r="BM227" i="58"/>
  <c r="AF59" i="57"/>
  <c r="AF60" i="57" s="1"/>
  <c r="AF61" i="57"/>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D30" i="57"/>
  <c r="AF183" i="57" l="1"/>
  <c r="AF149" i="57"/>
  <c r="L149" i="57" s="1"/>
  <c r="AE58" i="57"/>
  <c r="AE59" i="57" s="1"/>
  <c r="AE60" i="57" s="1"/>
  <c r="AE163" i="57"/>
  <c r="AE151" i="57" s="1"/>
  <c r="K151" i="57" s="1"/>
  <c r="AE168" i="57"/>
  <c r="AE165" i="57"/>
  <c r="AE162" i="57"/>
  <c r="AE150" i="57" s="1"/>
  <c r="K150" i="57" s="1"/>
  <c r="AE167" i="57"/>
  <c r="AE164" i="57"/>
  <c r="AE161" i="57"/>
  <c r="AE166" i="57"/>
  <c r="J30" i="57"/>
  <c r="J33" i="57" s="1"/>
  <c r="K30" i="57"/>
  <c r="K33" i="57" s="1"/>
  <c r="L30" i="57"/>
  <c r="L33" i="57" s="1"/>
  <c r="AE61" i="57"/>
  <c r="BP51" i="58"/>
  <c r="BO204" i="58"/>
  <c r="BO203" i="58"/>
  <c r="BN227" i="58"/>
  <c r="BN226" i="58"/>
  <c r="BP50" i="58"/>
  <c r="BO192" i="58"/>
  <c r="BO193" i="58"/>
  <c r="BO215" i="58"/>
  <c r="BO214" i="58"/>
  <c r="BP49" i="58"/>
  <c r="BO181" i="58"/>
  <c r="BO180" i="58"/>
  <c r="BP52" i="58"/>
  <c r="BO53" i="58"/>
  <c r="I58" i="57"/>
  <c r="AC59" i="57"/>
  <c r="AC61" i="57"/>
  <c r="AC111" i="57"/>
  <c r="I111" i="57" s="1"/>
  <c r="AD54" i="57"/>
  <c r="AG30" i="57"/>
  <c r="M30" i="57" s="1"/>
  <c r="M33" i="57" s="1"/>
  <c r="AD107" i="57"/>
  <c r="AE183" i="57" l="1"/>
  <c r="AE149" i="57"/>
  <c r="K149" i="57" s="1"/>
  <c r="AD167" i="57"/>
  <c r="AD164" i="57"/>
  <c r="AD161" i="57"/>
  <c r="AD166" i="57"/>
  <c r="AD163" i="57"/>
  <c r="AD168" i="57"/>
  <c r="AD165" i="57"/>
  <c r="AD162"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G166" i="57" l="1"/>
  <c r="AG163" i="57"/>
  <c r="AG168" i="57"/>
  <c r="AG165" i="57"/>
  <c r="AG162" i="57"/>
  <c r="AG161" i="57"/>
  <c r="AG164" i="57"/>
  <c r="AG167"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M111" i="57" s="1"/>
  <c r="O253" i="57" s="1"/>
  <c r="H45" i="57"/>
  <c r="K255" i="57"/>
  <c r="K254" i="57"/>
  <c r="K253" i="57"/>
  <c r="M254" i="57" l="1"/>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s="1"/>
  <c r="AG64" i="57" l="1"/>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19" i="57"/>
  <c r="AB119" i="57" s="1"/>
  <c r="R123" i="57"/>
  <c r="AB123" i="57" s="1"/>
  <c r="R120" i="57"/>
  <c r="AB120" i="57" s="1"/>
  <c r="R124" i="57"/>
  <c r="AB124" i="57" s="1"/>
  <c r="R116" i="57"/>
  <c r="AB116" i="57" s="1"/>
  <c r="F168" i="57" l="1"/>
  <c r="Q168" i="57"/>
  <c r="AA156" i="57"/>
  <c r="G156" i="57" s="1"/>
  <c r="G193" i="57" s="1"/>
  <c r="R128" i="57"/>
  <c r="S73" i="57"/>
  <c r="I73" i="57" s="1"/>
  <c r="U73" i="57" l="1"/>
  <c r="U125" i="57" s="1"/>
  <c r="V73" i="57"/>
  <c r="U124" i="57"/>
  <c r="U121" i="57"/>
  <c r="U119" i="57"/>
  <c r="U117" i="57"/>
  <c r="U116" i="57"/>
  <c r="U115" i="57"/>
  <c r="U123" i="57"/>
  <c r="U120" i="57"/>
  <c r="T73" i="57"/>
  <c r="L73" i="57" s="1"/>
  <c r="R156" i="57"/>
  <c r="AB128" i="57"/>
  <c r="AA168" i="57"/>
  <c r="G168" i="57" s="1"/>
  <c r="S124" i="57"/>
  <c r="Q90" i="57"/>
  <c r="S123" i="57"/>
  <c r="R90" i="57"/>
  <c r="P90" i="57"/>
  <c r="U129" i="57" l="1"/>
  <c r="U152" i="57" s="1"/>
  <c r="U127" i="57"/>
  <c r="U154" i="57" s="1"/>
  <c r="V123" i="57"/>
  <c r="V121" i="57"/>
  <c r="V120" i="57"/>
  <c r="V119" i="57"/>
  <c r="V117" i="57"/>
  <c r="V116" i="57"/>
  <c r="V115" i="57"/>
  <c r="V125" i="57"/>
  <c r="V124" i="57"/>
  <c r="U128" i="57"/>
  <c r="U156" i="57" s="1"/>
  <c r="L119" i="57"/>
  <c r="L116" i="57"/>
  <c r="L115" i="57"/>
  <c r="L124" i="57"/>
  <c r="L123" i="57"/>
  <c r="L120" i="57"/>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U164" i="57"/>
  <c r="U166" i="57"/>
  <c r="V127" i="57"/>
  <c r="V154" i="57" s="1"/>
  <c r="U155" i="57"/>
  <c r="U153" i="57"/>
  <c r="V128" i="57"/>
  <c r="V156" i="57" s="1"/>
  <c r="V129" i="57"/>
  <c r="L127" i="57"/>
  <c r="L128" i="57"/>
  <c r="K115" i="57"/>
  <c r="K124" i="57"/>
  <c r="K123" i="57"/>
  <c r="K120" i="57"/>
  <c r="K119" i="57"/>
  <c r="K116" i="57"/>
  <c r="W123" i="57"/>
  <c r="W124" i="57"/>
  <c r="W125" i="57"/>
  <c r="AB168" i="57"/>
  <c r="H168" i="57" s="1"/>
  <c r="U165" i="57" l="1"/>
  <c r="V168" i="57"/>
  <c r="U167" i="57"/>
  <c r="U169" i="57" s="1"/>
  <c r="U178" i="57" s="1"/>
  <c r="V166" i="57"/>
  <c r="V155" i="57"/>
  <c r="V153" i="57"/>
  <c r="V152" i="57"/>
  <c r="K128" i="57"/>
  <c r="K127" i="57"/>
  <c r="T85" i="57"/>
  <c r="W120" i="57"/>
  <c r="S119" i="57"/>
  <c r="R85" i="57"/>
  <c r="AB85" i="57" s="1"/>
  <c r="S85" i="57"/>
  <c r="S120" i="57"/>
  <c r="P85" i="57"/>
  <c r="Z85" i="57" s="1"/>
  <c r="V164" i="57" l="1"/>
  <c r="V165" i="57"/>
  <c r="V167" i="57"/>
  <c r="U175" i="57"/>
  <c r="U172" i="57"/>
  <c r="U174" i="57"/>
  <c r="U173" i="57"/>
  <c r="U177" i="57"/>
  <c r="U176" i="57"/>
  <c r="U179" i="57"/>
  <c r="R121" i="57"/>
  <c r="AB121" i="57" s="1"/>
  <c r="P121" i="57"/>
  <c r="Z121" i="57" s="1"/>
  <c r="S121" i="57"/>
  <c r="T121" i="57"/>
  <c r="O85" i="57"/>
  <c r="Y85" i="57" s="1"/>
  <c r="T120" i="57"/>
  <c r="W85" i="57"/>
  <c r="W119" i="57"/>
  <c r="Q85" i="57"/>
  <c r="T119" i="57"/>
  <c r="S116" i="57"/>
  <c r="S128" i="57" s="1"/>
  <c r="S156" i="57" s="1"/>
  <c r="S115" i="57"/>
  <c r="S127" i="57" s="1"/>
  <c r="S154" i="57" s="1"/>
  <c r="S80" i="57"/>
  <c r="V169" i="57" l="1"/>
  <c r="V175" i="57" s="1"/>
  <c r="U181" i="57"/>
  <c r="U182" i="57" s="1"/>
  <c r="V176" i="57"/>
  <c r="V173" i="57"/>
  <c r="V172" i="57"/>
  <c r="V174" i="57"/>
  <c r="V177" i="57"/>
  <c r="V179" i="57"/>
  <c r="Q121" i="57"/>
  <c r="AA121" i="57" s="1"/>
  <c r="AA85" i="57"/>
  <c r="O121" i="57"/>
  <c r="Y121" i="57" s="1"/>
  <c r="W121" i="57"/>
  <c r="S117" i="57"/>
  <c r="S129" i="57" s="1"/>
  <c r="S153" i="57" s="1"/>
  <c r="S166" i="57"/>
  <c r="S168" i="57"/>
  <c r="W116" i="57"/>
  <c r="W128" i="57" s="1"/>
  <c r="W156" i="57" s="1"/>
  <c r="W80" i="57"/>
  <c r="T115" i="57"/>
  <c r="T127" i="57" s="1"/>
  <c r="T154" i="57" s="1"/>
  <c r="W115" i="57"/>
  <c r="W127" i="57" s="1"/>
  <c r="T116" i="57"/>
  <c r="T128" i="57" s="1"/>
  <c r="T156" i="57" s="1"/>
  <c r="T80" i="57"/>
  <c r="V178" i="57" l="1"/>
  <c r="V181" i="57"/>
  <c r="V182" i="57" s="1"/>
  <c r="T117" i="57"/>
  <c r="T129" i="57" s="1"/>
  <c r="T153" i="57" s="1"/>
  <c r="W117" i="57"/>
  <c r="W129" i="57" s="1"/>
  <c r="W155" i="57" s="1"/>
  <c r="S152" i="57"/>
  <c r="S155" i="57"/>
  <c r="S165" i="57"/>
  <c r="T166" i="57"/>
  <c r="T168" i="57"/>
  <c r="W168" i="57"/>
  <c r="S164" i="57" l="1"/>
  <c r="T152" i="57"/>
  <c r="T155" i="57"/>
  <c r="S167" i="57"/>
  <c r="T165" i="57"/>
  <c r="W167" i="57"/>
  <c r="T167" i="57" l="1"/>
  <c r="T164" i="57"/>
  <c r="W153" i="57" l="1"/>
  <c r="W152" i="57"/>
  <c r="W154" i="57"/>
  <c r="W166" i="57" l="1"/>
  <c r="W165" i="57"/>
  <c r="W164" i="57"/>
  <c r="AC138" i="57" l="1"/>
  <c r="AE138" i="57" l="1"/>
  <c r="AE137" i="57" s="1"/>
  <c r="AF138" i="57"/>
  <c r="AF137" i="57" s="1"/>
  <c r="AC137" i="57"/>
  <c r="AD138" i="57"/>
  <c r="AG138" i="57" l="1"/>
  <c r="AG137" i="57" s="1"/>
  <c r="M137" i="57" s="1"/>
  <c r="AD137" i="57"/>
  <c r="T150" i="57" l="1"/>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K188" i="57" l="1"/>
  <c r="L188" i="57"/>
  <c r="K132" i="57"/>
  <c r="L132" i="57"/>
  <c r="K187" i="57"/>
  <c r="L187" i="57"/>
  <c r="J162" i="57"/>
  <c r="S161" i="57"/>
  <c r="AC149" i="57" s="1"/>
  <c r="I132" i="57"/>
  <c r="W161" i="57"/>
  <c r="W169" i="57" s="1"/>
  <c r="W172" i="57" s="1"/>
  <c r="M132" i="57"/>
  <c r="T149" i="57"/>
  <c r="J132" i="57"/>
  <c r="AC150" i="57"/>
  <c r="I150" i="57" s="1"/>
  <c r="I187" i="57" s="1"/>
  <c r="I162" i="57"/>
  <c r="AC151" i="57"/>
  <c r="I151" i="57" s="1"/>
  <c r="I188" i="57" s="1"/>
  <c r="I163" i="57"/>
  <c r="Z150" i="57"/>
  <c r="Y162" i="57"/>
  <c r="E162" i="57" s="1"/>
  <c r="Q149" i="57"/>
  <c r="AA149" i="57" s="1"/>
  <c r="AA132" i="57"/>
  <c r="G132" i="57" s="1"/>
  <c r="AA151" i="57"/>
  <c r="AA150" i="57"/>
  <c r="T161" i="57"/>
  <c r="Q161" i="57"/>
  <c r="AA161" i="57" s="1"/>
  <c r="G161" i="57" s="1"/>
  <c r="AG150" i="57"/>
  <c r="M150" i="57" s="1"/>
  <c r="AG151" i="57"/>
  <c r="M151" i="57" s="1"/>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AD150" i="57"/>
  <c r="J150" i="57" s="1"/>
  <c r="J187" i="57" s="1"/>
  <c r="S169" i="57"/>
  <c r="S173" i="57" s="1"/>
  <c r="I161" i="57"/>
  <c r="AG183" i="57"/>
  <c r="AB132" i="57"/>
  <c r="H132" i="57" s="1"/>
  <c r="Z132" i="57"/>
  <c r="F132" i="57" s="1"/>
  <c r="Y132" i="57"/>
  <c r="I149" i="57"/>
  <c r="I186" i="57" s="1"/>
  <c r="M187" i="57"/>
  <c r="F150" i="57"/>
  <c r="F187" i="57" s="1"/>
  <c r="G149" i="57"/>
  <c r="M188" i="57"/>
  <c r="G150" i="57"/>
  <c r="G187" i="57" s="1"/>
  <c r="G151" i="57"/>
  <c r="G188" i="57" s="1"/>
  <c r="T169" i="57"/>
  <c r="T174" i="57" s="1"/>
  <c r="AB150" i="57"/>
  <c r="H150" i="57" s="1"/>
  <c r="H187" i="57" s="1"/>
  <c r="Y150" i="57"/>
  <c r="AA183" i="57"/>
  <c r="Y151" i="57"/>
  <c r="AB151" i="57"/>
  <c r="H151" i="57" s="1"/>
  <c r="H188" i="57" s="1"/>
  <c r="W173" i="57"/>
  <c r="P161" i="57"/>
  <c r="Z161" i="57" s="1"/>
  <c r="F161" i="57" s="1"/>
  <c r="P149" i="57"/>
  <c r="O161" i="57"/>
  <c r="Y161" i="57" s="1"/>
  <c r="E161" i="57" s="1"/>
  <c r="O149" i="57"/>
  <c r="W178" i="57"/>
  <c r="W179" i="57"/>
  <c r="W175" i="57"/>
  <c r="W176" i="57"/>
  <c r="W174" i="57"/>
  <c r="W177" i="57"/>
  <c r="P163" i="57"/>
  <c r="Z163" i="57" s="1"/>
  <c r="F163" i="57" s="1"/>
  <c r="P151" i="57"/>
  <c r="AD151" i="57"/>
  <c r="AC183" i="57"/>
  <c r="R161" i="57"/>
  <c r="AB161" i="57" s="1"/>
  <c r="H161" i="57" s="1"/>
  <c r="R149" i="57"/>
  <c r="K161" i="57" l="1"/>
  <c r="L161" i="57"/>
  <c r="K112" i="57"/>
  <c r="L186" i="57"/>
  <c r="AW200" i="57" s="1" a="1"/>
  <c r="AW200" i="57" s="1"/>
  <c r="L112" i="57"/>
  <c r="AD183" i="57"/>
  <c r="AD149" i="57"/>
  <c r="J149" i="57" s="1"/>
  <c r="J186" i="57" s="1"/>
  <c r="S176" i="57"/>
  <c r="AI176" i="57" s="1"/>
  <c r="S177" i="57"/>
  <c r="AI177" i="57" s="1"/>
  <c r="S178" i="57"/>
  <c r="AI178" i="57" s="1"/>
  <c r="S172" i="57"/>
  <c r="S175" i="57"/>
  <c r="AI175" i="57" s="1"/>
  <c r="S174" i="57"/>
  <c r="S179" i="57"/>
  <c r="AI179" i="57" s="1"/>
  <c r="M161" i="57"/>
  <c r="AG149" i="57"/>
  <c r="I112" i="57"/>
  <c r="T177" i="57"/>
  <c r="T176" i="57"/>
  <c r="T178" i="57"/>
  <c r="T172" i="57"/>
  <c r="T175" i="57"/>
  <c r="G112" i="57"/>
  <c r="T179" i="57"/>
  <c r="G186" i="57"/>
  <c r="J151" i="57"/>
  <c r="J188" i="57" s="1"/>
  <c r="E188" i="57"/>
  <c r="T173" i="57"/>
  <c r="E187" i="57"/>
  <c r="Z149" i="57"/>
  <c r="F149" i="57" s="1"/>
  <c r="Z183" i="57"/>
  <c r="Z151" i="57"/>
  <c r="Y149" i="57"/>
  <c r="AB149" i="57"/>
  <c r="H149" i="57" s="1"/>
  <c r="Y183" i="57"/>
  <c r="AB183" i="57"/>
  <c r="W181" i="57"/>
  <c r="W182" i="57" s="1"/>
  <c r="M149" i="57" l="1"/>
  <c r="M186" i="57" s="1"/>
  <c r="Q202" i="57"/>
  <c r="Q201" i="57"/>
  <c r="S181" i="57"/>
  <c r="S182" i="57" s="1"/>
  <c r="AI180" i="57"/>
  <c r="AK177" i="57" s="1"/>
  <c r="T181" i="57"/>
  <c r="T182" i="57" s="1"/>
  <c r="E112" i="57"/>
  <c r="J112" i="57"/>
  <c r="F151" i="57"/>
  <c r="F188" i="57" s="1"/>
  <c r="M112" i="57"/>
  <c r="H186" i="57"/>
  <c r="H112" i="57"/>
  <c r="F186" i="57"/>
  <c r="E186" i="57"/>
  <c r="AX200" i="57" l="1" a="1"/>
  <c r="AX200" i="57" s="1"/>
  <c r="AU219" i="57" a="1"/>
  <c r="AU219" i="57" s="1"/>
  <c r="Q200" i="57"/>
  <c r="AL177" i="57"/>
  <c r="AN177" i="57" s="1"/>
  <c r="AO177" i="57" s="1"/>
  <c r="AM177" i="57"/>
  <c r="AQ177" i="57"/>
  <c r="AQ166" i="57" s="1"/>
  <c r="AK166" i="57"/>
  <c r="AK179" i="57"/>
  <c r="AK178" i="57"/>
  <c r="AK175" i="57"/>
  <c r="F112" i="57"/>
  <c r="AR177" i="57"/>
  <c r="AL166" i="57" l="1"/>
  <c r="AQ175" i="57"/>
  <c r="AU175" i="57" s="1"/>
  <c r="AU164" i="57" s="1"/>
  <c r="AM175" i="57"/>
  <c r="AM164" i="57" s="1"/>
  <c r="AQ178" i="57"/>
  <c r="AU178" i="57" s="1"/>
  <c r="AU167" i="57" s="1"/>
  <c r="AM178" i="57"/>
  <c r="AM167" i="57" s="1"/>
  <c r="AL179" i="57"/>
  <c r="AL168" i="57" s="1"/>
  <c r="AM179" i="57"/>
  <c r="AM168" i="57" s="1"/>
  <c r="AM166" i="57"/>
  <c r="AO166" i="57"/>
  <c r="AK168" i="57"/>
  <c r="AU177" i="57"/>
  <c r="AU166" i="57" s="1"/>
  <c r="AQ179" i="57"/>
  <c r="AQ168" i="57" s="1"/>
  <c r="AL178" i="57"/>
  <c r="AL167" i="57" s="1"/>
  <c r="AK167" i="57"/>
  <c r="AC155" i="57" s="1"/>
  <c r="AL175" i="57"/>
  <c r="AL164" i="57" s="1"/>
  <c r="AK164" i="57"/>
  <c r="AK176" i="57"/>
  <c r="AQ176" i="57" s="1"/>
  <c r="AU176" i="57" s="1"/>
  <c r="AU165" i="57" s="1"/>
  <c r="I168" i="57"/>
  <c r="I166" i="57"/>
  <c r="AC154" i="57"/>
  <c r="I154" i="57" s="1"/>
  <c r="I191" i="57" s="1"/>
  <c r="I164" i="57"/>
  <c r="H193" i="57"/>
  <c r="AS177" i="57"/>
  <c r="AN166" i="57"/>
  <c r="AV177" i="57"/>
  <c r="AV166" i="57" s="1"/>
  <c r="AR166" i="57"/>
  <c r="K166" i="57" l="1"/>
  <c r="L166" i="57"/>
  <c r="AN179" i="57"/>
  <c r="AO179" i="57" s="1"/>
  <c r="AO168" i="57" s="1"/>
  <c r="AR179" i="57"/>
  <c r="AV179" i="57" s="1"/>
  <c r="AV168" i="57" s="1"/>
  <c r="AQ167" i="57"/>
  <c r="AQ164" i="57"/>
  <c r="AE154" i="57"/>
  <c r="K154" i="57" s="1"/>
  <c r="K191" i="57" s="1"/>
  <c r="AM176" i="57"/>
  <c r="AM165" i="57" s="1"/>
  <c r="AU179" i="57"/>
  <c r="AU168" i="57" s="1"/>
  <c r="AR168" i="57"/>
  <c r="AL176" i="57"/>
  <c r="AR176" i="57" s="1"/>
  <c r="AV176" i="57" s="1"/>
  <c r="AV165" i="57" s="1"/>
  <c r="AN178" i="57"/>
  <c r="AR178" i="57"/>
  <c r="AR167" i="57" s="1"/>
  <c r="AN175" i="57"/>
  <c r="AR175" i="57"/>
  <c r="AR164" i="57" s="1"/>
  <c r="I167" i="57"/>
  <c r="AQ165" i="57"/>
  <c r="AK165" i="57"/>
  <c r="I165" i="57" s="1"/>
  <c r="AC156" i="57"/>
  <c r="I156" i="57" s="1"/>
  <c r="I193" i="57" s="1"/>
  <c r="AC152" i="57"/>
  <c r="I152" i="57" s="1"/>
  <c r="I189" i="57" s="1"/>
  <c r="J166" i="57"/>
  <c r="AD154" i="57"/>
  <c r="J154" i="57" s="1"/>
  <c r="J191" i="57" s="1"/>
  <c r="I155" i="57"/>
  <c r="I192" i="57" s="1"/>
  <c r="AW177" i="57"/>
  <c r="AW166" i="57" s="1"/>
  <c r="AS166" i="57"/>
  <c r="AD156" i="57" l="1"/>
  <c r="J156" i="57" s="1"/>
  <c r="J193" i="57" s="1"/>
  <c r="L168" i="57"/>
  <c r="K168" i="57"/>
  <c r="AS179" i="57"/>
  <c r="AW179" i="57" s="1"/>
  <c r="AW168" i="57" s="1"/>
  <c r="AN168" i="57"/>
  <c r="AE156" i="57"/>
  <c r="K156" i="57" s="1"/>
  <c r="K193" i="57" s="1"/>
  <c r="AF154" i="57"/>
  <c r="L154" i="57" s="1"/>
  <c r="L191" i="57" s="1"/>
  <c r="AS178" i="57"/>
  <c r="AW178" i="57" s="1"/>
  <c r="AW167" i="57" s="1"/>
  <c r="AO178" i="57"/>
  <c r="AS175" i="57"/>
  <c r="AW175" i="57" s="1"/>
  <c r="AW164" i="57" s="1"/>
  <c r="AO175" i="57"/>
  <c r="AO164" i="57" s="1"/>
  <c r="AV178" i="57"/>
  <c r="AV167" i="57" s="1"/>
  <c r="AN167" i="57"/>
  <c r="AR165" i="57"/>
  <c r="AL165" i="57"/>
  <c r="AN176" i="57"/>
  <c r="AS176" i="57" s="1"/>
  <c r="AW176" i="57" s="1"/>
  <c r="AW165" i="57" s="1"/>
  <c r="AN164" i="57"/>
  <c r="J168" i="57"/>
  <c r="AV175" i="57"/>
  <c r="AV164" i="57" s="1"/>
  <c r="I169" i="57"/>
  <c r="I178" i="57" s="1"/>
  <c r="AC153" i="57"/>
  <c r="I153" i="57" s="1"/>
  <c r="I190" i="57" s="1"/>
  <c r="AC169" i="57"/>
  <c r="AC175" i="57" s="1"/>
  <c r="M166" i="57"/>
  <c r="AD152" i="57" l="1"/>
  <c r="J152" i="57" s="1"/>
  <c r="J189" i="57" s="1"/>
  <c r="K164" i="57"/>
  <c r="L164" i="57"/>
  <c r="K165" i="57"/>
  <c r="L165" i="57"/>
  <c r="J167" i="57"/>
  <c r="K167" i="57"/>
  <c r="L167" i="57"/>
  <c r="AS168" i="57"/>
  <c r="M168" i="57" s="1"/>
  <c r="AS164" i="57"/>
  <c r="AE152" i="57"/>
  <c r="K152" i="57" s="1"/>
  <c r="K189" i="57" s="1"/>
  <c r="AE155" i="57"/>
  <c r="K155" i="57" s="1"/>
  <c r="K192" i="57" s="1"/>
  <c r="AF156" i="57"/>
  <c r="L156" i="57" s="1"/>
  <c r="L193" i="57" s="1"/>
  <c r="AS167" i="57"/>
  <c r="AO167" i="57"/>
  <c r="AG155" i="57" s="1"/>
  <c r="AO176" i="57"/>
  <c r="AO165" i="57" s="1"/>
  <c r="AD155" i="57"/>
  <c r="J155" i="57" s="1"/>
  <c r="J192" i="57" s="1"/>
  <c r="AN165" i="57"/>
  <c r="AS165" i="57"/>
  <c r="J164" i="57"/>
  <c r="AC176" i="57"/>
  <c r="AC179" i="57"/>
  <c r="AC172" i="57"/>
  <c r="AC174" i="57"/>
  <c r="AC173" i="57"/>
  <c r="I179" i="57"/>
  <c r="AC178" i="57"/>
  <c r="AC177" i="57"/>
  <c r="I174" i="57"/>
  <c r="I173" i="57"/>
  <c r="I177" i="57"/>
  <c r="I172" i="57"/>
  <c r="I176" i="57"/>
  <c r="I175" i="57"/>
  <c r="AG154" i="57"/>
  <c r="J165" i="57"/>
  <c r="AD169" i="57"/>
  <c r="AD176" i="57" s="1"/>
  <c r="AD153" i="57"/>
  <c r="J153" i="57" s="1"/>
  <c r="J190" i="57" s="1"/>
  <c r="M164" i="57"/>
  <c r="AG152" i="57"/>
  <c r="K169" i="57" l="1"/>
  <c r="K178" i="57"/>
  <c r="L169" i="57"/>
  <c r="K176" i="57"/>
  <c r="M154" i="57"/>
  <c r="M191" i="57" s="1"/>
  <c r="M155" i="57"/>
  <c r="M192" i="57" s="1"/>
  <c r="M167" i="57"/>
  <c r="M152" i="57"/>
  <c r="M189" i="57" s="1"/>
  <c r="AG156" i="57"/>
  <c r="AE169" i="57"/>
  <c r="AE174" i="57" s="1"/>
  <c r="AF169" i="57"/>
  <c r="AF155" i="57"/>
  <c r="L155" i="57" s="1"/>
  <c r="L192" i="57" s="1"/>
  <c r="AF152" i="57"/>
  <c r="L152" i="57" s="1"/>
  <c r="L189" i="57" s="1"/>
  <c r="AC181" i="57"/>
  <c r="AC182" i="57" s="1"/>
  <c r="I181" i="57"/>
  <c r="I182" i="57" s="1"/>
  <c r="M165" i="57"/>
  <c r="AG153" i="57"/>
  <c r="AG169" i="57"/>
  <c r="AD174" i="57"/>
  <c r="AD173" i="57"/>
  <c r="AD175" i="57"/>
  <c r="AD172" i="57"/>
  <c r="AD177" i="57"/>
  <c r="AD179" i="57"/>
  <c r="AD178" i="57"/>
  <c r="J169" i="57"/>
  <c r="J176" i="57" s="1"/>
  <c r="M169" i="57" l="1"/>
  <c r="M174" i="57" s="1"/>
  <c r="L174" i="57"/>
  <c r="L173" i="57"/>
  <c r="L172" i="57"/>
  <c r="L181" i="57" s="1"/>
  <c r="L182" i="57" s="1"/>
  <c r="L177" i="57"/>
  <c r="L179" i="57"/>
  <c r="K172" i="57"/>
  <c r="K173" i="57"/>
  <c r="K174" i="57"/>
  <c r="K177" i="57"/>
  <c r="K179" i="57"/>
  <c r="K175" i="57"/>
  <c r="L175" i="57"/>
  <c r="L176" i="57"/>
  <c r="L178" i="57"/>
  <c r="M156" i="57"/>
  <c r="M193" i="57" s="1"/>
  <c r="M153" i="57"/>
  <c r="M190" i="57" s="1"/>
  <c r="AE176" i="57"/>
  <c r="AE153" i="57"/>
  <c r="K153" i="57" s="1"/>
  <c r="K190" i="57" s="1"/>
  <c r="AE172" i="57"/>
  <c r="AE173" i="57"/>
  <c r="AF174" i="57"/>
  <c r="AF173" i="57"/>
  <c r="AF172" i="57"/>
  <c r="AF177" i="57"/>
  <c r="AF179" i="57"/>
  <c r="AF178" i="57"/>
  <c r="AF175" i="57"/>
  <c r="AE178" i="57"/>
  <c r="AE175" i="57"/>
  <c r="AE179" i="57"/>
  <c r="AE177" i="57"/>
  <c r="AF153" i="57"/>
  <c r="L153" i="57" s="1"/>
  <c r="L190" i="57" s="1"/>
  <c r="AF176" i="57"/>
  <c r="M176" i="57"/>
  <c r="M177" i="57"/>
  <c r="M175" i="57"/>
  <c r="M178" i="57"/>
  <c r="M179" i="57"/>
  <c r="AD181" i="57"/>
  <c r="AD182" i="57" s="1"/>
  <c r="M172" i="57"/>
  <c r="M173" i="57"/>
  <c r="AG172" i="57"/>
  <c r="AG179" i="57"/>
  <c r="AG177" i="57"/>
  <c r="AG176" i="57"/>
  <c r="AG178" i="57"/>
  <c r="AG174" i="57"/>
  <c r="AG175" i="57"/>
  <c r="AG173" i="57"/>
  <c r="J179" i="57"/>
  <c r="J177" i="57"/>
  <c r="J178" i="57"/>
  <c r="J175" i="57"/>
  <c r="J172" i="57"/>
  <c r="J174" i="57"/>
  <c r="J173" i="57"/>
  <c r="K181" i="57" l="1"/>
  <c r="K182" i="57" s="1"/>
  <c r="AE181" i="57"/>
  <c r="AE182" i="57" s="1"/>
  <c r="AF181" i="57"/>
  <c r="AF182" i="57" s="1"/>
  <c r="M181" i="57"/>
  <c r="M182" i="57" s="1"/>
  <c r="AG181" i="57"/>
  <c r="AG182" i="57" s="1"/>
  <c r="J181" i="57"/>
  <c r="J182" i="57" s="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H119" i="57"/>
  <c r="F125" i="57"/>
  <c r="H120" i="57"/>
  <c r="H121" i="57"/>
  <c r="AC67" i="57"/>
  <c r="AF67" i="57" s="1"/>
  <c r="AC70" i="57"/>
  <c r="AF70" i="57" s="1"/>
  <c r="F121" i="57"/>
  <c r="H124" i="57"/>
  <c r="F128" i="57" l="1"/>
  <c r="AF69" i="57"/>
  <c r="AF68" i="57"/>
  <c r="AF82" i="57"/>
  <c r="AF85" i="57" s="1"/>
  <c r="AF121" i="57" s="1"/>
  <c r="AF87" i="57"/>
  <c r="AF90" i="57" s="1"/>
  <c r="AF125" i="57" s="1"/>
  <c r="AF77" i="57"/>
  <c r="AF80" i="57" s="1"/>
  <c r="AF117" i="57" s="1"/>
  <c r="I70" i="57"/>
  <c r="AE70" i="57"/>
  <c r="I67" i="57"/>
  <c r="AE67" i="57"/>
  <c r="G128" i="57"/>
  <c r="H128" i="57"/>
  <c r="AD67" i="57"/>
  <c r="J67" i="57" s="1"/>
  <c r="AC82" i="57"/>
  <c r="AC87" i="57"/>
  <c r="AC77" i="57"/>
  <c r="AC68" i="57"/>
  <c r="I68" i="57" s="1"/>
  <c r="AD70" i="57"/>
  <c r="J70" i="57" s="1"/>
  <c r="AC69" i="57"/>
  <c r="I69" i="57" s="1"/>
  <c r="AF129" i="57" l="1"/>
  <c r="AF119" i="57"/>
  <c r="AF123" i="57"/>
  <c r="AF115" i="57"/>
  <c r="AF120" i="57"/>
  <c r="AF116" i="57"/>
  <c r="AF124" i="57"/>
  <c r="AE69" i="57"/>
  <c r="AE68" i="57"/>
  <c r="AE82" i="57"/>
  <c r="AE85" i="57" s="1"/>
  <c r="AE121" i="57" s="1"/>
  <c r="AE87" i="57"/>
  <c r="AE90" i="57" s="1"/>
  <c r="AE125" i="57" s="1"/>
  <c r="AE77" i="57"/>
  <c r="AE80" i="57" s="1"/>
  <c r="AE117" i="57" s="1"/>
  <c r="I116" i="57"/>
  <c r="I120" i="57"/>
  <c r="I124" i="57"/>
  <c r="I123" i="57"/>
  <c r="I119" i="57"/>
  <c r="I115" i="57"/>
  <c r="I257" i="57"/>
  <c r="I256" i="57"/>
  <c r="AC80" i="57"/>
  <c r="AC117" i="57" s="1"/>
  <c r="I77" i="57"/>
  <c r="I80" i="57" s="1"/>
  <c r="I117" i="57" s="1"/>
  <c r="AC90" i="57"/>
  <c r="AC125" i="57" s="1"/>
  <c r="I87" i="57"/>
  <c r="I90" i="57" s="1"/>
  <c r="I125" i="57" s="1"/>
  <c r="AC85" i="57"/>
  <c r="AC121" i="57" s="1"/>
  <c r="I82" i="57"/>
  <c r="I85" i="57" s="1"/>
  <c r="I121" i="57" s="1"/>
  <c r="AD82" i="57"/>
  <c r="AG67" i="57"/>
  <c r="M67" i="57" s="1"/>
  <c r="AD87" i="57"/>
  <c r="AD77" i="57"/>
  <c r="AD68" i="57"/>
  <c r="J68" i="57" s="1"/>
  <c r="AG70" i="57"/>
  <c r="M70" i="57" s="1"/>
  <c r="AD69" i="57"/>
  <c r="J69" i="57" s="1"/>
  <c r="AC119" i="57"/>
  <c r="AC123" i="57"/>
  <c r="AC115" i="57"/>
  <c r="I258" i="57"/>
  <c r="AC116" i="57"/>
  <c r="AC120" i="57"/>
  <c r="AC124" i="57"/>
  <c r="L77" i="57" l="1"/>
  <c r="L80" i="57" s="1"/>
  <c r="L117" i="57" s="1"/>
  <c r="K77" i="57"/>
  <c r="K80" i="57" s="1"/>
  <c r="K117" i="57" s="1"/>
  <c r="K87" i="57"/>
  <c r="K90" i="57" s="1"/>
  <c r="K125" i="57" s="1"/>
  <c r="L87" i="57"/>
  <c r="L90" i="57" s="1"/>
  <c r="L125" i="57" s="1"/>
  <c r="K82" i="57"/>
  <c r="K85" i="57" s="1"/>
  <c r="K121" i="57" s="1"/>
  <c r="L82" i="57"/>
  <c r="L85" i="57" s="1"/>
  <c r="L121" i="57" s="1"/>
  <c r="AF127" i="57"/>
  <c r="AE129" i="57"/>
  <c r="AF128" i="57"/>
  <c r="AE119" i="57"/>
  <c r="AE115" i="57"/>
  <c r="AE123" i="57"/>
  <c r="AE120" i="57"/>
  <c r="AE116" i="57"/>
  <c r="AE124" i="57"/>
  <c r="I127" i="57"/>
  <c r="J116" i="57"/>
  <c r="J120" i="57"/>
  <c r="J124" i="57"/>
  <c r="J119" i="57"/>
  <c r="J115" i="57"/>
  <c r="J123" i="57"/>
  <c r="I128" i="57"/>
  <c r="AC129" i="57"/>
  <c r="AD80" i="57"/>
  <c r="AD117" i="57" s="1"/>
  <c r="J77" i="57"/>
  <c r="J80" i="57" s="1"/>
  <c r="J117" i="57" s="1"/>
  <c r="AD90" i="57"/>
  <c r="AD125" i="57" s="1"/>
  <c r="J87" i="57"/>
  <c r="J90" i="57" s="1"/>
  <c r="J125" i="57" s="1"/>
  <c r="AD85" i="57"/>
  <c r="AD121" i="57" s="1"/>
  <c r="J82" i="57"/>
  <c r="J85" i="57" s="1"/>
  <c r="J121" i="57" s="1"/>
  <c r="I129" i="57"/>
  <c r="AD116" i="57"/>
  <c r="AD124" i="57"/>
  <c r="AD120" i="57"/>
  <c r="AG68" i="57"/>
  <c r="M68" i="57" s="1"/>
  <c r="AG69" i="57"/>
  <c r="M69" i="57" s="1"/>
  <c r="AD115" i="57"/>
  <c r="AD119" i="57"/>
  <c r="AD123" i="57"/>
  <c r="AC128" i="57"/>
  <c r="AG77" i="57"/>
  <c r="AG82" i="57"/>
  <c r="AG87" i="57"/>
  <c r="AC127" i="57"/>
  <c r="K129" i="57" l="1"/>
  <c r="L129" i="57"/>
  <c r="AE128" i="57"/>
  <c r="AE127" i="57"/>
  <c r="L256" i="57"/>
  <c r="M120" i="57"/>
  <c r="M124" i="57"/>
  <c r="M116" i="57"/>
  <c r="M123" i="57"/>
  <c r="M119" i="57"/>
  <c r="M115" i="57"/>
  <c r="J127" i="57"/>
  <c r="J128" i="57"/>
  <c r="AD129" i="57"/>
  <c r="AG90" i="57"/>
  <c r="AG125" i="57" s="1"/>
  <c r="M87" i="57"/>
  <c r="M90" i="57" s="1"/>
  <c r="M125" i="57" s="1"/>
  <c r="L258" i="57"/>
  <c r="AG80" i="57"/>
  <c r="AG117" i="57" s="1"/>
  <c r="M77" i="57"/>
  <c r="M80" i="57" s="1"/>
  <c r="M117" i="57" s="1"/>
  <c r="L257" i="57"/>
  <c r="AG85" i="57"/>
  <c r="AG121" i="57" s="1"/>
  <c r="M82" i="57"/>
  <c r="M85" i="57" s="1"/>
  <c r="M121" i="57" s="1"/>
  <c r="J129" i="57"/>
  <c r="AD128" i="57"/>
  <c r="AG120" i="57"/>
  <c r="AG116" i="57"/>
  <c r="AG124" i="57"/>
  <c r="AG115" i="57"/>
  <c r="AG119" i="57"/>
  <c r="AG123" i="57"/>
  <c r="AD127" i="57"/>
  <c r="M256" i="57" l="1"/>
  <c r="M127" i="57"/>
  <c r="M128" i="57"/>
  <c r="AG129" i="57"/>
  <c r="M258" i="57"/>
  <c r="M129" i="57"/>
  <c r="M257" i="57"/>
  <c r="AG127" i="57"/>
  <c r="AG128" i="57"/>
  <c r="O257" i="57" l="1"/>
  <c r="O256" i="57"/>
  <c r="N256" i="57"/>
  <c r="N258" i="57"/>
  <c r="N257" i="57"/>
  <c r="O258" i="57"/>
  <c r="E63" i="58" l="1"/>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R123" i="56" a="1"/>
  <c r="R123" i="56" s="1"/>
  <c r="AF88" i="56"/>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L39" i="56"/>
  <c r="T40" i="56"/>
  <c r="T47" i="56" s="1"/>
  <c r="T87" i="56" s="1"/>
  <c r="T46" i="56"/>
  <c r="T77" i="56" s="1"/>
  <c r="AB46" i="56"/>
  <c r="AB77" i="56" s="1"/>
  <c r="AB40" i="56"/>
  <c r="AB47" i="56" s="1"/>
  <c r="AB87" i="56" s="1"/>
  <c r="R47" i="56"/>
  <c r="R87" i="56" s="1"/>
  <c r="H40" i="56"/>
  <c r="H47" i="56" s="1"/>
  <c r="H46" i="56"/>
  <c r="S46" i="56"/>
  <c r="S77" i="56" s="1"/>
  <c r="AC39" i="56"/>
  <c r="S40" i="56"/>
  <c r="R93" i="56"/>
  <c r="AB93" i="56" s="1"/>
  <c r="R177" i="56" l="1"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AV177" i="56" s="1" a="1"/>
  <c r="AV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N46" i="56" l="1"/>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AA29" i="56"/>
  <c r="H35" i="56"/>
  <c r="G58" i="56"/>
  <c r="Z28" i="56"/>
  <c r="P32" i="56"/>
  <c r="G30" i="56"/>
  <c r="P30" i="56"/>
  <c r="G56" i="56"/>
  <c r="H33" i="56"/>
  <c r="H29" i="56"/>
  <c r="G52" i="56"/>
  <c r="H31" i="56"/>
  <c r="G54" i="56"/>
  <c r="AB29" i="56" l="1"/>
  <c r="J29" i="56" s="1"/>
  <c r="V29" i="56"/>
  <c r="Z29" i="56"/>
  <c r="AB35" i="56"/>
  <c r="AA35" i="56"/>
  <c r="S35" i="56"/>
  <c r="AC35" i="56" s="1"/>
  <c r="L35" i="56" s="1"/>
  <c r="L58" i="56" s="1"/>
  <c r="T35" i="56"/>
  <c r="X35" i="56" s="1"/>
  <c r="Z35" i="56"/>
  <c r="Z34" i="56"/>
  <c r="H28" i="56"/>
  <c r="I28" i="56" s="1"/>
  <c r="T33" i="56"/>
  <c r="X33" i="56" s="1"/>
  <c r="AB33" i="56"/>
  <c r="Z33" i="56"/>
  <c r="S33" i="56"/>
  <c r="W33" i="56" s="1"/>
  <c r="Z31" i="56"/>
  <c r="AA33" i="56"/>
  <c r="AA31" i="56"/>
  <c r="AC29" i="56"/>
  <c r="L29" i="56" s="1"/>
  <c r="L52" i="56" s="1"/>
  <c r="R31" i="56"/>
  <c r="AB31" i="56" s="1"/>
  <c r="I33" i="56"/>
  <c r="I56" i="56" s="1"/>
  <c r="U35" i="56"/>
  <c r="AA34" i="56"/>
  <c r="R34" i="56"/>
  <c r="G99" i="56"/>
  <c r="G53" i="56"/>
  <c r="H30" i="56"/>
  <c r="Z32" i="56"/>
  <c r="Q32" i="56"/>
  <c r="S32" i="56" s="1"/>
  <c r="T32" i="56" s="1"/>
  <c r="U32" i="56" s="1"/>
  <c r="V32" i="56" s="1"/>
  <c r="W32" i="56" s="1"/>
  <c r="X32" i="56" s="1"/>
  <c r="I34" i="56"/>
  <c r="I57" i="56" s="1"/>
  <c r="I55" i="56"/>
  <c r="K29" i="56"/>
  <c r="Z30" i="56"/>
  <c r="Q30" i="56"/>
  <c r="I35" i="56"/>
  <c r="I58" i="56" s="1"/>
  <c r="G100" i="56"/>
  <c r="AB28" i="56"/>
  <c r="S28" i="56"/>
  <c r="V28" i="56"/>
  <c r="T28" i="56"/>
  <c r="G101" i="56"/>
  <c r="G97" i="56"/>
  <c r="G95" i="56"/>
  <c r="I31" i="56"/>
  <c r="I54" i="56" s="1"/>
  <c r="G94" i="56"/>
  <c r="I29" i="56"/>
  <c r="I52" i="56" s="1"/>
  <c r="G36" i="56"/>
  <c r="G59" i="56" s="1"/>
  <c r="W35" i="56"/>
  <c r="G98" i="56"/>
  <c r="M29" i="56" l="1"/>
  <c r="J35" i="56"/>
  <c r="K35" i="56"/>
  <c r="AC33" i="56"/>
  <c r="L33" i="56" s="1"/>
  <c r="L56" i="56" s="1"/>
  <c r="H36" i="56"/>
  <c r="U33" i="56"/>
  <c r="J33" i="56"/>
  <c r="N33" i="56"/>
  <c r="T31" i="56"/>
  <c r="J31" i="56" s="1"/>
  <c r="V31" i="56"/>
  <c r="S31" i="56"/>
  <c r="AC31" i="56" s="1"/>
  <c r="G84" i="56"/>
  <c r="G83" i="56"/>
  <c r="AA30" i="56"/>
  <c r="R30" i="56"/>
  <c r="Q36" i="56"/>
  <c r="G79" i="56"/>
  <c r="N29" i="56"/>
  <c r="AA32" i="56"/>
  <c r="S34" i="56"/>
  <c r="V34" i="56"/>
  <c r="AB34" i="56"/>
  <c r="T34" i="56"/>
  <c r="AC28" i="56"/>
  <c r="W28" i="56"/>
  <c r="G81" i="56"/>
  <c r="J28" i="56"/>
  <c r="I30" i="56"/>
  <c r="I53" i="56" s="1"/>
  <c r="I51" i="56"/>
  <c r="X28" i="56"/>
  <c r="U28" i="56"/>
  <c r="G78" i="56"/>
  <c r="N35" i="56"/>
  <c r="G96" i="56"/>
  <c r="G85" i="56"/>
  <c r="M35" i="56"/>
  <c r="M33" i="56"/>
  <c r="G82" i="56"/>
  <c r="G102" i="56"/>
  <c r="G86" i="56"/>
  <c r="L31" i="56" l="1"/>
  <c r="L54" i="56" s="1"/>
  <c r="K33" i="56"/>
  <c r="X31" i="56"/>
  <c r="W31" i="56"/>
  <c r="U31" i="56"/>
  <c r="I36" i="56"/>
  <c r="I59" i="56" s="1"/>
  <c r="I102" i="56" s="1"/>
  <c r="N31" i="56"/>
  <c r="K28" i="56"/>
  <c r="M31" i="56"/>
  <c r="M28" i="56"/>
  <c r="L28" i="56"/>
  <c r="L51" i="56" s="1"/>
  <c r="K31" i="56"/>
  <c r="J34" i="56"/>
  <c r="X34" i="56"/>
  <c r="U34" i="56"/>
  <c r="AB32" i="56"/>
  <c r="AB30" i="56"/>
  <c r="S30" i="56"/>
  <c r="V30" i="56"/>
  <c r="T30" i="56"/>
  <c r="R36" i="56"/>
  <c r="G80" i="56"/>
  <c r="G89" i="56" s="1"/>
  <c r="AC34" i="56"/>
  <c r="L34" i="56" s="1"/>
  <c r="L57" i="56" s="1"/>
  <c r="W34" i="56"/>
  <c r="AA36" i="56"/>
  <c r="I86" i="56" l="1"/>
  <c r="N28" i="56"/>
  <c r="AC32" i="56"/>
  <c r="L32" i="56" s="1"/>
  <c r="L55" i="56" s="1"/>
  <c r="M34" i="56"/>
  <c r="N34" i="56"/>
  <c r="X30" i="56"/>
  <c r="U30" i="56"/>
  <c r="T36" i="56"/>
  <c r="V36" i="56"/>
  <c r="K34" i="56"/>
  <c r="W30" i="56"/>
  <c r="AC30" i="56"/>
  <c r="S36" i="56"/>
  <c r="J30" i="56"/>
  <c r="AB36" i="56"/>
  <c r="AD36" i="56" l="1"/>
  <c r="M30" i="56"/>
  <c r="W36" i="56"/>
  <c r="K32" i="56"/>
  <c r="N32" i="56"/>
  <c r="K30" i="56"/>
  <c r="U36" i="56"/>
  <c r="J36" i="56"/>
  <c r="X36" i="56"/>
  <c r="M32" i="56"/>
  <c r="L30" i="56"/>
  <c r="L53" i="56" s="1"/>
  <c r="AC36" i="56"/>
  <c r="L36" i="56" l="1"/>
  <c r="L59" i="56" s="1"/>
  <c r="K36" i="56"/>
  <c r="M36" i="56"/>
  <c r="L102" i="56"/>
  <c r="L86" i="56"/>
  <c r="N30" i="56"/>
  <c r="N36" i="56" s="1"/>
  <c r="AE36" i="56"/>
  <c r="AG36" i="56"/>
  <c r="AF36" i="56"/>
  <c r="AH36" i="56" l="1"/>
  <c r="N179" i="56" l="1"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R178" i="56" l="1"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B57" i="56"/>
  <c r="AB84"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R82" i="56"/>
  <c r="R98" i="56" s="1"/>
  <c r="AB98"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T52" i="56" l="1"/>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D147" i="56"/>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I116" i="56" a="1"/>
  <c r="AI116"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X77" i="56" l="1"/>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P80" i="57"/>
  <c r="Z78" i="57"/>
  <c r="O117" i="57" l="1"/>
  <c r="F78" i="57"/>
  <c r="P115" i="57"/>
  <c r="Z80" i="57"/>
  <c r="P117" i="57"/>
  <c r="G78" i="57"/>
  <c r="Q115" i="57"/>
  <c r="R78" i="57"/>
  <c r="Q80" i="57"/>
  <c r="AA78" i="57"/>
  <c r="Y117" i="57"/>
  <c r="P127" i="57" l="1"/>
  <c r="Z115" i="57"/>
  <c r="F80" i="57"/>
  <c r="F117" i="57" s="1"/>
  <c r="F129" i="57" s="1"/>
  <c r="F115" i="57"/>
  <c r="F127" i="57" s="1"/>
  <c r="H78" i="57"/>
  <c r="R80" i="57"/>
  <c r="AB78" i="57"/>
  <c r="R115" i="57"/>
  <c r="AA115" i="57"/>
  <c r="Q127" i="57"/>
  <c r="Z117" i="57"/>
  <c r="Z129" i="57" s="1"/>
  <c r="P129" i="57"/>
  <c r="Q117" i="57"/>
  <c r="AA80" i="57"/>
  <c r="G80" i="57"/>
  <c r="G117" i="57" s="1"/>
  <c r="G129" i="57" s="1"/>
  <c r="G115" i="57"/>
  <c r="P154" i="57" l="1"/>
  <c r="Z127" i="57"/>
  <c r="R127" i="57"/>
  <c r="AB115" i="57"/>
  <c r="Q154" i="57"/>
  <c r="AA127" i="57"/>
  <c r="G127" i="57"/>
  <c r="K256" i="57" s="1"/>
  <c r="Q129" i="57"/>
  <c r="AA117" i="57"/>
  <c r="AA129" i="57" s="1"/>
  <c r="P152" i="57"/>
  <c r="P155" i="57"/>
  <c r="P153" i="57"/>
  <c r="R117" i="57"/>
  <c r="AB80" i="57"/>
  <c r="H115" i="57"/>
  <c r="H127" i="57" s="1"/>
  <c r="H80" i="57"/>
  <c r="H117" i="57" s="1"/>
  <c r="H129" i="57" s="1"/>
  <c r="F154" i="57" l="1"/>
  <c r="F191" i="57" s="1"/>
  <c r="Z154" i="57"/>
  <c r="P166" i="57"/>
  <c r="F153" i="57"/>
  <c r="F190" i="57" s="1"/>
  <c r="Z153" i="57"/>
  <c r="P165" i="57"/>
  <c r="P167" i="57"/>
  <c r="F155" i="57"/>
  <c r="F192" i="57" s="1"/>
  <c r="Z155" i="57"/>
  <c r="P164" i="57"/>
  <c r="F152" i="57"/>
  <c r="F189" i="57" s="1"/>
  <c r="Z152" i="57"/>
  <c r="R154" i="57"/>
  <c r="AB127" i="57"/>
  <c r="G154" i="57"/>
  <c r="G191" i="57" s="1"/>
  <c r="Q166" i="57"/>
  <c r="AA154" i="57"/>
  <c r="Q152" i="57"/>
  <c r="Q153" i="57"/>
  <c r="Q155" i="57"/>
  <c r="K258" i="57"/>
  <c r="K257" i="57"/>
  <c r="R129" i="57"/>
  <c r="AB117" i="57"/>
  <c r="AB129" i="57" s="1"/>
  <c r="F166" i="57" l="1"/>
  <c r="Z166" i="57"/>
  <c r="P169" i="57"/>
  <c r="P178" i="57" s="1"/>
  <c r="Z178" i="57" s="1"/>
  <c r="Z164" i="57"/>
  <c r="F164" i="57"/>
  <c r="F167" i="57"/>
  <c r="Z167" i="57"/>
  <c r="Z165" i="57"/>
  <c r="F165" i="57"/>
  <c r="Q167" i="57"/>
  <c r="AA155" i="57"/>
  <c r="G155" i="57" s="1"/>
  <c r="G192" i="57" s="1"/>
  <c r="R166" i="57"/>
  <c r="AB154" i="57"/>
  <c r="H154" i="57" s="1"/>
  <c r="H191" i="57" s="1"/>
  <c r="Q164" i="57"/>
  <c r="AA152" i="57"/>
  <c r="G152" i="57"/>
  <c r="G189" i="57" s="1"/>
  <c r="Q165" i="57"/>
  <c r="AA153" i="57"/>
  <c r="G153" i="57" s="1"/>
  <c r="G190" i="57" s="1"/>
  <c r="AA166" i="57"/>
  <c r="G166" i="57" s="1"/>
  <c r="R153" i="57"/>
  <c r="R152" i="57"/>
  <c r="R155" i="57"/>
  <c r="AA165" i="57" l="1"/>
  <c r="G165" i="57" s="1"/>
  <c r="AA167" i="57"/>
  <c r="G167" i="57" s="1"/>
  <c r="AB155" i="57"/>
  <c r="R167" i="57"/>
  <c r="H155" i="57"/>
  <c r="H192" i="57" s="1"/>
  <c r="R165" i="57"/>
  <c r="AB153" i="57"/>
  <c r="H153" i="57"/>
  <c r="H190" i="57" s="1"/>
  <c r="AA164" i="57"/>
  <c r="G164" i="57" s="1"/>
  <c r="Q169" i="57"/>
  <c r="Q178" i="57" s="1"/>
  <c r="AA178" i="57" s="1"/>
  <c r="R164" i="57"/>
  <c r="AB152" i="57"/>
  <c r="H152" i="57" s="1"/>
  <c r="H189" i="57" s="1"/>
  <c r="F169" i="57"/>
  <c r="Z169" i="57"/>
  <c r="P174" i="57"/>
  <c r="Z174" i="57" s="1"/>
  <c r="P172" i="57"/>
  <c r="P179" i="57"/>
  <c r="Z179" i="57" s="1"/>
  <c r="P173" i="57"/>
  <c r="Z173" i="57" s="1"/>
  <c r="P177" i="57"/>
  <c r="Z177" i="57" s="1"/>
  <c r="P175" i="57"/>
  <c r="Z175" i="57" s="1"/>
  <c r="P176" i="57"/>
  <c r="Z176" i="57" s="1"/>
  <c r="AB166" i="57"/>
  <c r="H166" i="57" s="1"/>
  <c r="Q175" i="57" l="1"/>
  <c r="AA175" i="57" s="1"/>
  <c r="AA169" i="57"/>
  <c r="F174" i="57"/>
  <c r="F173" i="57"/>
  <c r="F172" i="57"/>
  <c r="F179" i="57"/>
  <c r="F177" i="57"/>
  <c r="F176" i="57"/>
  <c r="AB164" i="57"/>
  <c r="R169" i="57"/>
  <c r="R175" i="57" s="1"/>
  <c r="AB175" i="57" s="1"/>
  <c r="H164" i="57"/>
  <c r="Q172" i="57"/>
  <c r="Q174" i="57"/>
  <c r="AA174" i="57" s="1"/>
  <c r="Q179" i="57"/>
  <c r="AA179" i="57" s="1"/>
  <c r="Q173" i="57"/>
  <c r="AA173" i="57" s="1"/>
  <c r="Q177" i="57"/>
  <c r="AA177" i="57" s="1"/>
  <c r="Q176" i="57"/>
  <c r="AA176" i="57" s="1"/>
  <c r="G169" i="57"/>
  <c r="G175" i="57" s="1"/>
  <c r="Z172" i="57"/>
  <c r="P181" i="57"/>
  <c r="AB165" i="57"/>
  <c r="H165" i="57"/>
  <c r="AB167" i="57"/>
  <c r="H167" i="57" s="1"/>
  <c r="F178" i="57"/>
  <c r="F175" i="57"/>
  <c r="R178" i="57" l="1"/>
  <c r="AB178" i="57" s="1"/>
  <c r="R176" i="57"/>
  <c r="AB176" i="57" s="1"/>
  <c r="G178" i="57"/>
  <c r="F181" i="57"/>
  <c r="F182" i="57" s="1"/>
  <c r="H169" i="57"/>
  <c r="H176" i="57" s="1"/>
  <c r="AA172" i="57"/>
  <c r="Q181" i="57"/>
  <c r="R173" i="57"/>
  <c r="AB173" i="57" s="1"/>
  <c r="R174" i="57"/>
  <c r="AB174" i="57" s="1"/>
  <c r="R179" i="57"/>
  <c r="AB179" i="57" s="1"/>
  <c r="R172" i="57"/>
  <c r="R177" i="57"/>
  <c r="AB177" i="57" s="1"/>
  <c r="P182" i="57"/>
  <c r="Z182" i="57" s="1"/>
  <c r="Z181" i="57"/>
  <c r="AB169" i="57"/>
  <c r="G173" i="57"/>
  <c r="G179" i="57"/>
  <c r="G174" i="57"/>
  <c r="G172" i="57"/>
  <c r="G177" i="57"/>
  <c r="G176" i="57"/>
  <c r="R181" i="57" l="1"/>
  <c r="AB172" i="57"/>
  <c r="G181" i="57"/>
  <c r="G182" i="57" s="1"/>
  <c r="H179" i="57"/>
  <c r="H173" i="57"/>
  <c r="H174" i="57"/>
  <c r="H172" i="57"/>
  <c r="H177" i="57"/>
  <c r="H178" i="57"/>
  <c r="AA181" i="57"/>
  <c r="Q182" i="57"/>
  <c r="AA182" i="57" s="1"/>
  <c r="H175" i="57"/>
  <c r="H181" i="57" l="1"/>
  <c r="H182" i="57" s="1"/>
  <c r="AB181" i="57"/>
  <c r="R182" i="57"/>
  <c r="AB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E166" i="57"/>
  <c r="Y166" i="57"/>
  <c r="O90" i="57"/>
  <c r="Y128" i="57" l="1"/>
  <c r="Y124" i="57"/>
  <c r="E193" i="57"/>
  <c r="Q207" i="57" s="1"/>
  <c r="Y156" i="57"/>
  <c r="O168" i="57"/>
  <c r="O125" i="57"/>
  <c r="Y90" i="57"/>
  <c r="Y125" i="57" l="1"/>
  <c r="Y129" i="57" s="1"/>
  <c r="O129" i="57"/>
  <c r="E168" i="57"/>
  <c r="Y168" i="57"/>
  <c r="O152" i="57" l="1"/>
  <c r="O153" i="57"/>
  <c r="O155" i="57"/>
  <c r="Y153" i="57" l="1"/>
  <c r="O165" i="57"/>
  <c r="E190" i="57"/>
  <c r="Q204" i="57" s="1"/>
  <c r="Y155" i="57"/>
  <c r="E192" i="57"/>
  <c r="Q206" i="57" s="1"/>
  <c r="O167" i="57"/>
  <c r="O164" i="57"/>
  <c r="E189" i="57"/>
  <c r="Q203" i="57" s="1"/>
  <c r="Y152" i="57"/>
  <c r="O169" i="57" l="1"/>
  <c r="O178" i="57" s="1"/>
  <c r="Y178" i="57" s="1"/>
  <c r="E164" i="57"/>
  <c r="Y164" i="57"/>
  <c r="Y167" i="57"/>
  <c r="E167" i="57"/>
  <c r="Y165" i="57"/>
  <c r="E165" i="57"/>
  <c r="O176" i="57" l="1"/>
  <c r="Y176" i="57" s="1"/>
  <c r="O175" i="57"/>
  <c r="Y175" i="57" s="1"/>
  <c r="Y169" i="57"/>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AJ264" i="57" a="1"/>
  <c r="AJ264" i="57" s="1"/>
  <c r="AK264" i="57" s="1" a="1"/>
  <c r="AK264" i="57" s="1"/>
  <c r="AJ265" i="57" a="1"/>
  <c r="AJ265" i="57" s="1"/>
  <c r="AK265" i="57" s="1" a="1"/>
  <c r="AK265" i="57" s="1"/>
  <c r="AJ263" i="57" a="1"/>
  <c r="AJ263" i="57" s="1"/>
  <c r="AK263" i="57" s="1" a="1"/>
  <c r="AK263" i="57" s="1"/>
  <c r="X265" i="57" a="1"/>
  <c r="X265" i="57" s="1"/>
  <c r="Y265" i="57" s="1" a="1"/>
  <c r="Y265" i="57" s="1"/>
  <c r="Z265" i="57" s="1" a="1"/>
  <c r="Z265" i="57" s="1"/>
  <c r="X264" i="57" a="1"/>
  <c r="X264" i="57" s="1"/>
  <c r="Y264" i="57" s="1" a="1"/>
  <c r="Y264" i="57" s="1"/>
  <c r="Z264" i="57" s="1" a="1"/>
  <c r="Z264" i="57" s="1"/>
  <c r="X263" i="57" a="1"/>
  <c r="X263" i="57" s="1"/>
  <c r="Y263" i="57" s="1" a="1"/>
  <c r="Y263" i="57" s="1"/>
  <c r="Z263" i="57" s="1" a="1"/>
  <c r="Z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AG203" i="57" s="1" a="1"/>
  <c r="AG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AE206" i="57" s="1" a="1"/>
  <c r="AE206" i="57" s="1"/>
  <c r="AH206" i="57" s="1" a="1"/>
  <c r="AH206" i="57" s="1"/>
  <c r="AI206" i="57" s="1" a="1"/>
  <c r="AI206" i="57" s="1"/>
  <c r="AJ206" i="57" s="1" a="1"/>
  <c r="AJ206" i="57" s="1"/>
  <c r="AK206" i="57" s="1" a="1"/>
  <c r="AK206" i="57" s="1"/>
  <c r="AL206" i="57" s="1" a="1"/>
  <c r="AL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W204" i="57" s="1" a="1"/>
  <c r="W204" i="57" s="1"/>
  <c r="X204" i="57" s="1" a="1"/>
  <c r="X204" i="57" s="1"/>
  <c r="Y204" i="57" s="1" a="1"/>
  <c r="Y204" i="57" s="1"/>
  <c r="Z204" i="57" s="1" a="1"/>
  <c r="Z204" i="57" s="1"/>
  <c r="AA204" i="57" s="1" a="1"/>
  <c r="AA204" i="57" s="1"/>
  <c r="AB204" i="57" s="1" a="1"/>
  <c r="AB204" i="57" s="1"/>
  <c r="AC204" i="57" s="1" a="1"/>
  <c r="AC204" i="57" s="1"/>
  <c r="AD204" i="57" s="1" a="1"/>
  <c r="AD204" i="57" s="1"/>
  <c r="AF204" i="57" s="1" a="1"/>
  <c r="AF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AA263" i="57" a="1"/>
  <c r="AA263" i="57" s="1"/>
  <c r="AD263" i="57" s="1" a="1"/>
  <c r="AD263" i="57" s="1"/>
  <c r="AE263" i="57" s="1" a="1"/>
  <c r="AE263" i="57" s="1"/>
  <c r="AF263" i="57" s="1" a="1"/>
  <c r="AF263" i="57" s="1"/>
  <c r="AG263" i="57" s="1" a="1"/>
  <c r="AG263" i="57" s="1"/>
  <c r="AH263" i="57" s="1" a="1"/>
  <c r="AH263" i="57" s="1"/>
  <c r="AI263" i="57" s="1" a="1"/>
  <c r="AI263" i="57" s="1"/>
  <c r="AB263" i="57" a="1"/>
  <c r="AB263" i="57" s="1"/>
  <c r="AC263" i="57" a="1"/>
  <c r="AC263"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AC265" i="57" a="1"/>
  <c r="AC265" i="57" s="1"/>
  <c r="AB265" i="57" a="1"/>
  <c r="AB265" i="57" s="1"/>
  <c r="AA265" i="57" a="1"/>
  <c r="AA265" i="57" s="1"/>
  <c r="AD265" i="57" s="1" a="1"/>
  <c r="AD265" i="57" s="1"/>
  <c r="AE265" i="57" s="1" a="1"/>
  <c r="AE265" i="57" s="1"/>
  <c r="AF265" i="57" s="1" a="1"/>
  <c r="AF265" i="57" s="1"/>
  <c r="AG265" i="57" s="1" a="1"/>
  <c r="AG265" i="57" s="1"/>
  <c r="AH265" i="57" s="1" a="1"/>
  <c r="AH265" i="57" s="1"/>
  <c r="AI265" i="57" s="1" a="1"/>
  <c r="AI265" i="57" s="1"/>
  <c r="V261" i="57" a="1"/>
  <c r="V261" i="57" s="1"/>
  <c r="W261" i="57" s="1" a="1"/>
  <c r="W261" i="57" s="1"/>
  <c r="T261" i="57" a="1"/>
  <c r="T261" i="57" s="1"/>
  <c r="S261" i="57" s="1" a="1"/>
  <c r="S261" i="57" s="1"/>
  <c r="V260" i="57" a="1"/>
  <c r="V260" i="57" s="1"/>
  <c r="W260" i="57" s="1" a="1"/>
  <c r="W260" i="57" s="1"/>
  <c r="T260" i="57" a="1"/>
  <c r="T260" i="57" s="1"/>
  <c r="S260" i="57" s="1" a="1"/>
  <c r="S260" i="57" s="1"/>
  <c r="AN263" i="57" a="1"/>
  <c r="AN263" i="57" s="1"/>
  <c r="AM263" i="57" a="1"/>
  <c r="AM263" i="57" s="1"/>
  <c r="AL263" i="57" a="1"/>
  <c r="AL263" i="57" s="1"/>
  <c r="AO263" i="57" s="1" a="1"/>
  <c r="AO263" i="57" s="1"/>
  <c r="AP263" i="57" s="1" a="1"/>
  <c r="AP263" i="57" s="1"/>
  <c r="AQ263" i="57" s="1" a="1"/>
  <c r="AQ263" i="57" s="1"/>
  <c r="AR263" i="57" s="1" a="1"/>
  <c r="AR263" i="57" s="1"/>
  <c r="AS263" i="57" s="1" a="1"/>
  <c r="AS263" i="57" s="1"/>
  <c r="AM265" i="57" a="1"/>
  <c r="AM265" i="57" s="1"/>
  <c r="AL265" i="57" a="1"/>
  <c r="AL265" i="57" s="1"/>
  <c r="AO265" i="57" s="1" a="1"/>
  <c r="AO265" i="57" s="1"/>
  <c r="AP265" i="57" s="1" a="1"/>
  <c r="AP265" i="57" s="1"/>
  <c r="AQ265" i="57" s="1" a="1"/>
  <c r="AQ265" i="57" s="1"/>
  <c r="AR265" i="57" s="1" a="1"/>
  <c r="AR265" i="57" s="1"/>
  <c r="AS265" i="57" s="1" a="1"/>
  <c r="AS265" i="57" s="1"/>
  <c r="AN265" i="57" a="1"/>
  <c r="AN265"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L264" i="57" a="1"/>
  <c r="AL264" i="57" s="1"/>
  <c r="AO264" i="57" s="1" a="1"/>
  <c r="AO264" i="57" s="1"/>
  <c r="AP264" i="57" s="1" a="1"/>
  <c r="AP264" i="57" s="1"/>
  <c r="AQ264" i="57" s="1" a="1"/>
  <c r="AQ264" i="57" s="1"/>
  <c r="AR264" i="57" s="1" a="1"/>
  <c r="AR264" i="57" s="1"/>
  <c r="AS264" i="57" s="1" a="1"/>
  <c r="AS264" i="57" s="1"/>
  <c r="AN264" i="57" a="1"/>
  <c r="AN264" i="57" s="1"/>
  <c r="AM264" i="57" a="1"/>
  <c r="AM264"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5" i="57" a="1"/>
  <c r="AG205" i="57" s="1"/>
  <c r="AF205" i="57" a="1"/>
  <c r="AF205" i="57" s="1"/>
  <c r="AE205" i="57" a="1"/>
  <c r="AE205" i="57" s="1"/>
  <c r="AH205" i="57" s="1" a="1"/>
  <c r="AH205" i="57" s="1"/>
  <c r="AI205" i="57" s="1" a="1"/>
  <c r="AI205" i="57" s="1"/>
  <c r="AJ205" i="57" s="1" a="1"/>
  <c r="AJ205" i="57" s="1"/>
  <c r="AK205" i="57" s="1" a="1"/>
  <c r="AK205" i="57" s="1"/>
  <c r="AL205" i="57" s="1" a="1"/>
  <c r="AL205" i="57" s="1"/>
  <c r="AN205" i="57" s="1" a="1"/>
  <c r="AN205" i="57" s="1"/>
  <c r="AF203" i="57" l="1" a="1"/>
  <c r="AF203" i="57" s="1"/>
  <c r="AE203" i="57" a="1"/>
  <c r="AE203" i="57" s="1"/>
  <c r="AH203" i="57" s="1" a="1"/>
  <c r="AH203" i="57" s="1"/>
  <c r="AI203" i="57" s="1" a="1"/>
  <c r="AI203" i="57" s="1"/>
  <c r="AJ203" i="57" s="1" a="1"/>
  <c r="AJ203" i="57" s="1"/>
  <c r="AK203" i="57" s="1" a="1"/>
  <c r="AK203" i="57" s="1"/>
  <c r="AL203" i="57" s="1" a="1"/>
  <c r="AL203" i="57" s="1"/>
  <c r="AM203" i="57" s="1" a="1"/>
  <c r="AM203" i="57" s="1"/>
  <c r="AO203" i="57" s="1" a="1"/>
  <c r="AO203" i="57" s="1"/>
  <c r="AP203" i="57" s="1" a="1"/>
  <c r="AP203" i="57" s="1"/>
  <c r="AF206" i="57" a="1"/>
  <c r="AF206" i="57" s="1"/>
  <c r="AG201" i="57"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G204" i="57" a="1"/>
  <c r="AG204" i="57" s="1"/>
  <c r="AN206" i="57" a="1"/>
  <c r="AN206" i="57" s="1"/>
  <c r="AM206" i="57" a="1"/>
  <c r="AM206" i="57" s="1"/>
  <c r="AO206" i="57" s="1" a="1"/>
  <c r="AO206" i="57" s="1"/>
  <c r="AQ206" i="57" s="1" a="1"/>
  <c r="AQ206" i="57" s="1"/>
  <c r="AR206" i="57" s="1" a="1"/>
  <c r="AR206" i="57" s="1"/>
  <c r="AS206" i="57" s="1" a="1"/>
  <c r="AS206" i="57" s="1"/>
  <c r="AT206" i="57" s="1" a="1"/>
  <c r="AT206" i="57" s="1"/>
  <c r="AM205" i="57" a="1"/>
  <c r="AM205" i="57" s="1"/>
  <c r="AO205" i="57" s="1" a="1"/>
  <c r="AO205" i="57" s="1"/>
  <c r="AP205" i="57" s="1" a="1"/>
  <c r="AP205" i="57" s="1"/>
  <c r="AG206" i="57" a="1"/>
  <c r="AG206" i="57" s="1"/>
  <c r="AE204" i="57" a="1"/>
  <c r="AE204" i="57" s="1"/>
  <c r="AH204" i="57" s="1" a="1"/>
  <c r="AH204" i="57" s="1"/>
  <c r="AI204" i="57" s="1" a="1"/>
  <c r="AI204" i="57" s="1"/>
  <c r="AJ204" i="57" s="1" a="1"/>
  <c r="AJ204" i="57" s="1"/>
  <c r="AK204" i="57" s="1" a="1"/>
  <c r="AK204" i="57" s="1"/>
  <c r="AL204" i="57" s="1" a="1"/>
  <c r="AL204" i="57" s="1"/>
  <c r="AT261" i="57" a="1"/>
  <c r="AT261" i="57" s="1"/>
  <c r="AV261" i="57" s="1" a="1"/>
  <c r="AV261" i="57" s="1"/>
  <c r="AU261" i="57" a="1"/>
  <c r="AU261" i="57" s="1"/>
  <c r="AU265" i="57" a="1"/>
  <c r="AU265" i="57" s="1"/>
  <c r="AT265" i="57" a="1"/>
  <c r="AT265" i="57" s="1"/>
  <c r="AV265" i="57" s="1" a="1"/>
  <c r="AV265" i="57" s="1"/>
  <c r="AU263" i="57" a="1"/>
  <c r="AU263" i="57" s="1"/>
  <c r="AT263" i="57" a="1"/>
  <c r="AT263" i="57" s="1"/>
  <c r="AV263" i="57" s="1" a="1"/>
  <c r="AV263"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AT264" i="57" a="1"/>
  <c r="AT264" i="57" s="1"/>
  <c r="AV264" i="57" s="1" a="1"/>
  <c r="AV264" i="57" s="1"/>
  <c r="AU264" i="57" a="1"/>
  <c r="AU264"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V206" i="57" l="1" a="1"/>
  <c r="AV206" i="57" s="1"/>
  <c r="AW206" i="57" s="1" a="1"/>
  <c r="AW206" i="57" s="1"/>
  <c r="AX206" i="57" s="1" a="1"/>
  <c r="AX206" i="57" s="1"/>
  <c r="AQ203" i="57" a="1"/>
  <c r="AQ203" i="57" s="1"/>
  <c r="AR203" i="57" s="1" a="1"/>
  <c r="AR203" i="57" s="1"/>
  <c r="AS203" i="57" s="1" a="1"/>
  <c r="AS203" i="57" s="1"/>
  <c r="AT203" i="57" s="1" a="1"/>
  <c r="AT203" i="57" s="1"/>
  <c r="AQ205" i="57" a="1"/>
  <c r="AQ205" i="57" s="1"/>
  <c r="AR205" i="57" s="1" a="1"/>
  <c r="AR205" i="57" s="1"/>
  <c r="AS205" i="57" s="1" a="1"/>
  <c r="AS205" i="57" s="1"/>
  <c r="AT205" i="57" s="1" a="1"/>
  <c r="AT205" i="57" s="1"/>
  <c r="AN203" i="57" a="1"/>
  <c r="AN203" i="57" s="1"/>
  <c r="AQ202" i="57"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P206" i="57" a="1"/>
  <c r="AP206" i="57" s="1"/>
  <c r="AN204" i="57" a="1"/>
  <c r="AN204" i="57" s="1"/>
  <c r="AM204" i="57" a="1"/>
  <c r="AM204" i="57" s="1"/>
  <c r="AO204" i="57" s="1" a="1"/>
  <c r="AO204"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V205" i="57" a="1"/>
  <c r="AV205" i="57" s="1"/>
  <c r="AW205" i="57" s="1" a="1"/>
  <c r="AW205" i="57" s="1"/>
  <c r="AX205" i="57" s="1" a="1"/>
  <c r="AX205" i="57" s="1"/>
  <c r="AV203" i="57" a="1"/>
  <c r="AV203" i="57" s="1"/>
  <c r="AW203" i="57" s="1" a="1"/>
  <c r="AW203" i="57" s="1"/>
  <c r="AX203" i="57" s="1" a="1"/>
  <c r="AX203" i="57" s="1"/>
  <c r="AU206" i="57"/>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P204" i="57" a="1"/>
  <c r="AP204" i="57" s="1"/>
  <c r="AQ204" i="57" a="1"/>
  <c r="AQ204" i="57" s="1"/>
  <c r="AR204" i="57" s="1" a="1"/>
  <c r="AR204" i="57" s="1"/>
  <c r="AS204" i="57" s="1" a="1"/>
  <c r="AS204" i="57" s="1"/>
  <c r="AT204" i="57" s="1" a="1"/>
  <c r="AT204" i="57" s="1"/>
  <c r="AV201" i="57" l="1" a="1"/>
  <c r="AV201" i="57" s="1"/>
  <c r="AW201" i="57" s="1" a="1"/>
  <c r="AW201" i="57" s="1"/>
  <c r="AX201" i="57" s="1" a="1"/>
  <c r="AX201" i="57" s="1"/>
  <c r="AV207" i="57" a="1"/>
  <c r="AV207" i="57" s="1"/>
  <c r="AW207" i="57" s="1" a="1"/>
  <c r="AW207" i="57" s="1"/>
  <c r="AX207" i="57" s="1" a="1"/>
  <c r="AX207" i="57" s="1"/>
  <c r="AU203" i="57"/>
  <c r="AU205" i="57"/>
  <c r="AV204" i="57" a="1"/>
  <c r="AV204" i="57" s="1"/>
  <c r="AW204" i="57" s="1" a="1"/>
  <c r="AW204" i="57" s="1"/>
  <c r="AX204" i="57" s="1" a="1"/>
  <c r="AX204" i="57" s="1"/>
  <c r="AU202" i="57"/>
  <c r="U236" i="57" a="1"/>
  <c r="U236" i="57" s="1"/>
  <c r="V236" i="57" s="1" a="1"/>
  <c r="V236" i="57" s="1"/>
  <c r="W236" i="57" s="1" a="1"/>
  <c r="W236" i="57" s="1"/>
  <c r="X236" i="57" a="1"/>
  <c r="X236" i="57" s="1"/>
  <c r="Y236" i="57" s="1" a="1"/>
  <c r="Y236" i="57" s="1"/>
  <c r="Z236" i="57" s="1" a="1"/>
  <c r="Z236" i="57" s="1"/>
  <c r="U238" i="57" a="1"/>
  <c r="U238" i="57" s="1"/>
  <c r="V238" i="57" s="1" a="1"/>
  <c r="V238" i="57" s="1"/>
  <c r="W238" i="57" s="1" a="1"/>
  <c r="W238" i="57" s="1"/>
  <c r="X238" i="57" a="1"/>
  <c r="X238" i="57" s="1"/>
  <c r="Y238" i="57" s="1" a="1"/>
  <c r="Y238" i="57" s="1"/>
  <c r="Z238" i="57" s="1" a="1"/>
  <c r="Z238" i="57" s="1"/>
  <c r="AJ237" i="57" a="1"/>
  <c r="AJ237" i="57" s="1"/>
  <c r="AK237" i="57" s="1" a="1"/>
  <c r="AK237" i="57" s="1"/>
  <c r="X237" i="57" a="1"/>
  <c r="X237" i="57" s="1"/>
  <c r="Y237" i="57" s="1" a="1"/>
  <c r="Y237" i="57" s="1"/>
  <c r="Z237" i="57" s="1" a="1"/>
  <c r="Z237" i="57" s="1"/>
  <c r="U237" i="57" a="1"/>
  <c r="U237" i="57" s="1"/>
  <c r="V237" i="57" s="1" a="1"/>
  <c r="V237" i="57" s="1"/>
  <c r="W237" i="57" s="1" a="1"/>
  <c r="W237" i="57" s="1"/>
  <c r="AJ236" i="57" a="1"/>
  <c r="AJ236" i="57" s="1"/>
  <c r="AK236" i="57" s="1" a="1"/>
  <c r="AK236" i="57" s="1"/>
  <c r="AJ238" i="57" a="1"/>
  <c r="AJ238" i="57" s="1"/>
  <c r="AK238" i="57" s="1" a="1"/>
  <c r="AK238"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AJ239" i="57" a="1"/>
  <c r="AJ239" i="57" s="1"/>
  <c r="AK239" i="57" s="1" a="1"/>
  <c r="AK239" i="57" s="1"/>
  <c r="X239" i="57" a="1"/>
  <c r="X239" i="57" s="1"/>
  <c r="Y239" i="57" s="1" a="1"/>
  <c r="Y239" i="57" s="1"/>
  <c r="Z239" i="57" s="1" a="1"/>
  <c r="Z239" i="57" s="1"/>
  <c r="U239" i="57" a="1"/>
  <c r="U239" i="57" s="1"/>
  <c r="V239" i="57" s="1" a="1"/>
  <c r="V239" i="57" s="1"/>
  <c r="W239" i="57" s="1" a="1"/>
  <c r="W239" i="57" s="1"/>
  <c r="AJ233" i="57" a="1"/>
  <c r="AJ233" i="57" s="1"/>
  <c r="AK233" i="57" s="1" a="1"/>
  <c r="AK233" i="57" s="1"/>
  <c r="AU207" i="57" l="1"/>
  <c r="AU201" i="57"/>
  <c r="AU204"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C237" i="57" a="1"/>
  <c r="AC237"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M237" i="57" a="1"/>
  <c r="AM237" i="57" s="1"/>
  <c r="AN237" i="57" a="1"/>
  <c r="AN237" i="57" s="1"/>
  <c r="AL237" i="57" a="1"/>
  <c r="AL237" i="57" s="1"/>
  <c r="AO237" i="57" s="1" a="1"/>
  <c r="AO237" i="57" s="1"/>
  <c r="AP237" i="57" s="1" a="1"/>
  <c r="AP237" i="57" s="1"/>
  <c r="AQ237" i="57" s="1" a="1"/>
  <c r="AQ237" i="57" s="1"/>
  <c r="AR237" i="57" s="1" a="1"/>
  <c r="AR237" i="57" s="1"/>
  <c r="AS237" i="57" s="1" a="1"/>
  <c r="AS237"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B239" i="57" a="1"/>
  <c r="AB239"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38" i="57" a="1"/>
  <c r="AA238" i="57" s="1"/>
  <c r="AD238" i="57" s="1" a="1"/>
  <c r="AD238" i="57" s="1"/>
  <c r="AE238" i="57" s="1" a="1"/>
  <c r="AE238" i="57" s="1"/>
  <c r="AF238" i="57" s="1" a="1"/>
  <c r="AF238" i="57" s="1"/>
  <c r="AG238" i="57" s="1" a="1"/>
  <c r="AG238" i="57" s="1"/>
  <c r="AH238" i="57" s="1" a="1"/>
  <c r="AH238" i="57" s="1"/>
  <c r="AI238" i="57" s="1" a="1"/>
  <c r="AI238" i="57" s="1"/>
  <c r="AC238" i="57" a="1"/>
  <c r="AC238" i="57" s="1"/>
  <c r="AB238" i="57" a="1"/>
  <c r="AB238"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N239" i="57" a="1"/>
  <c r="AN239" i="57" s="1"/>
  <c r="AM239" i="57" a="1"/>
  <c r="AM239" i="57" s="1"/>
  <c r="AL239" i="57" a="1"/>
  <c r="AL239" i="57" s="1"/>
  <c r="AO239" i="57" s="1" a="1"/>
  <c r="AO239" i="57" s="1"/>
  <c r="AP239" i="57" s="1" a="1"/>
  <c r="AP239" i="57" s="1"/>
  <c r="AQ239" i="57" s="1" a="1"/>
  <c r="AQ239" i="57" s="1"/>
  <c r="AR239" i="57" s="1" a="1"/>
  <c r="AR239" i="57" s="1"/>
  <c r="AS239" i="57" s="1" a="1"/>
  <c r="AS239" i="57" s="1"/>
  <c r="AT236" i="57" l="1" a="1"/>
  <c r="AT236" i="57" s="1"/>
  <c r="AV236" i="57" s="1" a="1"/>
  <c r="AV236" i="57" s="1"/>
  <c r="AU236" i="57" a="1"/>
  <c r="AU236" i="57" s="1"/>
  <c r="AT237" i="57" a="1"/>
  <c r="AT237" i="57" s="1"/>
  <c r="AV237" i="57" s="1" a="1"/>
  <c r="AV237" i="57" s="1"/>
  <c r="AU237" i="57" a="1"/>
  <c r="AU237" i="57" s="1"/>
  <c r="AT239" i="57" a="1"/>
  <c r="AT239" i="57" s="1"/>
  <c r="AV239" i="57" s="1" a="1"/>
  <c r="AV239" i="57" s="1"/>
  <c r="AU239" i="57" a="1"/>
  <c r="AU239" i="57" s="1"/>
  <c r="AT238" i="57" a="1"/>
  <c r="AT238" i="57" s="1"/>
  <c r="AV238" i="57" s="1" a="1"/>
  <c r="AV238" i="57" s="1"/>
  <c r="AU238" i="57" a="1"/>
  <c r="AU238" i="57" s="1"/>
  <c r="AU234" i="57"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7" i="57" a="1"/>
  <c r="AW237"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8" i="57" a="1"/>
  <c r="AW238" i="57" s="1"/>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N223" i="57" l="1" a="1"/>
  <c r="N223" i="57" s="1"/>
  <c r="O223" i="57" s="1" a="1"/>
  <c r="O223" i="57" s="1"/>
  <c r="H106" i="47" s="1"/>
  <c r="N225" i="57" a="1"/>
  <c r="N225" i="57" s="1"/>
  <c r="G107" i="47" s="1"/>
  <c r="N224" i="57" a="1"/>
  <c r="N224" i="57" s="1"/>
  <c r="R223" i="57" a="1"/>
  <c r="R223" i="57" s="1"/>
  <c r="Q223" i="57" a="1"/>
  <c r="Q223" i="57" s="1"/>
  <c r="J106" i="47" s="1"/>
  <c r="P223" i="57" a="1"/>
  <c r="P223" i="57" s="1"/>
  <c r="I106" i="47" s="1"/>
  <c r="R225" i="57" a="1"/>
  <c r="R225" i="57" s="1"/>
  <c r="Q225" i="57" a="1"/>
  <c r="Q225" i="57" s="1"/>
  <c r="J107" i="47" s="1"/>
  <c r="P225" i="57" a="1"/>
  <c r="P225" i="57" s="1"/>
  <c r="I107" i="47" s="1"/>
  <c r="R221" i="57" a="1"/>
  <c r="R221" i="57" s="1"/>
  <c r="Q221" i="57" a="1"/>
  <c r="Q221" i="57" s="1"/>
  <c r="J101" i="47" s="1"/>
  <c r="P221" i="57" a="1"/>
  <c r="P221" i="57" s="1"/>
  <c r="I101" i="47" s="1"/>
  <c r="N221" i="57" a="1"/>
  <c r="N221" i="57" s="1"/>
  <c r="R222" i="57" a="1"/>
  <c r="R222"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R224" i="57" a="1"/>
  <c r="R224"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2" i="57" a="1"/>
  <c r="AC222" i="57" s="1"/>
  <c r="AC221" i="57" a="1"/>
  <c r="AC221" i="57" s="1"/>
  <c r="AP221" i="57" a="1"/>
  <c r="AP221" i="57" s="1"/>
  <c r="AC220" i="57" a="1"/>
  <c r="AC220" i="57" s="1"/>
  <c r="AC225" i="57" a="1"/>
  <c r="AC225" i="57" s="1"/>
  <c r="AC224" i="57" a="1"/>
  <c r="AC224" i="57" s="1"/>
  <c r="AP220" i="57" a="1"/>
  <c r="AP220" i="57" s="1"/>
  <c r="AC219" i="57" a="1"/>
  <c r="AC219" i="57" s="1"/>
  <c r="AP222" i="57" a="1"/>
  <c r="AP222" i="57" s="1"/>
  <c r="AC223" i="57" a="1"/>
  <c r="AC223" i="57" s="1"/>
  <c r="AP226" i="57" a="1"/>
  <c r="AP226" i="57" s="1"/>
  <c r="AQ225" i="57" a="1"/>
  <c r="AQ225" i="57" s="1"/>
  <c r="AP225" i="57" a="1"/>
  <c r="AP225" i="57" s="1"/>
  <c r="AQ226" i="57" a="1"/>
  <c r="AQ226" i="57" s="1"/>
  <c r="AP224" i="57" a="1"/>
  <c r="AP224" i="57" s="1"/>
  <c r="AP219" i="57" a="1"/>
  <c r="AP219" i="57" s="1"/>
  <c r="AP223" i="57" a="1"/>
  <c r="AP223" i="57" s="1"/>
  <c r="AQ221" i="57" a="1"/>
  <c r="AQ221" i="57" s="1"/>
  <c r="AQ223" i="57" a="1"/>
  <c r="AQ223" i="57" s="1"/>
  <c r="AQ222" i="57" a="1"/>
  <c r="AQ222" i="57" s="1"/>
  <c r="AQ219" i="57" a="1"/>
  <c r="AQ219" i="57" s="1"/>
  <c r="AQ220" i="57" a="1"/>
  <c r="AQ220" i="57" s="1"/>
  <c r="AQ224" i="57" a="1"/>
  <c r="AQ224" i="57" s="1"/>
  <c r="G104" i="47" l="1"/>
  <c r="O222" i="57" a="1"/>
  <c r="O222" i="57" s="1"/>
  <c r="H104" i="47" s="1"/>
  <c r="T103" i="47"/>
  <c r="AD224" i="57" a="1"/>
  <c r="AD224" i="57" s="1"/>
  <c r="AG224" i="57" s="1" a="1"/>
  <c r="AG224" i="57" s="1"/>
  <c r="S225" i="57" a="1"/>
  <c r="S225" i="57" s="1"/>
  <c r="K107" i="47"/>
  <c r="S220" i="57" a="1"/>
  <c r="S220" i="57" s="1"/>
  <c r="K102" i="47"/>
  <c r="AD103" i="47"/>
  <c r="T102" i="47"/>
  <c r="AD220" i="57" a="1"/>
  <c r="AD220" i="57" s="1"/>
  <c r="AD102" i="47"/>
  <c r="AD107" i="47"/>
  <c r="AD100" i="47"/>
  <c r="S224" i="57" a="1"/>
  <c r="S224" i="57" s="1"/>
  <c r="K103" i="47"/>
  <c r="S222" i="57" a="1"/>
  <c r="S222" i="57" s="1"/>
  <c r="K104" i="47"/>
  <c r="AF224" i="57" a="1"/>
  <c r="AF224" i="57" s="1"/>
  <c r="AD105" i="47"/>
  <c r="AD225" i="57" a="1"/>
  <c r="AD225" i="57" s="1"/>
  <c r="T107" i="47"/>
  <c r="AD226" i="57" a="1"/>
  <c r="AD226" i="57" s="1"/>
  <c r="T105" i="47"/>
  <c r="AD104" i="47"/>
  <c r="AD221" i="57" a="1"/>
  <c r="AD221" i="57" s="1"/>
  <c r="T101" i="47"/>
  <c r="T104" i="47"/>
  <c r="AD222" i="57" a="1"/>
  <c r="AD222" i="57" s="1"/>
  <c r="AD101" i="47"/>
  <c r="O221" i="57" a="1"/>
  <c r="O221" i="57" s="1"/>
  <c r="H101" i="47" s="1"/>
  <c r="G101" i="47"/>
  <c r="K106" i="47"/>
  <c r="S223" i="57" a="1"/>
  <c r="S223" i="57" s="1"/>
  <c r="AD223" i="57" a="1"/>
  <c r="AD223" i="57" s="1"/>
  <c r="T106" i="47"/>
  <c r="G102" i="47"/>
  <c r="O220" i="57" a="1"/>
  <c r="O220" i="57" s="1"/>
  <c r="H102" i="47" s="1"/>
  <c r="AD106" i="47"/>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AE224" i="57" l="1" a="1"/>
  <c r="AE224" i="57" s="1"/>
  <c r="V103" i="47" s="1"/>
  <c r="U103" i="47"/>
  <c r="AG222" i="57" a="1"/>
  <c r="AG222" i="57" s="1"/>
  <c r="U104" i="47"/>
  <c r="AE222" i="57" a="1"/>
  <c r="AE222" i="57" s="1"/>
  <c r="AF222" i="57" a="1"/>
  <c r="AF222" i="57" s="1"/>
  <c r="U226" i="57"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AG223" i="57" a="1"/>
  <c r="AG223" i="57" s="1"/>
  <c r="U106" i="47"/>
  <c r="AF223" i="57" a="1"/>
  <c r="AF223" i="57" s="1"/>
  <c r="AE223" i="57" a="1"/>
  <c r="AE223" i="57" s="1"/>
  <c r="V222" i="57" a="1"/>
  <c r="V222" i="57" s="1"/>
  <c r="U222" i="57" a="1"/>
  <c r="U222" i="57" s="1"/>
  <c r="L104" i="47"/>
  <c r="T222" i="57" a="1"/>
  <c r="T222" i="57" s="1"/>
  <c r="U219" i="57" a="1"/>
  <c r="U219" i="57" s="1"/>
  <c r="T219" i="57" a="1"/>
  <c r="T219" i="57" s="1"/>
  <c r="V219" i="57" a="1"/>
  <c r="V219" i="57" s="1"/>
  <c r="L100" i="47"/>
  <c r="L106" i="47"/>
  <c r="U223" i="57" a="1"/>
  <c r="U223" i="57" s="1"/>
  <c r="V223" i="57" a="1"/>
  <c r="V223" i="57" s="1"/>
  <c r="T223" i="57" a="1"/>
  <c r="T223" i="57" s="1"/>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V224" i="57" a="1"/>
  <c r="V224" i="57" s="1"/>
  <c r="U224" i="57" a="1"/>
  <c r="U224" i="57" s="1"/>
  <c r="L103" i="47"/>
  <c r="T224" i="57" a="1"/>
  <c r="T224" i="57" s="1"/>
  <c r="AE225" i="57" a="1"/>
  <c r="AE225" i="57" s="1"/>
  <c r="U107" i="47"/>
  <c r="AG225" i="57" a="1"/>
  <c r="AG225" i="57" s="1"/>
  <c r="AF225" i="57" a="1"/>
  <c r="AF225" i="57" s="1"/>
  <c r="L107" i="47"/>
  <c r="T225" i="57" a="1"/>
  <c r="T225" i="57" s="1"/>
  <c r="U225" i="57" a="1"/>
  <c r="U225" i="57" s="1"/>
  <c r="V225" i="57" a="1"/>
  <c r="V225" i="57" s="1"/>
  <c r="AH224" i="57" l="1" a="1"/>
  <c r="AH224" i="57" s="1"/>
  <c r="W223" i="57" a="1"/>
  <c r="W223" i="57" s="1"/>
  <c r="M106" i="47"/>
  <c r="V106" i="47"/>
  <c r="AH223" i="57" a="1"/>
  <c r="AH223" i="57" s="1"/>
  <c r="AH220" i="57" a="1"/>
  <c r="AH220" i="57" s="1"/>
  <c r="V102" i="47"/>
  <c r="W226" i="57" a="1"/>
  <c r="W226" i="57" s="1"/>
  <c r="M105" i="47"/>
  <c r="AH219" i="57" a="1"/>
  <c r="AH219" i="57" s="1"/>
  <c r="V100" i="47"/>
  <c r="AH221" i="57" a="1"/>
  <c r="AH221" i="57" s="1"/>
  <c r="V101" i="47"/>
  <c r="M107" i="47"/>
  <c r="W225" i="57" a="1"/>
  <c r="W225" i="57" s="1"/>
  <c r="W224" i="57" a="1"/>
  <c r="W224" i="57" s="1"/>
  <c r="M103" i="47"/>
  <c r="M100" i="47"/>
  <c r="W219" i="57" a="1"/>
  <c r="W219" i="57" s="1"/>
  <c r="W220" i="57" a="1"/>
  <c r="W220" i="57" s="1"/>
  <c r="M102" i="47"/>
  <c r="AH222" i="57" a="1"/>
  <c r="AH222" i="57" s="1"/>
  <c r="V104" i="47"/>
  <c r="AH225" i="57" a="1"/>
  <c r="AH225" i="57" s="1"/>
  <c r="V107" i="47"/>
  <c r="M101" i="47"/>
  <c r="W221" i="57" a="1"/>
  <c r="W221" i="57" s="1"/>
  <c r="AH226" i="57" a="1"/>
  <c r="AH226" i="57" s="1"/>
  <c r="V105" i="47"/>
  <c r="W222" i="57" a="1"/>
  <c r="W222" i="57" s="1"/>
  <c r="M104" i="47"/>
  <c r="AI224" i="57" a="1"/>
  <c r="AI224" i="57" s="1"/>
  <c r="W103" i="47"/>
  <c r="AI221" i="57" l="1" a="1"/>
  <c r="AI221" i="57" s="1"/>
  <c r="W101" i="47"/>
  <c r="W100" i="47"/>
  <c r="AI219" i="57" a="1"/>
  <c r="AI219" i="57" s="1"/>
  <c r="AI225" i="57" a="1"/>
  <c r="AI225" i="57" s="1"/>
  <c r="W107" i="47"/>
  <c r="X103" i="47"/>
  <c r="AJ224" i="57" a="1"/>
  <c r="AJ224" i="57" s="1"/>
  <c r="X220" i="57" a="1"/>
  <c r="X220" i="57" s="1"/>
  <c r="N102" i="47"/>
  <c r="N105" i="47"/>
  <c r="X226" i="57" a="1"/>
  <c r="X226" i="57" s="1"/>
  <c r="N100" i="47"/>
  <c r="X219" i="57" a="1"/>
  <c r="X219" i="57" s="1"/>
  <c r="X222" i="57" a="1"/>
  <c r="X222" i="57" s="1"/>
  <c r="N104" i="47"/>
  <c r="AI220" i="57" a="1"/>
  <c r="AI220" i="57" s="1"/>
  <c r="W102" i="47"/>
  <c r="W104" i="47"/>
  <c r="AI222" i="57" a="1"/>
  <c r="AI222" i="57" s="1"/>
  <c r="W106" i="47"/>
  <c r="AI223" i="57" a="1"/>
  <c r="AI223" i="57" s="1"/>
  <c r="N103" i="47"/>
  <c r="X224" i="57" a="1"/>
  <c r="X224" i="57" s="1"/>
  <c r="N101" i="47"/>
  <c r="X221" i="57" a="1"/>
  <c r="X221" i="57" s="1"/>
  <c r="N107" i="47"/>
  <c r="X225" i="57" a="1"/>
  <c r="X225" i="57" s="1"/>
  <c r="AI226" i="57" a="1"/>
  <c r="AI226" i="57" s="1"/>
  <c r="W105" i="47"/>
  <c r="N106" i="47"/>
  <c r="X223" i="57" a="1"/>
  <c r="X223" i="57" s="1"/>
  <c r="O105" i="47" l="1"/>
  <c r="Y226" i="57" a="1"/>
  <c r="Y226" i="57" s="1"/>
  <c r="Y220" i="57" a="1"/>
  <c r="Y220" i="57" s="1"/>
  <c r="O102" i="47"/>
  <c r="AJ222" i="57" a="1"/>
  <c r="AJ222" i="57" s="1"/>
  <c r="X104" i="47"/>
  <c r="Y103" i="47"/>
  <c r="AK224" i="57" a="1"/>
  <c r="AK224" i="57" s="1"/>
  <c r="AJ223" i="57" a="1"/>
  <c r="AJ223" i="57" s="1"/>
  <c r="X106" i="47"/>
  <c r="X102" i="47"/>
  <c r="AJ220" i="57" a="1"/>
  <c r="AJ220" i="57" s="1"/>
  <c r="X107" i="47"/>
  <c r="AJ225" i="57" a="1"/>
  <c r="AJ225" i="57" s="1"/>
  <c r="X100" i="47"/>
  <c r="AJ219" i="57" a="1"/>
  <c r="AJ219" i="57" s="1"/>
  <c r="O106" i="47"/>
  <c r="Y223" i="57" a="1"/>
  <c r="Y223" i="57" s="1"/>
  <c r="AJ226" i="57" a="1"/>
  <c r="AJ226" i="57" s="1"/>
  <c r="X105" i="47"/>
  <c r="O104" i="47"/>
  <c r="Y222" i="57" a="1"/>
  <c r="Y222" i="57" s="1"/>
  <c r="O101" i="47"/>
  <c r="Y221" i="57" a="1"/>
  <c r="Y221" i="57" s="1"/>
  <c r="O100" i="47"/>
  <c r="Y219" i="57" a="1"/>
  <c r="Y219" i="57" s="1"/>
  <c r="O103" i="47"/>
  <c r="Y224" i="57" a="1"/>
  <c r="Y224" i="57" s="1"/>
  <c r="O107" i="47"/>
  <c r="Y225" i="57" a="1"/>
  <c r="Y225" i="57" s="1"/>
  <c r="X101" i="47"/>
  <c r="AJ221" i="57" a="1"/>
  <c r="AJ221" i="57" s="1"/>
  <c r="AK220" i="57" l="1" a="1"/>
  <c r="AK220" i="57" s="1"/>
  <c r="Y102" i="47"/>
  <c r="AK223" i="57" a="1"/>
  <c r="AK223" i="57" s="1"/>
  <c r="Y106" i="47"/>
  <c r="AL224" i="57" a="1"/>
  <c r="AL224" i="57" s="1"/>
  <c r="Z103" i="47"/>
  <c r="AK226" i="57" a="1"/>
  <c r="AK226" i="57" s="1"/>
  <c r="Y105" i="47"/>
  <c r="P106" i="47"/>
  <c r="Z223" i="57" a="1"/>
  <c r="Z223" i="57" s="1"/>
  <c r="Y104" i="47"/>
  <c r="AK222" i="57" a="1"/>
  <c r="AK222" i="57" s="1"/>
  <c r="AK221" i="57" a="1"/>
  <c r="AK221" i="57" s="1"/>
  <c r="Y101" i="47"/>
  <c r="AK219" i="57" a="1"/>
  <c r="AK219" i="57" s="1"/>
  <c r="Y100" i="47"/>
  <c r="P101" i="47"/>
  <c r="Z221" i="57" a="1"/>
  <c r="Z221" i="57" s="1"/>
  <c r="P102" i="47"/>
  <c r="Z220" i="57" a="1"/>
  <c r="Z220" i="57" s="1"/>
  <c r="Z225" i="57" a="1"/>
  <c r="Z225" i="57" s="1"/>
  <c r="P107" i="47"/>
  <c r="Y107" i="47"/>
  <c r="AK225" i="57" a="1"/>
  <c r="AK225" i="57" s="1"/>
  <c r="P105" i="47"/>
  <c r="Z226" i="57" a="1"/>
  <c r="Z226" i="57" s="1"/>
  <c r="P104" i="47"/>
  <c r="Z222" i="57" a="1"/>
  <c r="Z222" i="57" s="1"/>
  <c r="P103" i="47"/>
  <c r="Z224" i="57" a="1"/>
  <c r="Z224" i="57" s="1"/>
  <c r="P100" i="47"/>
  <c r="Z219" i="57" a="1"/>
  <c r="Z219" i="57" s="1"/>
  <c r="AL222" i="57" l="1" a="1"/>
  <c r="AL222" i="57" s="1"/>
  <c r="Z104" i="47"/>
  <c r="Q106" i="47"/>
  <c r="AA223" i="57" a="1"/>
  <c r="AA223" i="57" s="1"/>
  <c r="Q102" i="47"/>
  <c r="AA220" i="57" a="1"/>
  <c r="AA220" i="57" s="1"/>
  <c r="Q107" i="47"/>
  <c r="AA225" i="57" a="1"/>
  <c r="AA225" i="57" s="1"/>
  <c r="AL226" i="57" a="1"/>
  <c r="AL226" i="57" s="1"/>
  <c r="Z105" i="47"/>
  <c r="Q101" i="47"/>
  <c r="AA221" i="57" a="1"/>
  <c r="AA221" i="57" s="1"/>
  <c r="Z107" i="47"/>
  <c r="AL225" i="57" a="1"/>
  <c r="AL225" i="57" s="1"/>
  <c r="AM224" i="57" a="1"/>
  <c r="AM224" i="57" s="1"/>
  <c r="AN224" i="57" a="1"/>
  <c r="AN224" i="57" s="1"/>
  <c r="AA103" i="47"/>
  <c r="Q104" i="47"/>
  <c r="AA222" i="57" a="1"/>
  <c r="AA222" i="57" s="1"/>
  <c r="Q103" i="47"/>
  <c r="AA224" i="57" a="1"/>
  <c r="AA224" i="57" s="1"/>
  <c r="Z100" i="47"/>
  <c r="AL219" i="57" a="1"/>
  <c r="AL219" i="57" s="1"/>
  <c r="AL223" i="57" a="1"/>
  <c r="AL223" i="57" s="1"/>
  <c r="Z106" i="47"/>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R107" i="47"/>
  <c r="AB225" i="57" a="1"/>
  <c r="AB225" i="57" s="1"/>
  <c r="S107" i="47" s="1"/>
  <c r="AA106" i="47"/>
  <c r="AM223" i="57" a="1"/>
  <c r="AM223" i="57" s="1"/>
  <c r="AN223" i="57" a="1"/>
  <c r="AN223" i="57" s="1"/>
  <c r="AA100" i="47"/>
  <c r="AM219" i="57" a="1"/>
  <c r="AM219" i="57" s="1"/>
  <c r="AN219" i="57" a="1"/>
  <c r="AN219" i="57" s="1"/>
  <c r="AB220" i="57" a="1"/>
  <c r="AB220" i="57" s="1"/>
  <c r="S102" i="47" s="1"/>
  <c r="R102" i="47"/>
  <c r="AA102" i="47"/>
  <c r="AN220" i="57" a="1"/>
  <c r="AN220" i="57" s="1"/>
  <c r="AM220" i="57" a="1"/>
  <c r="AM220" i="57" s="1"/>
  <c r="R103" i="47"/>
  <c r="AB224" i="57" a="1"/>
  <c r="AB224" i="57" s="1"/>
  <c r="S103" i="47" s="1"/>
  <c r="R106" i="47"/>
  <c r="AB223" i="57" a="1"/>
  <c r="AB223" i="57" s="1"/>
  <c r="S106" i="47" s="1"/>
  <c r="AB222" i="57" a="1"/>
  <c r="AB222" i="57" s="1"/>
  <c r="S104" i="47" s="1"/>
  <c r="R104" i="47"/>
  <c r="AO224" i="57" a="1"/>
  <c r="AO224" i="57" s="1"/>
  <c r="AC103" i="47" s="1"/>
  <c r="AB103" i="47"/>
  <c r="R100" i="47"/>
  <c r="AB219" i="57" a="1"/>
  <c r="AB219" i="57" s="1"/>
  <c r="S100" i="47" s="1"/>
  <c r="AB226" i="57" a="1"/>
  <c r="AB226" i="57" s="1"/>
  <c r="S105" i="47" s="1"/>
  <c r="R105" i="47"/>
  <c r="AM225" i="57" a="1"/>
  <c r="AM225" i="57" s="1"/>
  <c r="AA107" i="47"/>
  <c r="AN225" i="57" a="1"/>
  <c r="AN225" i="57" s="1"/>
  <c r="AM221" i="57" a="1"/>
  <c r="AM221" i="57" s="1"/>
  <c r="AA101" i="47"/>
  <c r="AN221" i="57" a="1"/>
  <c r="AN221" i="57" s="1"/>
  <c r="AM222" i="57" a="1"/>
  <c r="AM222" i="57" s="1"/>
  <c r="AA104" i="47"/>
  <c r="AN222" i="57" a="1"/>
  <c r="AN222" i="57" s="1"/>
  <c r="AB106" i="47" l="1"/>
  <c r="AO223" i="57" a="1"/>
  <c r="AO223" i="57" s="1"/>
  <c r="AC106" i="47" s="1"/>
  <c r="AO219" i="57" a="1"/>
  <c r="AO219" i="57" s="1"/>
  <c r="AC100" i="47" s="1"/>
  <c r="AB100" i="47"/>
  <c r="AO225" i="57" a="1"/>
  <c r="AO225" i="57" s="1"/>
  <c r="AC107" i="47" s="1"/>
  <c r="AB107" i="47"/>
  <c r="AB102" i="47"/>
  <c r="AO220" i="57" a="1"/>
  <c r="AO220" i="57" s="1"/>
  <c r="AC102" i="47" s="1"/>
  <c r="AO226" i="57" a="1"/>
  <c r="AO226" i="57" s="1"/>
  <c r="AC105" i="47" s="1"/>
  <c r="AB105" i="47"/>
  <c r="AB101" i="47"/>
  <c r="AO221" i="57" a="1"/>
  <c r="AO221" i="57" s="1"/>
  <c r="AC101" i="47" s="1"/>
  <c r="AO222" i="57" a="1"/>
  <c r="AO222" i="57" s="1"/>
  <c r="AC104" i="47" s="1"/>
  <c r="AB104" i="47"/>
  <c r="AS219" i="57" a="1"/>
  <c r="AS219" i="57" s="1"/>
  <c r="AT219" i="57" s="1" a="1"/>
  <c r="AT219" i="57" s="1"/>
  <c r="AS224" i="57" a="1"/>
  <c r="AS224" i="57" s="1"/>
  <c r="AS225" i="57" a="1"/>
  <c r="AS225" i="57" s="1"/>
  <c r="AS223" i="57" a="1"/>
  <c r="AS223" i="57" s="1"/>
  <c r="AS220" i="57" a="1"/>
  <c r="AS220" i="57" s="1"/>
  <c r="AS222" i="57" a="1"/>
  <c r="AS222" i="57" s="1"/>
  <c r="AR222" i="57" s="1"/>
  <c r="AE104" i="47" s="1"/>
  <c r="AS221" i="57" a="1"/>
  <c r="AS221" i="57" s="1"/>
  <c r="AS226" i="57" a="1"/>
  <c r="AS226" i="57" s="1"/>
  <c r="AR226" i="57" s="1"/>
  <c r="AE105" i="47" s="1"/>
  <c r="AT224" i="57" l="1" a="1"/>
  <c r="AT224" i="57" s="1"/>
  <c r="AG103" i="47" s="1"/>
  <c r="AR224" i="57"/>
  <c r="AE103" i="47" s="1"/>
  <c r="AF103" i="47"/>
  <c r="AF100" i="47"/>
  <c r="AR219" i="57"/>
  <c r="AE100" i="47" s="1"/>
  <c r="AR225" i="57"/>
  <c r="AE107" i="47" s="1"/>
  <c r="AT225" i="57" a="1"/>
  <c r="AT225" i="57" s="1"/>
  <c r="AF107" i="47"/>
  <c r="AH100" i="47"/>
  <c r="AJ100" i="47" s="1"/>
  <c r="AG100" i="47"/>
  <c r="AF102" i="47"/>
  <c r="AR220" i="57"/>
  <c r="AE102" i="47" s="1"/>
  <c r="AT220" i="57" a="1"/>
  <c r="AT220" i="57" s="1"/>
  <c r="AT223" i="57" a="1"/>
  <c r="AT223" i="57" s="1"/>
  <c r="AR223" i="57"/>
  <c r="AE106" i="47" s="1"/>
  <c r="AF106" i="47"/>
  <c r="AR221" i="57"/>
  <c r="AE101" i="47" s="1"/>
  <c r="AF101" i="47"/>
  <c r="AT221" i="57" a="1"/>
  <c r="AT221" i="57" s="1"/>
  <c r="AF105" i="47"/>
  <c r="AF104" i="47"/>
  <c r="AT222" i="57" a="1"/>
  <c r="AT222" i="57" s="1"/>
  <c r="AT226" i="57" a="1"/>
  <c r="AT226" i="57" s="1"/>
  <c r="AU224" i="57" l="1" a="1"/>
  <c r="AU224" i="57" s="1"/>
  <c r="AH103" i="47" s="1"/>
  <c r="AJ103" i="47" s="1"/>
  <c r="AU220" i="57" a="1"/>
  <c r="AU220" i="57" s="1"/>
  <c r="AH102" i="47" s="1"/>
  <c r="AJ102" i="47" s="1"/>
  <c r="AG102" i="47"/>
  <c r="AU223" i="57" a="1"/>
  <c r="AU223" i="57" s="1"/>
  <c r="AH106" i="47" s="1"/>
  <c r="AJ106" i="47" s="1"/>
  <c r="AG106" i="47"/>
  <c r="AG105" i="47"/>
  <c r="AU226" i="57" a="1"/>
  <c r="AU226" i="57" s="1"/>
  <c r="AH105" i="47" s="1"/>
  <c r="AJ105" i="47" s="1"/>
  <c r="AG101" i="47"/>
  <c r="AU221" i="57" a="1"/>
  <c r="AU221" i="57" s="1"/>
  <c r="AH101" i="47" s="1"/>
  <c r="AJ101" i="47" s="1"/>
  <c r="AU225" i="57" a="1"/>
  <c r="AU225" i="57" s="1"/>
  <c r="AH107" i="47" s="1"/>
  <c r="AJ107" i="47" s="1"/>
  <c r="AG107" i="47"/>
  <c r="AU222" i="57" a="1"/>
  <c r="AU222" i="57" s="1"/>
  <c r="AH104" i="47" s="1"/>
  <c r="AJ104" i="47" s="1"/>
  <c r="AG104" i="47"/>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Fadiel</author>
    <author>tc={D9902DC5-DD9B-4A3B-BD8C-8CBCA2382B45}</author>
    <author>Bruno Merven</author>
    <author>tc={4CF9E40C-9597-4637-B016-2BDD5D7DD8AB}</author>
    <author>tc={C6BA0230-1B27-4726-BB16-135DAA6A5150}</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E35" authorId="4"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5"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6"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7"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3" shapeId="0" xr:uid="{48CF8539-165E-4953-9802-A2266282C685}">
      <text/>
    </comment>
    <comment ref="E139" authorId="3" shapeId="0" xr:uid="{C94DF54F-C4A2-448F-B91C-AFC8BB0423F0}">
      <text>
        <r>
          <rPr>
            <b/>
            <sz val="9"/>
            <color indexed="81"/>
            <rFont val="Tahoma"/>
            <family val="2"/>
          </rPr>
          <t>Fadiel:</t>
        </r>
        <r>
          <rPr>
            <sz val="9"/>
            <color indexed="81"/>
            <rFont val="Tahoma"/>
            <family val="2"/>
          </rPr>
          <t xml:space="preserve">
from GHS 2018 statssa (2019)</t>
        </r>
      </text>
    </comment>
    <comment ref="O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3"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<sst xmlns="http://schemas.openxmlformats.org/spreadsheetml/2006/main" count="4624" uniqueCount="815">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</sst>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13">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 fontId="34" fillId="0" borderId="0" xfId="0" applyNumberFormat="1"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172" fontId="34" fillId="6" borderId="5" xfId="45" applyNumberFormat="1" applyFont="1" applyFill="1" applyBorder="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3" fontId="0" fillId="9" borderId="0" xfId="0"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27" fillId="8" borderId="8" xfId="45" applyNumberFormat="1" applyFont="1" applyFill="1" applyBorder="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DriversGams!$B$131:$BA$131</c:f>
              <c:numCache>
                <c:formatCode>General</c:formatCode>
                <c:ptCount val="52"/>
                <c:pt idx="0">
                  <c:v>118.318</c:v>
                </c:pt>
                <c:pt idx="1">
                  <c:v>107.464</c:v>
                </c:pt>
                <c:pt idx="2">
                  <c:v>109.577</c:v>
                </c:pt>
                <c:pt idx="3">
                  <c:v>110.503</c:v>
                </c:pt>
                <c:pt idx="4">
                  <c:v>112.52</c:v>
                </c:pt>
                <c:pt idx="5">
                  <c:v>115.176</c:v>
                </c:pt>
                <c:pt idx="6">
                  <c:v>118.041</c:v>
                </c:pt>
                <c:pt idx="7">
                  <c:v>121.706</c:v>
                </c:pt>
                <c:pt idx="8">
                  <c:v>124.937</c:v>
                </c:pt>
                <c:pt idx="9">
                  <c:v>131.876</c:v>
                </c:pt>
                <c:pt idx="10">
                  <c:v>137.161</c:v>
                </c:pt>
                <c:pt idx="11">
                  <c:v>140.69499999999999</c:v>
                </c:pt>
                <c:pt idx="12">
                  <c:v>143.66999999999999</c:v>
                </c:pt>
                <c:pt idx="13">
                  <c:v>146.92400000000001</c:v>
                </c:pt>
                <c:pt idx="14">
                  <c:v>151</c:v>
                </c:pt>
                <c:pt idx="15">
                  <c:v>155.93299999999999</c:v>
                </c:pt>
                <c:pt idx="16">
                  <c:v>166.673</c:v>
                </c:pt>
                <c:pt idx="17">
                  <c:v>175.935</c:v>
                </c:pt>
                <c:pt idx="18">
                  <c:v>179.65</c:v>
                </c:pt>
                <c:pt idx="19">
                  <c:v>183.81800000000001</c:v>
                </c:pt>
                <c:pt idx="20">
                  <c:v>186.33199999999999</c:v>
                </c:pt>
                <c:pt idx="21">
                  <c:v>193.435</c:v>
                </c:pt>
                <c:pt idx="22">
                  <c:v>191.88</c:v>
                </c:pt>
                <c:pt idx="23">
                  <c:v>194.42500000000001</c:v>
                </c:pt>
                <c:pt idx="24">
                  <c:v>199.82900000000001</c:v>
                </c:pt>
                <c:pt idx="25">
                  <c:v>206.40799999999999</c:v>
                </c:pt>
                <c:pt idx="26">
                  <c:v>213.45</c:v>
                </c:pt>
                <c:pt idx="27">
                  <c:v>220.245</c:v>
                </c:pt>
                <c:pt idx="28">
                  <c:v>220.95099999999999</c:v>
                </c:pt>
                <c:pt idx="29">
                  <c:v>223.39599999999999</c:v>
                </c:pt>
                <c:pt idx="30">
                  <c:v>226.07</c:v>
                </c:pt>
                <c:pt idx="31">
                  <c:v>228.876</c:v>
                </c:pt>
                <c:pt idx="32">
                  <c:v>231.8696666666674</c:v>
                </c:pt>
                <c:pt idx="33">
                  <c:v>234.64252380952439</c:v>
                </c:pt>
                <c:pt idx="34">
                  <c:v>237.41538095238138</c:v>
                </c:pt>
                <c:pt idx="35">
                  <c:v>240.18823809523838</c:v>
                </c:pt>
                <c:pt idx="36">
                  <c:v>242.96109523809537</c:v>
                </c:pt>
                <c:pt idx="37">
                  <c:v>245.73395238095236</c:v>
                </c:pt>
                <c:pt idx="38">
                  <c:v>248.50680952381026</c:v>
                </c:pt>
                <c:pt idx="39">
                  <c:v>251.27966666666725</c:v>
                </c:pt>
                <c:pt idx="40">
                  <c:v>254.05252380952425</c:v>
                </c:pt>
                <c:pt idx="41">
                  <c:v>256.82538095238124</c:v>
                </c:pt>
                <c:pt idx="42">
                  <c:v>259.59823809523823</c:v>
                </c:pt>
                <c:pt idx="43">
                  <c:v>262.37109523809522</c:v>
                </c:pt>
                <c:pt idx="44">
                  <c:v>265.14395238095312</c:v>
                </c:pt>
                <c:pt idx="45">
                  <c:v>267.91680952381012</c:v>
                </c:pt>
                <c:pt idx="46">
                  <c:v>270.68966666666711</c:v>
                </c:pt>
                <c:pt idx="47">
                  <c:v>273.4625238095241</c:v>
                </c:pt>
                <c:pt idx="48">
                  <c:v>276.23538095238109</c:v>
                </c:pt>
                <c:pt idx="49">
                  <c:v>279.00823809523808</c:v>
                </c:pt>
                <c:pt idx="50">
                  <c:v>281.78109523809599</c:v>
                </c:pt>
                <c:pt idx="51">
                  <c:v>284.55395238095298</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5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pt idx="37">
                  <c:v>2056</c:v>
                </c:pt>
                <c:pt idx="38">
                  <c:v>2057</c:v>
                </c:pt>
                <c:pt idx="39">
                  <c:v>2058</c:v>
                </c:pt>
                <c:pt idx="40">
                  <c:v>2059</c:v>
                </c:pt>
                <c:pt idx="41">
                  <c:v>2060</c:v>
                </c:pt>
                <c:pt idx="42">
                  <c:v>2061</c:v>
                </c:pt>
                <c:pt idx="43">
                  <c:v>2062</c:v>
                </c:pt>
                <c:pt idx="44">
                  <c:v>2063</c:v>
                </c:pt>
                <c:pt idx="45">
                  <c:v>2064</c:v>
                </c:pt>
                <c:pt idx="46">
                  <c:v>2065</c:v>
                </c:pt>
                <c:pt idx="47">
                  <c:v>2066</c:v>
                </c:pt>
                <c:pt idx="48">
                  <c:v>2067</c:v>
                </c:pt>
                <c:pt idx="49">
                  <c:v>2068</c:v>
                </c:pt>
                <c:pt idx="50">
                  <c:v>2069</c:v>
                </c:pt>
                <c:pt idx="51">
                  <c:v>2070</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14.066390476190463</c:v>
                </c:pt>
                <c:pt idx="33">
                  <c:v>14.422967099567018</c:v>
                </c:pt>
                <c:pt idx="34">
                  <c:v>14.779543722943686</c:v>
                </c:pt>
                <c:pt idx="35">
                  <c:v>15.136120346320354</c:v>
                </c:pt>
                <c:pt idx="36">
                  <c:v>15.492696969696908</c:v>
                </c:pt>
                <c:pt idx="37">
                  <c:v>15.849273593073576</c:v>
                </c:pt>
                <c:pt idx="38">
                  <c:v>16.205850216450131</c:v>
                </c:pt>
                <c:pt idx="39">
                  <c:v>16.562426839826799</c:v>
                </c:pt>
                <c:pt idx="40">
                  <c:v>16.919003463203467</c:v>
                </c:pt>
                <c:pt idx="41">
                  <c:v>17.275580086580021</c:v>
                </c:pt>
                <c:pt idx="42">
                  <c:v>17.632156709956689</c:v>
                </c:pt>
                <c:pt idx="43">
                  <c:v>17.988733333333244</c:v>
                </c:pt>
                <c:pt idx="44">
                  <c:v>18.345309956709912</c:v>
                </c:pt>
                <c:pt idx="45">
                  <c:v>18.70188658008658</c:v>
                </c:pt>
                <c:pt idx="46">
                  <c:v>19.058463203463134</c:v>
                </c:pt>
                <c:pt idx="47">
                  <c:v>19.415039826839802</c:v>
                </c:pt>
                <c:pt idx="48">
                  <c:v>19.77161645021647</c:v>
                </c:pt>
                <c:pt idx="49">
                  <c:v>20.128193073593025</c:v>
                </c:pt>
                <c:pt idx="50">
                  <c:v>20.484769696969693</c:v>
                </c:pt>
                <c:pt idx="51">
                  <c:v>20.841346320346247</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26.935271889842749</c:v>
                </c:pt>
                <c:pt idx="2">
                  <c:v>24.254173810563351</c:v>
                </c:pt>
                <c:pt idx="3" formatCode="0.000">
                  <c:v>20.518919007461761</c:v>
                </c:pt>
                <c:pt idx="4" formatCode="0.000">
                  <c:v>18.36488084785201</c:v>
                </c:pt>
                <c:pt idx="5" formatCode="0.000">
                  <c:v>16.031979551451432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21.192390664584384</c:v>
                </c:pt>
                <c:pt idx="2">
                  <c:v>24.300912429123557</c:v>
                </c:pt>
                <c:pt idx="3" formatCode="0.000">
                  <c:v>27.961733624598693</c:v>
                </c:pt>
                <c:pt idx="4" formatCode="0.000">
                  <c:v>29.591591812949058</c:v>
                </c:pt>
                <c:pt idx="5" formatCode="0.000">
                  <c:v>31.113528998547864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16.531615445572868</c:v>
                </c:pt>
                <c:pt idx="2">
                  <c:v>21.158850760313094</c:v>
                </c:pt>
                <c:pt idx="3" formatCode="0.000">
                  <c:v>25.049100367939545</c:v>
                </c:pt>
                <c:pt idx="4" formatCode="0.000">
                  <c:v>26.842577339198936</c:v>
                </c:pt>
                <c:pt idx="5" formatCode="0.000">
                  <c:v>28.517689450000706</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8.4672779803590146</c:v>
                </c:pt>
                <c:pt idx="10">
                  <c:v>10.558061530711534</c:v>
                </c:pt>
                <c:pt idx="11">
                  <c:v>11.775012222716072</c:v>
                </c:pt>
                <c:pt idx="12">
                  <c:v>13.405002509672979</c:v>
                </c:pt>
                <c:pt idx="13">
                  <c:v>15.089127718089344</c:v>
                </c:pt>
                <c:pt idx="14">
                  <c:v>16.9323333547046</c:v>
                </c:pt>
                <c:pt idx="15">
                  <c:v>18.88491117910954</c:v>
                </c:pt>
                <c:pt idx="16">
                  <c:v>20.949026708961014</c:v>
                </c:pt>
                <c:pt idx="17">
                  <c:v>23.23527599125326</c:v>
                </c:pt>
                <c:pt idx="18">
                  <c:v>25.757945073160695</c:v>
                </c:pt>
                <c:pt idx="19">
                  <c:v>25.757945073160695</c:v>
                </c:pt>
                <c:pt idx="20">
                  <c:v>25.757945073160695</c:v>
                </c:pt>
                <c:pt idx="21">
                  <c:v>25.757945073160695</c:v>
                </c:pt>
                <c:pt idx="22">
                  <c:v>25.757945073160695</c:v>
                </c:pt>
                <c:pt idx="23">
                  <c:v>25.757945073160695</c:v>
                </c:pt>
                <c:pt idx="24">
                  <c:v>25.757945073160695</c:v>
                </c:pt>
                <c:pt idx="25">
                  <c:v>25.757945073160695</c:v>
                </c:pt>
                <c:pt idx="26">
                  <c:v>25.757945073160695</c:v>
                </c:pt>
                <c:pt idx="27">
                  <c:v>25.757945073160695</c:v>
                </c:pt>
                <c:pt idx="28">
                  <c:v>25.757945073160695</c:v>
                </c:pt>
                <c:pt idx="29">
                  <c:v>25.757945073160695</c:v>
                </c:pt>
                <c:pt idx="30">
                  <c:v>25.757945073160695</c:v>
                </c:pt>
                <c:pt idx="31">
                  <c:v>25.757945073160695</c:v>
                </c:pt>
                <c:pt idx="32">
                  <c:v>25.757945073160695</c:v>
                </c:pt>
                <c:pt idx="33">
                  <c:v>25.757945073160695</c:v>
                </c:pt>
                <c:pt idx="34">
                  <c:v>25.757945073160695</c:v>
                </c:pt>
                <c:pt idx="35">
                  <c:v>25.757945073160695</c:v>
                </c:pt>
                <c:pt idx="36">
                  <c:v>25.757945073160695</c:v>
                </c:pt>
                <c:pt idx="37">
                  <c:v>25.757945073160695</c:v>
                </c:pt>
                <c:pt idx="38">
                  <c:v>25.757945073160695</c:v>
                </c:pt>
                <c:pt idx="39">
                  <c:v>25.757945073160695</c:v>
                </c:pt>
                <c:pt idx="40">
                  <c:v>25.757945073160695</c:v>
                </c:pt>
                <c:pt idx="41">
                  <c:v>25.757945073160695</c:v>
                </c:pt>
                <c:pt idx="42">
                  <c:v>25.757945073160695</c:v>
                </c:pt>
                <c:pt idx="43">
                  <c:v>25.757945073160695</c:v>
                </c:pt>
                <c:pt idx="44">
                  <c:v>25.757945073160695</c:v>
                </c:pt>
                <c:pt idx="45">
                  <c:v>25.757945073160695</c:v>
                </c:pt>
                <c:pt idx="46">
                  <c:v>25.757945073160695</c:v>
                </c:pt>
                <c:pt idx="47">
                  <c:v>25.757945073160695</c:v>
                </c:pt>
                <c:pt idx="48">
                  <c:v>25.757945073160695</c:v>
                </c:pt>
                <c:pt idx="49">
                  <c:v>25.757945073160695</c:v>
                </c:pt>
                <c:pt idx="50">
                  <c:v>25.757945073160695</c:v>
                </c:pt>
                <c:pt idx="51">
                  <c:v>25.757945073160695</c:v>
                </c:pt>
                <c:pt idx="52">
                  <c:v>25.757945073160695</c:v>
                </c:pt>
                <c:pt idx="53">
                  <c:v>25.757945073160695</c:v>
                </c:pt>
                <c:pt idx="54">
                  <c:v>25.757945073160695</c:v>
                </c:pt>
                <c:pt idx="55">
                  <c:v>25.757945073160695</c:v>
                </c:pt>
                <c:pt idx="56">
                  <c:v>25.757945073160695</c:v>
                </c:pt>
                <c:pt idx="57">
                  <c:v>25.757945073160695</c:v>
                </c:pt>
                <c:pt idx="58">
                  <c:v>25.757945073160695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2.7108208614076297</c:v>
                </c:pt>
                <c:pt idx="20">
                  <c:v>5.4809340723905393</c:v>
                </c:pt>
                <c:pt idx="21">
                  <c:v>8.3233565970567334</c:v>
                </c:pt>
                <c:pt idx="22">
                  <c:v>11.381175986129048</c:v>
                </c:pt>
                <c:pt idx="23">
                  <c:v>14.516773502091507</c:v>
                </c:pt>
                <c:pt idx="24">
                  <c:v>17.732836838953947</c:v>
                </c:pt>
                <c:pt idx="25">
                  <c:v>21.039578982123412</c:v>
                </c:pt>
                <c:pt idx="26">
                  <c:v>24.403302558636465</c:v>
                </c:pt>
                <c:pt idx="27">
                  <c:v>27.755879090065367</c:v>
                </c:pt>
                <c:pt idx="28">
                  <c:v>31.072754469980826</c:v>
                </c:pt>
                <c:pt idx="29">
                  <c:v>31.072754469980826</c:v>
                </c:pt>
                <c:pt idx="30">
                  <c:v>31.072754469980826</c:v>
                </c:pt>
                <c:pt idx="31">
                  <c:v>31.072754469980826</c:v>
                </c:pt>
                <c:pt idx="32">
                  <c:v>31.072754469980826</c:v>
                </c:pt>
                <c:pt idx="33">
                  <c:v>31.072754469980826</c:v>
                </c:pt>
                <c:pt idx="34">
                  <c:v>31.072754469980826</c:v>
                </c:pt>
                <c:pt idx="35">
                  <c:v>31.072754469980826</c:v>
                </c:pt>
                <c:pt idx="36">
                  <c:v>31.072754469980826</c:v>
                </c:pt>
                <c:pt idx="37">
                  <c:v>31.072754469980826</c:v>
                </c:pt>
                <c:pt idx="38">
                  <c:v>31.072754469980826</c:v>
                </c:pt>
                <c:pt idx="39">
                  <c:v>31.072754469980826</c:v>
                </c:pt>
                <c:pt idx="40">
                  <c:v>31.072754469980826</c:v>
                </c:pt>
                <c:pt idx="41">
                  <c:v>31.072754469980826</c:v>
                </c:pt>
                <c:pt idx="42">
                  <c:v>31.072754469980826</c:v>
                </c:pt>
                <c:pt idx="43">
                  <c:v>31.072754469980826</c:v>
                </c:pt>
                <c:pt idx="44">
                  <c:v>31.072754469980826</c:v>
                </c:pt>
                <c:pt idx="45">
                  <c:v>31.072754469980826</c:v>
                </c:pt>
                <c:pt idx="46">
                  <c:v>31.072754469980826</c:v>
                </c:pt>
                <c:pt idx="47">
                  <c:v>31.072754469980826</c:v>
                </c:pt>
                <c:pt idx="48">
                  <c:v>31.072754469980826</c:v>
                </c:pt>
                <c:pt idx="49">
                  <c:v>31.072754469980826</c:v>
                </c:pt>
                <c:pt idx="50">
                  <c:v>31.072754469980826</c:v>
                </c:pt>
                <c:pt idx="51">
                  <c:v>31.072754469980826</c:v>
                </c:pt>
                <c:pt idx="52">
                  <c:v>31.072754469980826</c:v>
                </c:pt>
                <c:pt idx="53">
                  <c:v>31.072754469980826</c:v>
                </c:pt>
                <c:pt idx="54">
                  <c:v>31.072754469980826</c:v>
                </c:pt>
                <c:pt idx="55">
                  <c:v>31.072754469980826</c:v>
                </c:pt>
                <c:pt idx="56">
                  <c:v>31.072754469980826</c:v>
                </c:pt>
                <c:pt idx="57">
                  <c:v>31.072754469980826</c:v>
                </c:pt>
                <c:pt idx="58">
                  <c:v>31.072754469980826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3.468542591972259</c:v>
                </c:pt>
                <c:pt idx="30">
                  <c:v>6.8899843325682113</c:v>
                </c:pt>
                <c:pt idx="31">
                  <c:v>10.266868019329436</c:v>
                </c:pt>
                <c:pt idx="32">
                  <c:v>13.601518552524851</c:v>
                </c:pt>
                <c:pt idx="33">
                  <c:v>16.896068067714239</c:v>
                </c:pt>
                <c:pt idx="34">
                  <c:v>20.59192868126064</c:v>
                </c:pt>
                <c:pt idx="35">
                  <c:v>24.235353119273213</c:v>
                </c:pt>
                <c:pt idx="36">
                  <c:v>27.829213903896203</c:v>
                </c:pt>
                <c:pt idx="37">
                  <c:v>31.376133903325666</c:v>
                </c:pt>
                <c:pt idx="38">
                  <c:v>34.878515523426984</c:v>
                </c:pt>
                <c:pt idx="39">
                  <c:v>38.208578459534522</c:v>
                </c:pt>
                <c:pt idx="40">
                  <c:v>41.502622785170885</c:v>
                </c:pt>
                <c:pt idx="41">
                  <c:v>44.762238743266764</c:v>
                </c:pt>
                <c:pt idx="42">
                  <c:v>47.988904448016655</c:v>
                </c:pt>
                <c:pt idx="43">
                  <c:v>51.183996588176825</c:v>
                </c:pt>
                <c:pt idx="44">
                  <c:v>54.348799855637878</c:v>
                </c:pt>
                <c:pt idx="45">
                  <c:v>57.484515279688424</c:v>
                </c:pt>
                <c:pt idx="46">
                  <c:v>60.592267618002737</c:v>
                </c:pt>
                <c:pt idx="47">
                  <c:v>63.673111931387751</c:v>
                </c:pt>
                <c:pt idx="48">
                  <c:v>66.728039449612879</c:v>
                </c:pt>
                <c:pt idx="49">
                  <c:v>68.584575062454888</c:v>
                </c:pt>
                <c:pt idx="50">
                  <c:v>70.437438076950201</c:v>
                </c:pt>
                <c:pt idx="51">
                  <c:v>72.286678819999025</c:v>
                </c:pt>
                <c:pt idx="52">
                  <c:v>74.132346495752245</c:v>
                </c:pt>
                <c:pt idx="53">
                  <c:v>75.974489220153913</c:v>
                </c:pt>
                <c:pt idx="54">
                  <c:v>77.813154054133776</c:v>
                </c:pt>
                <c:pt idx="55">
                  <c:v>79.64838703551419</c:v>
                </c:pt>
                <c:pt idx="56">
                  <c:v>81.480233209690823</c:v>
                </c:pt>
                <c:pt idx="57">
                  <c:v>83.308736659144387</c:v>
                </c:pt>
                <c:pt idx="58">
                  <c:v>85.133940531837879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7.2513038866541759</c:v>
                </c:pt>
                <c:pt idx="10">
                  <c:v>8.745787562750623</c:v>
                </c:pt>
                <c:pt idx="11">
                  <c:v>9.4236823396923111</c:v>
                </c:pt>
                <c:pt idx="12">
                  <c:v>10.352310122641784</c:v>
                </c:pt>
                <c:pt idx="13">
                  <c:v>11.229817849504327</c:v>
                </c:pt>
                <c:pt idx="14">
                  <c:v>12.126812934403056</c:v>
                </c:pt>
                <c:pt idx="15">
                  <c:v>12.995706783327593</c:v>
                </c:pt>
                <c:pt idx="16">
                  <c:v>13.82872857875264</c:v>
                </c:pt>
                <c:pt idx="17">
                  <c:v>14.686400677906796</c:v>
                </c:pt>
                <c:pt idx="18">
                  <c:v>15.558666614278101</c:v>
                </c:pt>
                <c:pt idx="19">
                  <c:v>16.982516291115292</c:v>
                </c:pt>
                <c:pt idx="20">
                  <c:v>18.437509078138614</c:v>
                </c:pt>
                <c:pt idx="21">
                  <c:v>19.930482092622192</c:v>
                </c:pt>
                <c:pt idx="22">
                  <c:v>21.536591596551681</c:v>
                </c:pt>
                <c:pt idx="23">
                  <c:v>23.183553803960816</c:v>
                </c:pt>
                <c:pt idx="24">
                  <c:v>24.87278041722427</c:v>
                </c:pt>
                <c:pt idx="25">
                  <c:v>26.60963577309272</c:v>
                </c:pt>
                <c:pt idx="26">
                  <c:v>28.376420438052385</c:v>
                </c:pt>
                <c:pt idx="27">
                  <c:v>30.137350154510393</c:v>
                </c:pt>
                <c:pt idx="28">
                  <c:v>31.879527959409508</c:v>
                </c:pt>
                <c:pt idx="29">
                  <c:v>38.453308535679774</c:v>
                </c:pt>
                <c:pt idx="30">
                  <c:v>45.44976850047189</c:v>
                </c:pt>
                <c:pt idx="31">
                  <c:v>57.841514373554219</c:v>
                </c:pt>
                <c:pt idx="32">
                  <c:v>65.00272812684679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0.66522669420813563</c:v>
                </c:pt>
                <c:pt idx="10">
                  <c:v>0.78687902352032635</c:v>
                </c:pt>
                <c:pt idx="11">
                  <c:v>0.83005676906906911</c:v>
                </c:pt>
                <c:pt idx="12">
                  <c:v>0.89086163145376862</c:v>
                </c:pt>
                <c:pt idx="13">
                  <c:v>0.94188948561735575</c:v>
                </c:pt>
                <c:pt idx="14">
                  <c:v>0.98861227454724632</c:v>
                </c:pt>
                <c:pt idx="15">
                  <c:v>1.0264023477943514</c:v>
                </c:pt>
                <c:pt idx="16">
                  <c:v>1.0540444928140638</c:v>
                </c:pt>
                <c:pt idx="17">
                  <c:v>1.0753066021771158</c:v>
                </c:pt>
                <c:pt idx="18">
                  <c:v>1.0881027917270423</c:v>
                </c:pt>
                <c:pt idx="19">
                  <c:v>1.1876803999357313</c:v>
                </c:pt>
                <c:pt idx="20">
                  <c:v>1.2894360164517322</c:v>
                </c:pt>
                <c:pt idx="21">
                  <c:v>1.3938477983419562</c:v>
                </c:pt>
                <c:pt idx="22">
                  <c:v>1.5061718347372883</c:v>
                </c:pt>
                <c:pt idx="23">
                  <c:v>1.6213529244912295</c:v>
                </c:pt>
                <c:pt idx="24">
                  <c:v>1.7394897956846007</c:v>
                </c:pt>
                <c:pt idx="25">
                  <c:v>1.8609576057739434</c:v>
                </c:pt>
                <c:pt idx="26">
                  <c:v>1.9845185364104365</c:v>
                </c:pt>
                <c:pt idx="27">
                  <c:v>2.1076699984229137</c:v>
                </c:pt>
                <c:pt idx="28">
                  <c:v>2.2295100365310621</c:v>
                </c:pt>
                <c:pt idx="29">
                  <c:v>2.6892505255184962</c:v>
                </c:pt>
                <c:pt idx="30">
                  <c:v>3.1785512997191914</c:v>
                </c:pt>
                <c:pt idx="31">
                  <c:v>4.0451739746018323</c:v>
                </c:pt>
                <c:pt idx="32">
                  <c:v>4.5459968838067208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0.50646641489839994</c:v>
                </c:pt>
                <c:pt idx="10">
                  <c:v>0.61128338265642834</c:v>
                </c:pt>
                <c:pt idx="11">
                  <c:v>0.65916606583913251</c:v>
                </c:pt>
                <c:pt idx="12">
                  <c:v>0.72471247549795592</c:v>
                </c:pt>
                <c:pt idx="13">
                  <c:v>0.78683162732447087</c:v>
                </c:pt>
                <c:pt idx="14">
                  <c:v>0.85048339392881778</c:v>
                </c:pt>
                <c:pt idx="15">
                  <c:v>0.91235132951489606</c:v>
                </c:pt>
                <c:pt idx="16">
                  <c:v>0.97190682360806147</c:v>
                </c:pt>
                <c:pt idx="17">
                  <c:v>1.0334272854144815</c:v>
                </c:pt>
                <c:pt idx="18">
                  <c:v>1.0962430715039686</c:v>
                </c:pt>
                <c:pt idx="19">
                  <c:v>1.1965656365278583</c:v>
                </c:pt>
                <c:pt idx="20">
                  <c:v>1.2990825039050935</c:v>
                </c:pt>
                <c:pt idx="21">
                  <c:v>1.4042754078759301</c:v>
                </c:pt>
                <c:pt idx="22">
                  <c:v>1.5174397592570186</c:v>
                </c:pt>
                <c:pt idx="23">
                  <c:v>1.6334825380928526</c:v>
                </c:pt>
                <c:pt idx="24">
                  <c:v>1.7525032110656114</c:v>
                </c:pt>
                <c:pt idx="25">
                  <c:v>1.8748797422477914</c:v>
                </c:pt>
                <c:pt idx="26">
                  <c:v>1.9993650529635618</c:v>
                </c:pt>
                <c:pt idx="27">
                  <c:v>2.1234378317517528</c:v>
                </c:pt>
                <c:pt idx="28">
                  <c:v>2.2461893756530782</c:v>
                </c:pt>
                <c:pt idx="29">
                  <c:v>2.7093692604711204</c:v>
                </c:pt>
                <c:pt idx="30">
                  <c:v>3.2023305759619802</c:v>
                </c:pt>
                <c:pt idx="31">
                  <c:v>4.0754366006606588</c:v>
                </c:pt>
                <c:pt idx="32">
                  <c:v>4.580006250183299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6.3103087235076201</c:v>
                </c:pt>
                <c:pt idx="10">
                  <c:v>7.6108546013004421</c:v>
                </c:pt>
                <c:pt idx="11">
                  <c:v>8.2007795846442573</c:v>
                </c:pt>
                <c:pt idx="12">
                  <c:v>9.0089001780209408</c:v>
                </c:pt>
                <c:pt idx="13">
                  <c:v>9.772534518867884</c:v>
                </c:pt>
                <c:pt idx="14">
                  <c:v>10.553127360880422</c:v>
                </c:pt>
                <c:pt idx="15">
                  <c:v>11.30926563895782</c:v>
                </c:pt>
                <c:pt idx="16">
                  <c:v>12.034186947554112</c:v>
                </c:pt>
                <c:pt idx="17">
                  <c:v>12.78055971220442</c:v>
                </c:pt>
                <c:pt idx="18">
                  <c:v>13.539632484982953</c:v>
                </c:pt>
                <c:pt idx="19">
                  <c:v>14.778710473873442</c:v>
                </c:pt>
                <c:pt idx="20">
                  <c:v>16.044890159638946</c:v>
                </c:pt>
                <c:pt idx="21">
                  <c:v>17.344121413013461</c:v>
                </c:pt>
                <c:pt idx="22">
                  <c:v>18.741807535671761</c:v>
                </c:pt>
                <c:pt idx="23">
                  <c:v>20.175044943337024</c:v>
                </c:pt>
                <c:pt idx="24">
                  <c:v>21.645062143040406</c:v>
                </c:pt>
                <c:pt idx="25">
                  <c:v>23.156527346392231</c:v>
                </c:pt>
                <c:pt idx="26">
                  <c:v>24.694037959397129</c:v>
                </c:pt>
                <c:pt idx="27">
                  <c:v>26.226453415285022</c:v>
                </c:pt>
                <c:pt idx="28">
                  <c:v>27.742550378258784</c:v>
                </c:pt>
                <c:pt idx="29">
                  <c:v>33.463257380100316</c:v>
                </c:pt>
                <c:pt idx="30">
                  <c:v>39.551793047562285</c:v>
                </c:pt>
                <c:pt idx="31">
                  <c:v>50.335473238695656</c:v>
                </c:pt>
                <c:pt idx="32">
                  <c:v>56.567382744167482</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1.5350718586746517</c:v>
                </c:pt>
                <c:pt idx="10">
                  <c:v>1.8514480401565225</c:v>
                </c:pt>
                <c:pt idx="11">
                  <c:v>1.994955637064844</c:v>
                </c:pt>
                <c:pt idx="12">
                  <c:v>2.1915424025723245</c:v>
                </c:pt>
                <c:pt idx="13">
                  <c:v>2.3773072578772352</c:v>
                </c:pt>
                <c:pt idx="14">
                  <c:v>2.5671975084750289</c:v>
                </c:pt>
                <c:pt idx="15">
                  <c:v>2.7511388404766297</c:v>
                </c:pt>
                <c:pt idx="16">
                  <c:v>2.9274862030762203</c:v>
                </c:pt>
                <c:pt idx="17">
                  <c:v>3.1090519357998345</c:v>
                </c:pt>
                <c:pt idx="18">
                  <c:v>3.2937071251470176</c:v>
                </c:pt>
                <c:pt idx="19">
                  <c:v>3.5951303731670752</c:v>
                </c:pt>
                <c:pt idx="20">
                  <c:v>3.9031464923156367</c:v>
                </c:pt>
                <c:pt idx="21">
                  <c:v>4.2192028728118993</c:v>
                </c:pt>
                <c:pt idx="22">
                  <c:v>4.5592097929424611</c:v>
                </c:pt>
                <c:pt idx="23">
                  <c:v>4.9078650660372141</c:v>
                </c:pt>
                <c:pt idx="24">
                  <c:v>5.2654675438091783</c:v>
                </c:pt>
                <c:pt idx="25">
                  <c:v>5.6331528347661699</c:v>
                </c:pt>
                <c:pt idx="26">
                  <c:v>6.0071740400433509</c:v>
                </c:pt>
                <c:pt idx="27">
                  <c:v>6.3799557762789139</c:v>
                </c:pt>
                <c:pt idx="28">
                  <c:v>6.7487678082819169</c:v>
                </c:pt>
                <c:pt idx="29">
                  <c:v>8.1404107080240085</c:v>
                </c:pt>
                <c:pt idx="30">
                  <c:v>9.6215331337525747</c:v>
                </c:pt>
                <c:pt idx="31">
                  <c:v>12.244815879442807</c:v>
                </c:pt>
                <c:pt idx="32">
                  <c:v>13.760816019343931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0.79890994464715237</c:v>
                </c:pt>
                <c:pt idx="10">
                  <c:v>0.94579880192331833</c:v>
                </c:pt>
                <c:pt idx="11">
                  <c:v>0.99862488427144869</c:v>
                </c:pt>
                <c:pt idx="12">
                  <c:v>1.0728950344611337</c:v>
                </c:pt>
                <c:pt idx="13">
                  <c:v>1.1356833316466897</c:v>
                </c:pt>
                <c:pt idx="14">
                  <c:v>1.1936127301676287</c:v>
                </c:pt>
                <c:pt idx="15">
                  <c:v>1.2411389947113591</c:v>
                </c:pt>
                <c:pt idx="16">
                  <c:v>1.2768283709038679</c:v>
                </c:pt>
                <c:pt idx="17">
                  <c:v>1.3052971137042466</c:v>
                </c:pt>
                <c:pt idx="18">
                  <c:v>1.3240996006191212</c:v>
                </c:pt>
                <c:pt idx="19">
                  <c:v>1.4452744310323935</c:v>
                </c:pt>
                <c:pt idx="20">
                  <c:v>1.5690996543605478</c:v>
                </c:pt>
                <c:pt idx="21">
                  <c:v>1.6961571343632809</c:v>
                </c:pt>
                <c:pt idx="22">
                  <c:v>1.8328429446210825</c:v>
                </c:pt>
                <c:pt idx="23">
                  <c:v>1.973005469799427</c:v>
                </c:pt>
                <c:pt idx="24">
                  <c:v>2.1167648509487549</c:v>
                </c:pt>
                <c:pt idx="25">
                  <c:v>2.2645776128038175</c:v>
                </c:pt>
                <c:pt idx="26">
                  <c:v>2.4149374686481622</c:v>
                </c:pt>
                <c:pt idx="27">
                  <c:v>2.5647990468981043</c:v>
                </c:pt>
                <c:pt idx="28">
                  <c:v>2.7130647686892928</c:v>
                </c:pt>
                <c:pt idx="29">
                  <c:v>3.2725176094365374</c:v>
                </c:pt>
                <c:pt idx="30">
                  <c:v>3.8679420166043972</c:v>
                </c:pt>
                <c:pt idx="31">
                  <c:v>4.9225250453624341</c:v>
                </c:pt>
                <c:pt idx="32">
                  <c:v>5.5319706042756334</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1.1331952602511981</c:v>
                </c:pt>
                <c:pt idx="10">
                  <c:v>1.3571971918352403</c:v>
                </c:pt>
                <c:pt idx="11">
                  <c:v>1.4513858812895115</c:v>
                </c:pt>
                <c:pt idx="12">
                  <c:v>1.5814361471601028</c:v>
                </c:pt>
                <c:pt idx="13">
                  <c:v>1.700353698059333</c:v>
                </c:pt>
                <c:pt idx="14">
                  <c:v>1.8185512868703899</c:v>
                </c:pt>
                <c:pt idx="15">
                  <c:v>1.9284301520081257</c:v>
                </c:pt>
                <c:pt idx="16">
                  <c:v>2.0284654751050288</c:v>
                </c:pt>
                <c:pt idx="17">
                  <c:v>2.1270126375500173</c:v>
                </c:pt>
                <c:pt idx="18">
                  <c:v>2.2217811426543936</c:v>
                </c:pt>
                <c:pt idx="19">
                  <c:v>2.4251072013970054</c:v>
                </c:pt>
                <c:pt idx="20">
                  <c:v>2.63288050338035</c:v>
                </c:pt>
                <c:pt idx="21">
                  <c:v>2.8460773905112462</c:v>
                </c:pt>
                <c:pt idx="22">
                  <c:v>3.0754301941502042</c:v>
                </c:pt>
                <c:pt idx="23">
                  <c:v>3.3106167731677187</c:v>
                </c:pt>
                <c:pt idx="24">
                  <c:v>3.5518387189850094</c:v>
                </c:pt>
                <c:pt idx="25">
                  <c:v>3.7998620601140951</c:v>
                </c:pt>
                <c:pt idx="26">
                  <c:v>4.0521593134105967</c:v>
                </c:pt>
                <c:pt idx="27">
                  <c:v>4.3036204787250956</c:v>
                </c:pt>
                <c:pt idx="28">
                  <c:v>4.5524038667902218</c:v>
                </c:pt>
                <c:pt idx="29">
                  <c:v>5.4911412330695164</c:v>
                </c:pt>
                <c:pt idx="30">
                  <c:v>6.4902373124755979</c:v>
                </c:pt>
                <c:pt idx="31">
                  <c:v>8.2597814506676208</c:v>
                </c:pt>
                <c:pt idx="32">
                  <c:v>9.2824044086646502</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10.584097475448772</c:v>
                </c:pt>
                <c:pt idx="10">
                  <c:v>13.197576913389412</c:v>
                </c:pt>
                <c:pt idx="11">
                  <c:v>14.718765278395097</c:v>
                </c:pt>
                <c:pt idx="12">
                  <c:v>16.756253137091221</c:v>
                </c:pt>
                <c:pt idx="13">
                  <c:v>18.86140964761168</c:v>
                </c:pt>
                <c:pt idx="14">
                  <c:v>21.165416693380749</c:v>
                </c:pt>
                <c:pt idx="15">
                  <c:v>23.606138973886914</c:v>
                </c:pt>
                <c:pt idx="16">
                  <c:v>26.186283386201268</c:v>
                </c:pt>
                <c:pt idx="17">
                  <c:v>29.044094989066579</c:v>
                </c:pt>
                <c:pt idx="18">
                  <c:v>32.197431341450866</c:v>
                </c:pt>
                <c:pt idx="19">
                  <c:v>35.585957418210413</c:v>
                </c:pt>
                <c:pt idx="20">
                  <c:v>39.04859893193904</c:v>
                </c:pt>
                <c:pt idx="21">
                  <c:v>42.601627087771789</c:v>
                </c:pt>
                <c:pt idx="22">
                  <c:v>46.42390132411218</c:v>
                </c:pt>
                <c:pt idx="23">
                  <c:v>50.343398219065264</c:v>
                </c:pt>
                <c:pt idx="24">
                  <c:v>54.363477390143302</c:v>
                </c:pt>
                <c:pt idx="25">
                  <c:v>58.496905069105139</c:v>
                </c:pt>
                <c:pt idx="26">
                  <c:v>62.701559539746455</c:v>
                </c:pt>
                <c:pt idx="27">
                  <c:v>66.892280204032588</c:v>
                </c:pt>
                <c:pt idx="28">
                  <c:v>71.0383744289269</c:v>
                </c:pt>
                <c:pt idx="29">
                  <c:v>75.374052668892219</c:v>
                </c:pt>
                <c:pt idx="30">
                  <c:v>79.650854844637166</c:v>
                </c:pt>
                <c:pt idx="31">
                  <c:v>83.871959453088692</c:v>
                </c:pt>
                <c:pt idx="32">
                  <c:v>88.040272619582964</c:v>
                </c:pt>
                <c:pt idx="33">
                  <c:v>92.158459513569696</c:v>
                </c:pt>
                <c:pt idx="34">
                  <c:v>96.778285280502715</c:v>
                </c:pt>
                <c:pt idx="35">
                  <c:v>101.3325658280184</c:v>
                </c:pt>
                <c:pt idx="36">
                  <c:v>105.82489180879716</c:v>
                </c:pt>
                <c:pt idx="37">
                  <c:v>110.25854180808398</c:v>
                </c:pt>
                <c:pt idx="38">
                  <c:v>114.63651883321062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120.88343774366243</c:v>
                </c:pt>
                <c:pt idx="10">
                  <c:v>115.78072607996171</c:v>
                </c:pt>
                <c:pt idx="11">
                  <c:v>110.54871044182232</c:v>
                </c:pt>
                <c:pt idx="12">
                  <c:v>105.45744845726982</c:v>
                </c:pt>
                <c:pt idx="13">
                  <c:v>100.43004755893899</c:v>
                </c:pt>
                <c:pt idx="14">
                  <c:v>95.482342178926345</c:v>
                </c:pt>
                <c:pt idx="15">
                  <c:v>90.601505172019984</c:v>
                </c:pt>
                <c:pt idx="16">
                  <c:v>85.784388033840415</c:v>
                </c:pt>
                <c:pt idx="17">
                  <c:v>81.04244792357872</c:v>
                </c:pt>
                <c:pt idx="18">
                  <c:v>76.370433206571349</c:v>
                </c:pt>
                <c:pt idx="19">
                  <c:v>75.868426062404353</c:v>
                </c:pt>
                <c:pt idx="20">
                  <c:v>75.373829530766045</c:v>
                </c:pt>
                <c:pt idx="21">
                  <c:v>74.888270527742534</c:v>
                </c:pt>
                <c:pt idx="22">
                  <c:v>74.429632750027906</c:v>
                </c:pt>
                <c:pt idx="23">
                  <c:v>73.980716016692867</c:v>
                </c:pt>
                <c:pt idx="24">
                  <c:v>73.541856247279227</c:v>
                </c:pt>
                <c:pt idx="25">
                  <c:v>73.114329904571065</c:v>
                </c:pt>
                <c:pt idx="26">
                  <c:v>72.693925346154856</c:v>
                </c:pt>
                <c:pt idx="27">
                  <c:v>72.272127582164075</c:v>
                </c:pt>
                <c:pt idx="28">
                  <c:v>71.84586773490976</c:v>
                </c:pt>
                <c:pt idx="29">
                  <c:v>69.753524999640931</c:v>
                </c:pt>
                <c:pt idx="30">
                  <c:v>67.796962626616008</c:v>
                </c:pt>
                <c:pt idx="31">
                  <c:v>63.369481138053416</c:v>
                </c:pt>
                <c:pt idx="32">
                  <c:v>57.261757921979267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11.097890296865071</c:v>
                </c:pt>
                <c:pt idx="10">
                  <c:v>10.432217555393779</c:v>
                </c:pt>
                <c:pt idx="11">
                  <c:v>9.7579560498029316</c:v>
                </c:pt>
                <c:pt idx="12">
                  <c:v>9.0995868051351216</c:v>
                </c:pt>
                <c:pt idx="13">
                  <c:v>8.4500913967169602</c:v>
                </c:pt>
                <c:pt idx="14">
                  <c:v>7.8107164292691316</c:v>
                </c:pt>
                <c:pt idx="15">
                  <c:v>7.180226026992897</c:v>
                </c:pt>
                <c:pt idx="16">
                  <c:v>6.5582248611592204</c:v>
                </c:pt>
                <c:pt idx="17">
                  <c:v>5.9453930221674813</c:v>
                </c:pt>
                <c:pt idx="18">
                  <c:v>5.3410027759843191</c:v>
                </c:pt>
                <c:pt idx="19">
                  <c:v>5.3058946662357798</c:v>
                </c:pt>
                <c:pt idx="20">
                  <c:v>5.2713048212190952</c:v>
                </c:pt>
                <c:pt idx="21">
                  <c:v>5.2373470200889365</c:v>
                </c:pt>
                <c:pt idx="22">
                  <c:v>5.2052719677277768</c:v>
                </c:pt>
                <c:pt idx="23">
                  <c:v>5.1738767612550989</c:v>
                </c:pt>
                <c:pt idx="24">
                  <c:v>5.1431848933647331</c:v>
                </c:pt>
                <c:pt idx="25">
                  <c:v>5.1132856340920458</c:v>
                </c:pt>
                <c:pt idx="26">
                  <c:v>5.0838844402103245</c:v>
                </c:pt>
                <c:pt idx="27">
                  <c:v>5.0543858118303442</c:v>
                </c:pt>
                <c:pt idx="28">
                  <c:v>5.0245751255230156</c:v>
                </c:pt>
                <c:pt idx="29">
                  <c:v>4.8782461355177595</c:v>
                </c:pt>
                <c:pt idx="30">
                  <c:v>4.7414130100928098</c:v>
                </c:pt>
                <c:pt idx="31">
                  <c:v>4.4317749744269683</c:v>
                </c:pt>
                <c:pt idx="32">
                  <c:v>4.0046284298504879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8.4428584584866169</c:v>
                </c:pt>
                <c:pt idx="10">
                  <c:v>8.0920217112027082</c:v>
                </c:pt>
                <c:pt idx="11">
                  <c:v>7.7320615912374242</c:v>
                </c:pt>
                <c:pt idx="12">
                  <c:v>7.3818485099244802</c:v>
                </c:pt>
                <c:pt idx="13">
                  <c:v>7.036010912860986</c:v>
                </c:pt>
                <c:pt idx="14">
                  <c:v>6.6956605540275085</c:v>
                </c:pt>
                <c:pt idx="15">
                  <c:v>6.3599031876040177</c:v>
                </c:pt>
                <c:pt idx="16">
                  <c:v>6.0285219045171932</c:v>
                </c:pt>
                <c:pt idx="17">
                  <c:v>5.7023273722264545</c:v>
                </c:pt>
                <c:pt idx="18">
                  <c:v>5.3809597149945079</c:v>
                </c:pt>
                <c:pt idx="19">
                  <c:v>5.3455889555790748</c:v>
                </c:pt>
                <c:pt idx="20">
                  <c:v>5.3107403381210201</c:v>
                </c:pt>
                <c:pt idx="21">
                  <c:v>5.2765284929759853</c:v>
                </c:pt>
                <c:pt idx="22">
                  <c:v>5.2442134817597763</c:v>
                </c:pt>
                <c:pt idx="23">
                  <c:v>5.2125834024733484</c:v>
                </c:pt>
                <c:pt idx="24">
                  <c:v>5.1816619235633219</c:v>
                </c:pt>
                <c:pt idx="25">
                  <c:v>5.1515389829091935</c:v>
                </c:pt>
                <c:pt idx="26">
                  <c:v>5.1219178337568945</c:v>
                </c:pt>
                <c:pt idx="27">
                  <c:v>5.0921985211824836</c:v>
                </c:pt>
                <c:pt idx="28">
                  <c:v>5.062164816122948</c:v>
                </c:pt>
                <c:pt idx="29">
                  <c:v>4.914741114361437</c:v>
                </c:pt>
                <c:pt idx="30">
                  <c:v>4.7768843173383813</c:v>
                </c:pt>
                <c:pt idx="31">
                  <c:v>4.4649298275111668</c:v>
                </c:pt>
                <c:pt idx="32">
                  <c:v>4.0345877278777227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105.19650309034176</c:v>
                </c:pt>
                <c:pt idx="10">
                  <c:v>100.75596571550396</c:v>
                </c:pt>
                <c:pt idx="11">
                  <c:v>96.202904026330572</c:v>
                </c:pt>
                <c:pt idx="12">
                  <c:v>91.772330516107957</c:v>
                </c:pt>
                <c:pt idx="13">
                  <c:v>87.39733089656437</c:v>
                </c:pt>
                <c:pt idx="14">
                  <c:v>83.091684779829194</c:v>
                </c:pt>
                <c:pt idx="15">
                  <c:v>78.84422958775184</c:v>
                </c:pt>
                <c:pt idx="16">
                  <c:v>74.652225394525558</c:v>
                </c:pt>
                <c:pt idx="17">
                  <c:v>70.525642574129961</c:v>
                </c:pt>
                <c:pt idx="18">
                  <c:v>66.459910991793663</c:v>
                </c:pt>
                <c:pt idx="19">
                  <c:v>66.023048861807581</c:v>
                </c:pt>
                <c:pt idx="20">
                  <c:v>65.592635675848285</c:v>
                </c:pt>
                <c:pt idx="21">
                  <c:v>65.170087226569223</c:v>
                </c:pt>
                <c:pt idx="22">
                  <c:v>64.770966459479396</c:v>
                </c:pt>
                <c:pt idx="23">
                  <c:v>64.380305245610501</c:v>
                </c:pt>
                <c:pt idx="24">
                  <c:v>63.99839591252843</c:v>
                </c:pt>
                <c:pt idx="25">
                  <c:v>63.626349277593448</c:v>
                </c:pt>
                <c:pt idx="26">
                  <c:v>63.260500239428239</c:v>
                </c:pt>
                <c:pt idx="27">
                  <c:v>62.893438790718882</c:v>
                </c:pt>
                <c:pt idx="28">
                  <c:v>62.522494299265354</c:v>
                </c:pt>
                <c:pt idx="29">
                  <c:v>60.701672993012409</c:v>
                </c:pt>
                <c:pt idx="30">
                  <c:v>58.999011953897863</c:v>
                </c:pt>
                <c:pt idx="31">
                  <c:v>55.14608074357227</c:v>
                </c:pt>
                <c:pt idx="32">
                  <c:v>49.830951258777475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25.590537420679915</c:v>
                </c:pt>
                <c:pt idx="10">
                  <c:v>24.510313891185536</c:v>
                </c:pt>
                <c:pt idx="11">
                  <c:v>23.402717230530442</c:v>
                </c:pt>
                <c:pt idx="12">
                  <c:v>22.324917552046301</c:v>
                </c:pt>
                <c:pt idx="13">
                  <c:v>21.260637008583352</c:v>
                </c:pt>
                <c:pt idx="14">
                  <c:v>20.213227685709832</c:v>
                </c:pt>
                <c:pt idx="15">
                  <c:v>19.179974128391756</c:v>
                </c:pt>
                <c:pt idx="16">
                  <c:v>18.160209810919365</c:v>
                </c:pt>
                <c:pt idx="17">
                  <c:v>17.156360167797864</c:v>
                </c:pt>
                <c:pt idx="18">
                  <c:v>16.167313449097875</c:v>
                </c:pt>
                <c:pt idx="19">
                  <c:v>16.061040556400233</c:v>
                </c:pt>
                <c:pt idx="20">
                  <c:v>15.956336460559843</c:v>
                </c:pt>
                <c:pt idx="21">
                  <c:v>15.85354557316656</c:v>
                </c:pt>
                <c:pt idx="22">
                  <c:v>15.756453800859159</c:v>
                </c:pt>
                <c:pt idx="23">
                  <c:v>15.661419934536294</c:v>
                </c:pt>
                <c:pt idx="24">
                  <c:v>15.568515087013461</c:v>
                </c:pt>
                <c:pt idx="25">
                  <c:v>15.478009480326467</c:v>
                </c:pt>
                <c:pt idx="26">
                  <c:v>15.389011526721045</c:v>
                </c:pt>
                <c:pt idx="27">
                  <c:v>15.299718637100762</c:v>
                </c:pt>
                <c:pt idx="28">
                  <c:v>15.209481142405865</c:v>
                </c:pt>
                <c:pt idx="29">
                  <c:v>14.76654060346018</c:v>
                </c:pt>
                <c:pt idx="30">
                  <c:v>14.352344220917168</c:v>
                </c:pt>
                <c:pt idx="31">
                  <c:v>13.415064202849774</c:v>
                </c:pt>
                <c:pt idx="32">
                  <c:v>12.122083771175253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13.327692814661191</c:v>
                </c:pt>
                <c:pt idx="10">
                  <c:v>12.538341142730044</c:v>
                </c:pt>
                <c:pt idx="11">
                  <c:v>11.738507463660122</c:v>
                </c:pt>
                <c:pt idx="12">
                  <c:v>10.957607493096273</c:v>
                </c:pt>
                <c:pt idx="13">
                  <c:v>10.187210571447293</c:v>
                </c:pt>
                <c:pt idx="14">
                  <c:v>9.4288243466859498</c:v>
                </c:pt>
                <c:pt idx="15">
                  <c:v>8.6809676038020438</c:v>
                </c:pt>
                <c:pt idx="16">
                  <c:v>7.9431710101709685</c:v>
                </c:pt>
                <c:pt idx="17">
                  <c:v>7.2162702812300772</c:v>
                </c:pt>
                <c:pt idx="18">
                  <c:v>6.4994040051691346</c:v>
                </c:pt>
                <c:pt idx="19">
                  <c:v>6.4566813557558831</c:v>
                </c:pt>
                <c:pt idx="20">
                  <c:v>6.4145893766521676</c:v>
                </c:pt>
                <c:pt idx="21">
                  <c:v>6.3732665243847073</c:v>
                </c:pt>
                <c:pt idx="22">
                  <c:v>6.3342347671425117</c:v>
                </c:pt>
                <c:pt idx="23">
                  <c:v>6.2960303064354051</c:v>
                </c:pt>
                <c:pt idx="24">
                  <c:v>6.258681730248604</c:v>
                </c:pt>
                <c:pt idx="25">
                  <c:v>6.2222976702473085</c:v>
                </c:pt>
                <c:pt idx="26">
                  <c:v>6.1865197002131342</c:v>
                </c:pt>
                <c:pt idx="27">
                  <c:v>6.1506231632740569</c:v>
                </c:pt>
                <c:pt idx="28">
                  <c:v>6.1143468866815978</c:v>
                </c:pt>
                <c:pt idx="29">
                  <c:v>5.9362808448534805</c:v>
                </c:pt>
                <c:pt idx="30">
                  <c:v>5.7697702099169854</c:v>
                </c:pt>
                <c:pt idx="31">
                  <c:v>5.3929752945111638</c:v>
                </c:pt>
                <c:pt idx="32">
                  <c:v>4.8731856446915387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9.6816157767045059</c:v>
                </c:pt>
                <c:pt idx="10">
                  <c:v>9.6322350001341945</c:v>
                </c:pt>
                <c:pt idx="11">
                  <c:v>9.5093054380631052</c:v>
                </c:pt>
                <c:pt idx="12">
                  <c:v>9.4193990507318315</c:v>
                </c:pt>
                <c:pt idx="13">
                  <c:v>9.3326249745505656</c:v>
                </c:pt>
                <c:pt idx="14">
                  <c:v>9.2570127081242788</c:v>
                </c:pt>
                <c:pt idx="15">
                  <c:v>9.188189617735059</c:v>
                </c:pt>
                <c:pt idx="16">
                  <c:v>9.1259499257437575</c:v>
                </c:pt>
                <c:pt idx="17">
                  <c:v>9.0781964496864234</c:v>
                </c:pt>
                <c:pt idx="18">
                  <c:v>9.045230491445281</c:v>
                </c:pt>
                <c:pt idx="19">
                  <c:v>9.162999081504335</c:v>
                </c:pt>
                <c:pt idx="20">
                  <c:v>9.2851400619085158</c:v>
                </c:pt>
                <c:pt idx="21">
                  <c:v>9.4126133414588207</c:v>
                </c:pt>
                <c:pt idx="22">
                  <c:v>9.5559706124017243</c:v>
                </c:pt>
                <c:pt idx="23">
                  <c:v>9.7050634686859549</c:v>
                </c:pt>
                <c:pt idx="24">
                  <c:v>9.8600901086865704</c:v>
                </c:pt>
                <c:pt idx="25">
                  <c:v>10.021803667658098</c:v>
                </c:pt>
                <c:pt idx="26">
                  <c:v>10.187719203289143</c:v>
                </c:pt>
                <c:pt idx="27">
                  <c:v>10.352812723387796</c:v>
                </c:pt>
                <c:pt idx="28">
                  <c:v>10.515273536715586</c:v>
                </c:pt>
                <c:pt idx="29">
                  <c:v>11.350562616834122</c:v>
                </c:pt>
                <c:pt idx="30">
                  <c:v>12.265964473411325</c:v>
                </c:pt>
                <c:pt idx="31">
                  <c:v>13.7932887580832</c:v>
                </c:pt>
                <c:pt idx="32">
                  <c:v>14.329241185381104</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3.3454778230870588</c:v>
                </c:pt>
                <c:pt idx="10">
                  <c:v>3.3284143187389215</c:v>
                </c:pt>
                <c:pt idx="11">
                  <c:v>3.2859360658113284</c:v>
                </c:pt>
                <c:pt idx="12">
                  <c:v>3.2548689555367836</c:v>
                </c:pt>
                <c:pt idx="13">
                  <c:v>3.2248842139214635</c:v>
                </c:pt>
                <c:pt idx="14">
                  <c:v>3.1987564304691238</c:v>
                </c:pt>
                <c:pt idx="15">
                  <c:v>3.1749746436347963</c:v>
                </c:pt>
                <c:pt idx="16">
                  <c:v>3.1534677470511006</c:v>
                </c:pt>
                <c:pt idx="17">
                  <c:v>3.136966555637418</c:v>
                </c:pt>
                <c:pt idx="18">
                  <c:v>3.1255751841188411</c:v>
                </c:pt>
                <c:pt idx="19">
                  <c:v>3.1662700655710467</c:v>
                </c:pt>
                <c:pt idx="20">
                  <c:v>3.2084758244708684</c:v>
                </c:pt>
                <c:pt idx="21">
                  <c:v>3.2525241568574779</c:v>
                </c:pt>
                <c:pt idx="22">
                  <c:v>3.3020611950729126</c:v>
                </c:pt>
                <c:pt idx="23">
                  <c:v>3.3535801621320847</c:v>
                </c:pt>
                <c:pt idx="24">
                  <c:v>3.407149545391198</c:v>
                </c:pt>
                <c:pt idx="25">
                  <c:v>3.4630295903867321</c:v>
                </c:pt>
                <c:pt idx="26">
                  <c:v>3.5203616264601791</c:v>
                </c:pt>
                <c:pt idx="27">
                  <c:v>3.5774096154492057</c:v>
                </c:pt>
                <c:pt idx="28">
                  <c:v>3.6335478738395635</c:v>
                </c:pt>
                <c:pt idx="29">
                  <c:v>3.9221816264955223</c:v>
                </c:pt>
                <c:pt idx="30">
                  <c:v>4.2384983117497033</c:v>
                </c:pt>
                <c:pt idx="31">
                  <c:v>4.7662645070708027</c:v>
                </c:pt>
                <c:pt idx="32">
                  <c:v>4.9514626187402522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18.896074283394661</c:v>
                </c:pt>
                <c:pt idx="10">
                  <c:v>17.976560801767519</c:v>
                </c:pt>
                <c:pt idx="11">
                  <c:v>17.038863359665552</c:v>
                </c:pt>
                <c:pt idx="12">
                  <c:v>16.1250035819467</c:v>
                </c:pt>
                <c:pt idx="13">
                  <c:v>15.222987116793046</c:v>
                </c:pt>
                <c:pt idx="14">
                  <c:v>14.335161159923107</c:v>
                </c:pt>
                <c:pt idx="15">
                  <c:v>13.459484612560786</c:v>
                </c:pt>
                <c:pt idx="16">
                  <c:v>12.595399633629494</c:v>
                </c:pt>
                <c:pt idx="17">
                  <c:v>11.744467424406615</c:v>
                </c:pt>
                <c:pt idx="18">
                  <c:v>10.905715287902259</c:v>
                </c:pt>
                <c:pt idx="19">
                  <c:v>10.834028553168547</c:v>
                </c:pt>
                <c:pt idx="20">
                  <c:v>10.763400055594868</c:v>
                </c:pt>
                <c:pt idx="21">
                  <c:v>10.694062119169537</c:v>
                </c:pt>
                <c:pt idx="22">
                  <c:v>10.628568539861128</c:v>
                </c:pt>
                <c:pt idx="23">
                  <c:v>10.564463127908251</c:v>
                </c:pt>
                <c:pt idx="24">
                  <c:v>10.501793852698118</c:v>
                </c:pt>
                <c:pt idx="25">
                  <c:v>10.440742993407559</c:v>
                </c:pt>
                <c:pt idx="26">
                  <c:v>10.380709126538925</c:v>
                </c:pt>
                <c:pt idx="27">
                  <c:v>10.320476309596341</c:v>
                </c:pt>
                <c:pt idx="28">
                  <c:v>10.259606306145578</c:v>
                </c:pt>
                <c:pt idx="29">
                  <c:v>9.9608192861239466</c:v>
                </c:pt>
                <c:pt idx="30">
                  <c:v>9.6814217328127494</c:v>
                </c:pt>
                <c:pt idx="31">
                  <c:v>9.0491763659949687</c:v>
                </c:pt>
                <c:pt idx="32">
                  <c:v>8.1769920970954217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8.4672779803590146</c:v>
                </c:pt>
                <c:pt idx="1">
                  <c:v>10.558061530711534</c:v>
                </c:pt>
                <c:pt idx="2">
                  <c:v>11.775012222716072</c:v>
                </c:pt>
                <c:pt idx="3">
                  <c:v>13.405002509672979</c:v>
                </c:pt>
                <c:pt idx="4">
                  <c:v>15.089127718089344</c:v>
                </c:pt>
                <c:pt idx="5">
                  <c:v>16.9323333547046</c:v>
                </c:pt>
                <c:pt idx="6">
                  <c:v>18.88491117910954</c:v>
                </c:pt>
                <c:pt idx="7">
                  <c:v>20.949026708961014</c:v>
                </c:pt>
                <c:pt idx="8">
                  <c:v>23.23527599125326</c:v>
                </c:pt>
                <c:pt idx="9">
                  <c:v>25.757945073160695</c:v>
                </c:pt>
                <c:pt idx="10">
                  <c:v>25.757945073160695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2.7108208614076297</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18.640659659915396</c:v>
                </c:pt>
                <c:pt idx="4">
                  <c:v>20.949315343702175</c:v>
                </c:pt>
                <c:pt idx="5">
                  <c:v>28.083097357141792</c:v>
                </c:pt>
                <c:pt idx="6">
                  <c:v>37.52614974900834</c:v>
                </c:pt>
                <c:pt idx="7">
                  <c:v>46.685846643130326</c:v>
                </c:pt>
                <c:pt idx="8">
                  <c:v>50.139845950972003</c:v>
                </c:pt>
                <c:pt idx="10">
                  <c:v>18.931145021834741</c:v>
                </c:pt>
                <c:pt idx="11">
                  <c:v>19.16679090850425</c:v>
                </c:pt>
                <c:pt idx="12">
                  <c:v>18.454471209495399</c:v>
                </c:pt>
                <c:pt idx="13">
                  <c:v>18.640659659915396</c:v>
                </c:pt>
                <c:pt idx="14">
                  <c:v>20.949315343702175</c:v>
                </c:pt>
                <c:pt idx="15">
                  <c:v>28.083097357141792</c:v>
                </c:pt>
                <c:pt idx="16">
                  <c:v>37.52614974900834</c:v>
                </c:pt>
                <c:pt idx="17">
                  <c:v>46.685846643130326</c:v>
                </c:pt>
                <c:pt idx="18">
                  <c:v>50.139845950972003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6.0908959928898438</c:v>
                </c:pt>
                <c:pt idx="4">
                  <c:v>6.845128654616043</c:v>
                </c:pt>
                <c:pt idx="5">
                  <c:v>9.1760714503508893</c:v>
                </c:pt>
                <c:pt idx="6">
                  <c:v>12.261791122463769</c:v>
                </c:pt>
                <c:pt idx="7">
                  <c:v>15.254466381306896</c:v>
                </c:pt>
                <c:pt idx="8">
                  <c:v>16.38305074061574</c:v>
                </c:pt>
                <c:pt idx="10">
                  <c:v>5.4191590500230697</c:v>
                </c:pt>
                <c:pt idx="11">
                  <c:v>6.263725567965813</c:v>
                </c:pt>
                <c:pt idx="12">
                  <c:v>6.0299454950865155</c:v>
                </c:pt>
                <c:pt idx="13">
                  <c:v>6.0908959928898438</c:v>
                </c:pt>
                <c:pt idx="14">
                  <c:v>6.5028722218852408</c:v>
                </c:pt>
                <c:pt idx="15">
                  <c:v>8.2814044839416763</c:v>
                </c:pt>
                <c:pt idx="16">
                  <c:v>10.512953163622372</c:v>
                </c:pt>
                <c:pt idx="17">
                  <c:v>12.424858207989349</c:v>
                </c:pt>
                <c:pt idx="18">
                  <c:v>12.676892361183713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2.4700590698758176</c:v>
                </c:pt>
                <c:pt idx="4">
                  <c:v>2.7759798598499685</c:v>
                </c:pt>
                <c:pt idx="5">
                  <c:v>3.7212725755769114</c:v>
                </c:pt>
                <c:pt idx="6">
                  <c:v>4.9735442205513296</c:v>
                </c:pt>
                <c:pt idx="7">
                  <c:v>6.1865792194502198</c:v>
                </c:pt>
                <c:pt idx="8">
                  <c:v>6.6460112570730461</c:v>
                </c:pt>
                <c:pt idx="10">
                  <c:v>2.508551055458172</c:v>
                </c:pt>
                <c:pt idx="11">
                  <c:v>2.539776305544069</c:v>
                </c:pt>
                <c:pt idx="12">
                  <c:v>2.4453873855547426</c:v>
                </c:pt>
                <c:pt idx="13">
                  <c:v>2.4700590698758176</c:v>
                </c:pt>
                <c:pt idx="14">
                  <c:v>2.6371783483333711</c:v>
                </c:pt>
                <c:pt idx="15">
                  <c:v>3.3584452921189967</c:v>
                </c:pt>
                <c:pt idx="16">
                  <c:v>4.2633489955005288</c:v>
                </c:pt>
                <c:pt idx="17">
                  <c:v>5.0387837757209324</c:v>
                </c:pt>
                <c:pt idx="18">
                  <c:v>5.1409938436979452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16.266691895090634</c:v>
                </c:pt>
                <c:pt idx="4">
                  <c:v>18.281347858384027</c:v>
                </c:pt>
                <c:pt idx="5">
                  <c:v>24.506618154521821</c:v>
                </c:pt>
                <c:pt idx="6">
                  <c:v>32.75351284064012</c:v>
                </c:pt>
                <c:pt idx="7">
                  <c:v>40.742012721350214</c:v>
                </c:pt>
                <c:pt idx="8">
                  <c:v>43.767624332784237</c:v>
                </c:pt>
                <c:pt idx="10">
                  <c:v>16.520182703280053</c:v>
                </c:pt>
                <c:pt idx="11">
                  <c:v>16.725818078032439</c:v>
                </c:pt>
                <c:pt idx="12">
                  <c:v>16.104215340469594</c:v>
                </c:pt>
                <c:pt idx="13">
                  <c:v>16.266691895090634</c:v>
                </c:pt>
                <c:pt idx="14">
                  <c:v>17.367263879604167</c:v>
                </c:pt>
                <c:pt idx="15">
                  <c:v>22.117201762370787</c:v>
                </c:pt>
                <c:pt idx="16">
                  <c:v>28.076488290030191</c:v>
                </c:pt>
                <c:pt idx="17">
                  <c:v>33.183151044948346</c:v>
                </c:pt>
                <c:pt idx="18">
                  <c:v>33.856260325870089</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4.6662827859109095</c:v>
                </c:pt>
                <c:pt idx="4">
                  <c:v>5.2442094167021382</c:v>
                </c:pt>
                <c:pt idx="5">
                  <c:v>7.0299979352193773</c:v>
                </c:pt>
                <c:pt idx="6">
                  <c:v>9.3957120557817841</c:v>
                </c:pt>
                <c:pt idx="7">
                  <c:v>11.687302731932668</c:v>
                </c:pt>
                <c:pt idx="8">
                  <c:v>12.555233314889596</c:v>
                </c:pt>
                <c:pt idx="10">
                  <c:v>4.7389994637867545</c:v>
                </c:pt>
                <c:pt idx="11">
                  <c:v>4.7979882745154434</c:v>
                </c:pt>
                <c:pt idx="12">
                  <c:v>4.6196745661922405</c:v>
                </c:pt>
                <c:pt idx="13">
                  <c:v>4.6662827859109095</c:v>
                </c:pt>
                <c:pt idx="14">
                  <c:v>4.9819941880271097</c:v>
                </c:pt>
                <c:pt idx="15">
                  <c:v>6.3445670774287564</c:v>
                </c:pt>
                <c:pt idx="16">
                  <c:v>8.0540551724679439</c:v>
                </c:pt>
                <c:pt idx="17">
                  <c:v>9.5189585873976093</c:v>
                </c:pt>
                <c:pt idx="18">
                  <c:v>9.7120475246479643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3.1943974166690543</c:v>
                </c:pt>
                <c:pt idx="4">
                  <c:v>3.5900286763084908</c:v>
                </c:pt>
                <c:pt idx="5">
                  <c:v>4.8125260027655594</c:v>
                </c:pt>
                <c:pt idx="6">
                  <c:v>6.432023024703299</c:v>
                </c:pt>
                <c:pt idx="7">
                  <c:v>8.000777356965715</c:v>
                </c:pt>
                <c:pt idx="8">
                  <c:v>8.5949366351853822</c:v>
                </c:pt>
                <c:pt idx="10">
                  <c:v>3.2441770761137643</c:v>
                </c:pt>
                <c:pt idx="11">
                  <c:v>3.284559048927981</c:v>
                </c:pt>
                <c:pt idx="12">
                  <c:v>3.1624908255995221</c:v>
                </c:pt>
                <c:pt idx="13">
                  <c:v>3.1943974166690543</c:v>
                </c:pt>
                <c:pt idx="14">
                  <c:v>3.4105239854183775</c:v>
                </c:pt>
                <c:pt idx="15">
                  <c:v>4.3433005696129499</c:v>
                </c:pt>
                <c:pt idx="16">
                  <c:v>5.5135649117371868</c:v>
                </c:pt>
                <c:pt idx="17">
                  <c:v>6.516393908395929</c:v>
                </c:pt>
                <c:pt idx="18">
                  <c:v>6.6485768108557295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128.0555339862631</c:v>
                </c:pt>
                <c:pt idx="4">
                  <c:v>143.91541790377966</c:v>
                </c:pt>
                <c:pt idx="5">
                  <c:v>192.92232828986374</c:v>
                </c:pt>
                <c:pt idx="6">
                  <c:v>257.8439798198886</c:v>
                </c:pt>
                <c:pt idx="7">
                  <c:v>320.73148175150561</c:v>
                </c:pt>
                <c:pt idx="8">
                  <c:v>344.54986554066159</c:v>
                </c:pt>
                <c:pt idx="10">
                  <c:v>130.05107807184956</c:v>
                </c:pt>
                <c:pt idx="11">
                  <c:v>131.66989201940638</c:v>
                </c:pt>
                <c:pt idx="12">
                  <c:v>131.88068567509137</c:v>
                </c:pt>
                <c:pt idx="13">
                  <c:v>128.0555339862631</c:v>
                </c:pt>
                <c:pt idx="14">
                  <c:v>136.71951644047903</c:v>
                </c:pt>
                <c:pt idx="15">
                  <c:v>174.11223500317791</c:v>
                </c:pt>
                <c:pt idx="16">
                  <c:v>221.02525354426686</c:v>
                </c:pt>
                <c:pt idx="17">
                  <c:v>261.2262009886681</c:v>
                </c:pt>
                <c:pt idx="18">
                  <c:v>266.52508836880941</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39.21466185843564</c:v>
                </c:pt>
                <c:pt idx="4">
                  <c:v>44.071460823532846</c:v>
                </c:pt>
                <c:pt idx="5">
                  <c:v>59.07892953412447</c:v>
                </c:pt>
                <c:pt idx="6">
                  <c:v>78.959996230658021</c:v>
                </c:pt>
                <c:pt idx="7">
                  <c:v>98.218141869522995</c:v>
                </c:pt>
                <c:pt idx="8">
                  <c:v>105.51208565493091</c:v>
                </c:pt>
                <c:pt idx="10">
                  <c:v>39.825760684889083</c:v>
                </c:pt>
                <c:pt idx="11">
                  <c:v>40.321492806641579</c:v>
                </c:pt>
                <c:pt idx="12">
                  <c:v>38.822974157550945</c:v>
                </c:pt>
                <c:pt idx="13">
                  <c:v>39.21466185843564</c:v>
                </c:pt>
                <c:pt idx="14">
                  <c:v>41.867847798263455</c:v>
                </c:pt>
                <c:pt idx="15">
                  <c:v>53.318682984825443</c:v>
                </c:pt>
                <c:pt idx="16">
                  <c:v>67.684935668951326</c:v>
                </c:pt>
                <c:pt idx="17">
                  <c:v>79.995739515898293</c:v>
                </c:pt>
                <c:pt idx="18">
                  <c:v>81.618426723313064</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2.2145844924852267</c:v>
                </c:pt>
                <c:pt idx="4">
                  <c:v>2.4888643450069905</c:v>
                </c:pt>
                <c:pt idx="5">
                  <c:v>3.3363868251934181</c:v>
                </c:pt>
                <c:pt idx="6">
                  <c:v>4.4591378553858814</c:v>
                </c:pt>
                <c:pt idx="7">
                  <c:v>5.5467104281091615</c:v>
                </c:pt>
                <c:pt idx="8">
                  <c:v>5.9586240856726436</c:v>
                </c:pt>
                <c:pt idx="10">
                  <c:v>2.2490953086010257</c:v>
                </c:pt>
                <c:pt idx="11">
                  <c:v>2.2770909769870764</c:v>
                </c:pt>
                <c:pt idx="12">
                  <c:v>2.1924645641939198</c:v>
                </c:pt>
                <c:pt idx="13">
                  <c:v>2.2145844924852267</c:v>
                </c:pt>
                <c:pt idx="14">
                  <c:v>2.3644188697197861</c:v>
                </c:pt>
                <c:pt idx="15">
                  <c:v>3.0110862341282676</c:v>
                </c:pt>
                <c:pt idx="16">
                  <c:v>3.8223970781243763</c:v>
                </c:pt>
                <c:pt idx="17">
                  <c:v>4.5176297792986562</c:v>
                </c:pt>
                <c:pt idx="18">
                  <c:v>4.6092684102440833</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0.63444386805367525</c:v>
                </c:pt>
                <c:pt idx="4">
                  <c:v>0.71302076189249108</c:v>
                </c:pt>
                <c:pt idx="5">
                  <c:v>0.95582271522347628</c:v>
                </c:pt>
                <c:pt idx="6">
                  <c:v>1.2774733494050514</c:v>
                </c:pt>
                <c:pt idx="7">
                  <c:v>1.5890459049652672</c:v>
                </c:pt>
                <c:pt idx="8">
                  <c:v>1.7070527342804307</c:v>
                </c:pt>
                <c:pt idx="10">
                  <c:v>0.64433067785501452</c:v>
                </c:pt>
                <c:pt idx="11">
                  <c:v>0.65235099959024967</c:v>
                </c:pt>
                <c:pt idx="12">
                  <c:v>0.62810685408386391</c:v>
                </c:pt>
                <c:pt idx="13">
                  <c:v>0.63444386805367525</c:v>
                </c:pt>
                <c:pt idx="14">
                  <c:v>0.67736907690557524</c:v>
                </c:pt>
                <c:pt idx="15">
                  <c:v>0.86262917667218164</c:v>
                </c:pt>
                <c:pt idx="16">
                  <c:v>1.0950570618151625</c:v>
                </c:pt>
                <c:pt idx="17">
                  <c:v>1.2942303720352772</c:v>
                </c:pt>
                <c:pt idx="18">
                  <c:v>1.3204834085202004</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21.662425175294217</c:v>
                </c:pt>
                <c:pt idx="4">
                  <c:v>24.345351386737054</c:v>
                </c:pt>
                <c:pt idx="5">
                  <c:v>32.635571233266909</c:v>
                </c:pt>
                <c:pt idx="6">
                  <c:v>43.617997175722103</c:v>
                </c:pt>
                <c:pt idx="7">
                  <c:v>54.256317618796132</c:v>
                </c:pt>
                <c:pt idx="8">
                  <c:v>58.285537915393242</c:v>
                </c:pt>
                <c:pt idx="10">
                  <c:v>22</c:v>
                </c:pt>
                <c:pt idx="11">
                  <c:v>22.273845533418598</c:v>
                </c:pt>
                <c:pt idx="12">
                  <c:v>16.341846000266067</c:v>
                </c:pt>
                <c:pt idx="13">
                  <c:v>21.662425175294217</c:v>
                </c:pt>
                <c:pt idx="14">
                  <c:v>35.39933406239382</c:v>
                </c:pt>
                <c:pt idx="15">
                  <c:v>61.530990968900106</c:v>
                </c:pt>
                <c:pt idx="16">
                  <c:v>100.09129813895515</c:v>
                </c:pt>
                <c:pt idx="17">
                  <c:v>145.6430039824954</c:v>
                </c:pt>
                <c:pt idx="18">
                  <c:v>177.9672437698697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25.966451338109337</c:v>
                </c:pt>
                <c:pt idx="4">
                  <c:v>29.181864264415765</c:v>
                </c:pt>
                <c:pt idx="5">
                  <c:v>39.119041446232735</c:v>
                </c:pt>
                <c:pt idx="6">
                  <c:v>52.273951627345546</c:v>
                </c:pt>
                <c:pt idx="7">
                  <c:v>65.032198783466242</c:v>
                </c:pt>
                <c:pt idx="8">
                  <c:v>69.843532104730272</c:v>
                </c:pt>
                <c:pt idx="10">
                  <c:v>27.142505514316699</c:v>
                </c:pt>
                <c:pt idx="11">
                  <c:v>26.703251105538467</c:v>
                </c:pt>
                <c:pt idx="12">
                  <c:v>25.706609742210937</c:v>
                </c:pt>
                <c:pt idx="13">
                  <c:v>25.966451338109337</c:v>
                </c:pt>
                <c:pt idx="14">
                  <c:v>29.524120697146564</c:v>
                </c:pt>
                <c:pt idx="15">
                  <c:v>40.013708412641947</c:v>
                </c:pt>
                <c:pt idx="16">
                  <c:v>54.022789586186938</c:v>
                </c:pt>
                <c:pt idx="17">
                  <c:v>67.861806956783795</c:v>
                </c:pt>
                <c:pt idx="18">
                  <c:v>73.549690484162284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87.144586492335108</c:v>
                </c:pt>
                <c:pt idx="4">
                  <c:v>94.639965539685534</c:v>
                </c:pt>
                <c:pt idx="5">
                  <c:v>121.94846420566111</c:v>
                </c:pt>
                <c:pt idx="6">
                  <c:v>160.75487608174205</c:v>
                </c:pt>
                <c:pt idx="7">
                  <c:v>198.48633406136298</c:v>
                </c:pt>
                <c:pt idx="8">
                  <c:v>212.60302863276658</c:v>
                </c:pt>
                <c:pt idx="10">
                  <c:v>88.672727178245694</c:v>
                </c:pt>
                <c:pt idx="11">
                  <c:v>87.357882681535756</c:v>
                </c:pt>
                <c:pt idx="12">
                  <c:v>84.559607459462228</c:v>
                </c:pt>
                <c:pt idx="13">
                  <c:v>87.144586492335108</c:v>
                </c:pt>
                <c:pt idx="14">
                  <c:v>94.639965539685534</c:v>
                </c:pt>
                <c:pt idx="15">
                  <c:v>121.94846420566111</c:v>
                </c:pt>
                <c:pt idx="16">
                  <c:v>160.75487608174205</c:v>
                </c:pt>
                <c:pt idx="17">
                  <c:v>198.48633406136298</c:v>
                </c:pt>
                <c:pt idx="18">
                  <c:v>212.60302863276658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221.0803296454566</c:v>
                </c:pt>
                <c:pt idx="2">
                  <c:v>296.36388203248873</c:v>
                </c:pt>
                <c:pt idx="3">
                  <c:v>529.29143355547785</c:v>
                </c:pt>
                <c:pt idx="5">
                  <c:v>198.99120798726022</c:v>
                </c:pt>
                <c:pt idx="6">
                  <c:v>217.22208405837273</c:v>
                </c:pt>
                <c:pt idx="7">
                  <c:v>267.46840353432106</c:v>
                </c:pt>
                <c:pt idx="8">
                  <c:v>409.5556216672764</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24.345351386737054</c:v>
                </c:pt>
                <c:pt idx="2">
                  <c:v>32.635571233266909</c:v>
                </c:pt>
                <c:pt idx="3">
                  <c:v>58.285537915393242</c:v>
                </c:pt>
                <c:pt idx="5">
                  <c:v>17.206637381742077</c:v>
                </c:pt>
                <c:pt idx="6">
                  <c:v>28.203596973820897</c:v>
                </c:pt>
                <c:pt idx="7">
                  <c:v>61.531049731434578</c:v>
                </c:pt>
                <c:pt idx="8">
                  <c:v>178.02134980359452</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245.42568103219367</c:v>
                </c:pt>
                <c:pt idx="2">
                  <c:v>328.99945326575562</c:v>
                </c:pt>
                <c:pt idx="3">
                  <c:v>587.57697147087106</c:v>
                </c:pt>
                <c:pt idx="5">
                  <c:v>216.19784536900229</c:v>
                </c:pt>
                <c:pt idx="6">
                  <c:v>245.42568103219364</c:v>
                </c:pt>
                <c:pt idx="7">
                  <c:v>328.99945326575562</c:v>
                </c:pt>
                <c:pt idx="8">
                  <c:v>587.57697147087094</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46.854664337209421</c:v>
                </c:pt>
                <c:pt idx="5">
                  <c:v>47.499444955473628</c:v>
                </c:pt>
                <c:pt idx="6">
                  <c:v>48.144225573737835</c:v>
                </c:pt>
                <c:pt idx="7">
                  <c:v>48.789006192002041</c:v>
                </c:pt>
                <c:pt idx="8">
                  <c:v>48.789006192002041</c:v>
                </c:pt>
                <c:pt idx="9">
                  <c:v>48.789006192002041</c:v>
                </c:pt>
                <c:pt idx="10">
                  <c:v>49.433786810266248</c:v>
                </c:pt>
                <c:pt idx="11">
                  <c:v>50.078567428530455</c:v>
                </c:pt>
                <c:pt idx="12">
                  <c:v>50.723348046794662</c:v>
                </c:pt>
                <c:pt idx="13">
                  <c:v>51.368128665058869</c:v>
                </c:pt>
                <c:pt idx="14">
                  <c:v>52.012909283323076</c:v>
                </c:pt>
                <c:pt idx="15">
                  <c:v>52.65768990158729</c:v>
                </c:pt>
                <c:pt idx="16">
                  <c:v>54.450820010739768</c:v>
                </c:pt>
                <c:pt idx="17">
                  <c:v>56.243950119892247</c:v>
                </c:pt>
                <c:pt idx="18">
                  <c:v>56.243950119892247</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82.466190267385201</c:v>
                </c:pt>
                <c:pt idx="29">
                  <c:v>94.343389541658269</c:v>
                </c:pt>
                <c:pt idx="30">
                  <c:v>117.35350634244885</c:v>
                </c:pt>
                <c:pt idx="31">
                  <c:v>126.06849383854137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4.1047000698166478</c:v>
                </c:pt>
                <c:pt idx="5">
                  <c:v>4.1611860373557157</c:v>
                </c:pt>
                <c:pt idx="6">
                  <c:v>4.2176720048947836</c:v>
                </c:pt>
                <c:pt idx="7">
                  <c:v>4.2741579724338514</c:v>
                </c:pt>
                <c:pt idx="8">
                  <c:v>4.2741579724338514</c:v>
                </c:pt>
                <c:pt idx="9">
                  <c:v>4.2741579724338514</c:v>
                </c:pt>
                <c:pt idx="10">
                  <c:v>4.3306439399729193</c:v>
                </c:pt>
                <c:pt idx="11">
                  <c:v>4.3871299075119872</c:v>
                </c:pt>
                <c:pt idx="12">
                  <c:v>4.443615875051055</c:v>
                </c:pt>
                <c:pt idx="13">
                  <c:v>4.5001018425901229</c:v>
                </c:pt>
                <c:pt idx="14">
                  <c:v>4.5565878101291908</c:v>
                </c:pt>
                <c:pt idx="15">
                  <c:v>4.6130737776682551</c:v>
                </c:pt>
                <c:pt idx="16">
                  <c:v>4.7098673764458727</c:v>
                </c:pt>
                <c:pt idx="17">
                  <c:v>4.8066609752234903</c:v>
                </c:pt>
                <c:pt idx="18">
                  <c:v>4.8066609752234903</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6.3335843515098915</c:v>
                </c:pt>
                <c:pt idx="29">
                  <c:v>7.0861589375753464</c:v>
                </c:pt>
                <c:pt idx="30">
                  <c:v>8.3737326141361095</c:v>
                </c:pt>
                <c:pt idx="31">
                  <c:v>8.5458091266635687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0.98762857651971914</c:v>
                </c:pt>
                <c:pt idx="5">
                  <c:v>0.99505324207490387</c:v>
                </c:pt>
                <c:pt idx="6">
                  <c:v>1.0024779076300885</c:v>
                </c:pt>
                <c:pt idx="7">
                  <c:v>1.0099025731852731</c:v>
                </c:pt>
                <c:pt idx="8">
                  <c:v>1.0099025731852731</c:v>
                </c:pt>
                <c:pt idx="9">
                  <c:v>1.0099025731852731</c:v>
                </c:pt>
                <c:pt idx="10">
                  <c:v>1.0173272387404577</c:v>
                </c:pt>
                <c:pt idx="11">
                  <c:v>1.0247519042956423</c:v>
                </c:pt>
                <c:pt idx="12">
                  <c:v>1.032176569850827</c:v>
                </c:pt>
                <c:pt idx="13">
                  <c:v>1.0396012354060116</c:v>
                </c:pt>
                <c:pt idx="14">
                  <c:v>1.0470259009611962</c:v>
                </c:pt>
                <c:pt idx="15">
                  <c:v>1.0544505665163815</c:v>
                </c:pt>
                <c:pt idx="16">
                  <c:v>1.0832897361525546</c:v>
                </c:pt>
                <c:pt idx="17">
                  <c:v>1.1121289057887278</c:v>
                </c:pt>
                <c:pt idx="18">
                  <c:v>1.1121289057887278</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1.5239186276596077</c:v>
                </c:pt>
                <c:pt idx="29">
                  <c:v>1.7049949924411019</c:v>
                </c:pt>
                <c:pt idx="30">
                  <c:v>2.0147970573220011</c:v>
                </c:pt>
                <c:pt idx="31">
                  <c:v>2.056200248354072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3.2487280613339848</c:v>
                </c:pt>
                <c:pt idx="5">
                  <c:v>3.2731509262739067</c:v>
                </c:pt>
                <c:pt idx="6">
                  <c:v>3.2975737912138285</c:v>
                </c:pt>
                <c:pt idx="7">
                  <c:v>3.3219966561537504</c:v>
                </c:pt>
                <c:pt idx="8">
                  <c:v>3.3219966561537504</c:v>
                </c:pt>
                <c:pt idx="9">
                  <c:v>3.3219966561537504</c:v>
                </c:pt>
                <c:pt idx="10">
                  <c:v>3.3464195210936722</c:v>
                </c:pt>
                <c:pt idx="11">
                  <c:v>3.3708423860335941</c:v>
                </c:pt>
                <c:pt idx="12">
                  <c:v>3.3952652509735159</c:v>
                </c:pt>
                <c:pt idx="13">
                  <c:v>3.4196881159134378</c:v>
                </c:pt>
                <c:pt idx="14">
                  <c:v>3.4441109808533596</c:v>
                </c:pt>
                <c:pt idx="15">
                  <c:v>3.4685338457932815</c:v>
                </c:pt>
                <c:pt idx="16">
                  <c:v>3.5633980709585367</c:v>
                </c:pt>
                <c:pt idx="17">
                  <c:v>3.6582622961237918</c:v>
                </c:pt>
                <c:pt idx="18">
                  <c:v>3.6582622961237918</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5.0128128393300857</c:v>
                </c:pt>
                <c:pt idx="29">
                  <c:v>5.6084495812143391</c:v>
                </c:pt>
                <c:pt idx="30">
                  <c:v>6.6275195894804417</c:v>
                </c:pt>
                <c:pt idx="31">
                  <c:v>6.7637121944055139</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0.5892248466311506</c:v>
                </c:pt>
                <c:pt idx="5">
                  <c:v>0.5936544444850903</c:v>
                </c:pt>
                <c:pt idx="6">
                  <c:v>0.59808404233903001</c:v>
                </c:pt>
                <c:pt idx="7">
                  <c:v>0.60251364019296971</c:v>
                </c:pt>
                <c:pt idx="8">
                  <c:v>0.60251364019296971</c:v>
                </c:pt>
                <c:pt idx="9">
                  <c:v>0.60251364019296971</c:v>
                </c:pt>
                <c:pt idx="10">
                  <c:v>0.60694323804690942</c:v>
                </c:pt>
                <c:pt idx="11">
                  <c:v>0.61137283590084912</c:v>
                </c:pt>
                <c:pt idx="12">
                  <c:v>0.61580243375478882</c:v>
                </c:pt>
                <c:pt idx="13">
                  <c:v>0.62023203160872853</c:v>
                </c:pt>
                <c:pt idx="14">
                  <c:v>0.62466162946266823</c:v>
                </c:pt>
                <c:pt idx="15">
                  <c:v>0.62909122731660805</c:v>
                </c:pt>
                <c:pt idx="16">
                  <c:v>0.64629684055000014</c:v>
                </c:pt>
                <c:pt idx="17">
                  <c:v>0.66350245378339223</c:v>
                </c:pt>
                <c:pt idx="18">
                  <c:v>0.66350245378339223</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0.90917855255391933</c:v>
                </c:pt>
                <c:pt idx="29">
                  <c:v>1.017209745457309</c:v>
                </c:pt>
                <c:pt idx="30">
                  <c:v>1.2020394258708922</c:v>
                </c:pt>
                <c:pt idx="31">
                  <c:v>1.2267408059908154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0.29341567426743453</c:v>
                </c:pt>
                <c:pt idx="5">
                  <c:v>0.29562147643018838</c:v>
                </c:pt>
                <c:pt idx="6">
                  <c:v>0.29782727859294222</c:v>
                </c:pt>
                <c:pt idx="7">
                  <c:v>0.30003308075569607</c:v>
                </c:pt>
                <c:pt idx="8">
                  <c:v>0.30003308075569607</c:v>
                </c:pt>
                <c:pt idx="9">
                  <c:v>0.30003308075569607</c:v>
                </c:pt>
                <c:pt idx="10">
                  <c:v>0.30223888291844991</c:v>
                </c:pt>
                <c:pt idx="11">
                  <c:v>0.30444468508120376</c:v>
                </c:pt>
                <c:pt idx="12">
                  <c:v>0.3066504872439576</c:v>
                </c:pt>
                <c:pt idx="13">
                  <c:v>0.30885628940671145</c:v>
                </c:pt>
                <c:pt idx="14">
                  <c:v>0.31106209156946529</c:v>
                </c:pt>
                <c:pt idx="15">
                  <c:v>0.3132678937322193</c:v>
                </c:pt>
                <c:pt idx="16">
                  <c:v>0.32183575477359305</c:v>
                </c:pt>
                <c:pt idx="17">
                  <c:v>0.3304036158149668</c:v>
                </c:pt>
                <c:pt idx="18">
                  <c:v>0.3304036158149668</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0.4527426831239727</c:v>
                </c:pt>
                <c:pt idx="29">
                  <c:v>0.50653886210198873</c:v>
                </c:pt>
                <c:pt idx="30">
                  <c:v>0.59857830275567625</c:v>
                </c:pt>
                <c:pt idx="31">
                  <c:v>0.61087882291306961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6.8240748222214735</c:v>
                </c:pt>
                <c:pt idx="5">
                  <c:v>6.8850023780075267</c:v>
                </c:pt>
                <c:pt idx="6">
                  <c:v>6.9459299337935798</c:v>
                </c:pt>
                <c:pt idx="7">
                  <c:v>7.0068574895796329</c:v>
                </c:pt>
                <c:pt idx="8">
                  <c:v>7.0068574895796329</c:v>
                </c:pt>
                <c:pt idx="9">
                  <c:v>7.0068574895796329</c:v>
                </c:pt>
                <c:pt idx="10">
                  <c:v>7.0677850453656861</c:v>
                </c:pt>
                <c:pt idx="11">
                  <c:v>7.1287126011517392</c:v>
                </c:pt>
                <c:pt idx="12">
                  <c:v>7.1896401569377923</c:v>
                </c:pt>
                <c:pt idx="13">
                  <c:v>7.2505677127238455</c:v>
                </c:pt>
                <c:pt idx="14">
                  <c:v>7.3114952685098986</c:v>
                </c:pt>
                <c:pt idx="15">
                  <c:v>7.3724228242959535</c:v>
                </c:pt>
                <c:pt idx="16">
                  <c:v>7.5271143317954401</c:v>
                </c:pt>
                <c:pt idx="17">
                  <c:v>7.6818058392949267</c:v>
                </c:pt>
                <c:pt idx="18">
                  <c:v>7.6818058392949267</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10.122071330989481</c:v>
                </c:pt>
                <c:pt idx="29">
                  <c:v>11.324804762688142</c:v>
                </c:pt>
                <c:pt idx="30">
                  <c:v>13.382551509985426</c:v>
                </c:pt>
                <c:pt idx="31">
                  <c:v>13.657557042007054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2.1919977927383534</c:v>
                </c:pt>
                <c:pt idx="5">
                  <c:v>2.2084765084172129</c:v>
                </c:pt>
                <c:pt idx="6">
                  <c:v>2.2249552240960724</c:v>
                </c:pt>
                <c:pt idx="7">
                  <c:v>2.2414339397749319</c:v>
                </c:pt>
                <c:pt idx="8">
                  <c:v>2.2414339397749319</c:v>
                </c:pt>
                <c:pt idx="9">
                  <c:v>2.2414339397749319</c:v>
                </c:pt>
                <c:pt idx="10">
                  <c:v>2.2579126554537914</c:v>
                </c:pt>
                <c:pt idx="11">
                  <c:v>2.2743913711326509</c:v>
                </c:pt>
                <c:pt idx="12">
                  <c:v>2.2908700868115104</c:v>
                </c:pt>
                <c:pt idx="13">
                  <c:v>2.3073488024903699</c:v>
                </c:pt>
                <c:pt idx="14">
                  <c:v>2.3238275181692294</c:v>
                </c:pt>
                <c:pt idx="15">
                  <c:v>2.3403062338480902</c:v>
                </c:pt>
                <c:pt idx="16">
                  <c:v>2.4043134909180122</c:v>
                </c:pt>
                <c:pt idx="17">
                  <c:v>2.4683207479879341</c:v>
                </c:pt>
                <c:pt idx="18">
                  <c:v>2.4683207479879341</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3.3822697596640721</c:v>
                </c:pt>
                <c:pt idx="29">
                  <c:v>3.7841607147808358</c:v>
                </c:pt>
                <c:pt idx="30">
                  <c:v>4.4717526481751984</c:v>
                </c:pt>
                <c:pt idx="31">
                  <c:v>4.5636451931179902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0.12033839424918329</c:v>
                </c:pt>
                <c:pt idx="5">
                  <c:v>0.12124305856529353</c:v>
                </c:pt>
                <c:pt idx="6">
                  <c:v>0.12214772288140378</c:v>
                </c:pt>
                <c:pt idx="7">
                  <c:v>0.12305238719751403</c:v>
                </c:pt>
                <c:pt idx="8">
                  <c:v>0.12305238719751403</c:v>
                </c:pt>
                <c:pt idx="9">
                  <c:v>0.12305238719751403</c:v>
                </c:pt>
                <c:pt idx="10">
                  <c:v>0.12395705151362428</c:v>
                </c:pt>
                <c:pt idx="11">
                  <c:v>0.12486171582973453</c:v>
                </c:pt>
                <c:pt idx="12">
                  <c:v>0.12576638014584476</c:v>
                </c:pt>
                <c:pt idx="13">
                  <c:v>0.12667104446195501</c:v>
                </c:pt>
                <c:pt idx="14">
                  <c:v>0.12757570877806526</c:v>
                </c:pt>
                <c:pt idx="15">
                  <c:v>0.12848037309417548</c:v>
                </c:pt>
                <c:pt idx="16">
                  <c:v>0.1319943047968469</c:v>
                </c:pt>
                <c:pt idx="17">
                  <c:v>0.13550823649951832</c:v>
                </c:pt>
                <c:pt idx="18">
                  <c:v>0.13550823649951832</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0.18568308469283615</c:v>
                </c:pt>
                <c:pt idx="29">
                  <c:v>0.20774647926478257</c:v>
                </c:pt>
                <c:pt idx="30">
                  <c:v>0.24549455977721832</c:v>
                </c:pt>
                <c:pt idx="31">
                  <c:v>0.25053936472114663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2.8960760250541256E-2</c:v>
                </c:pt>
                <c:pt idx="5">
                  <c:v>2.9178477684196198E-2</c:v>
                </c:pt>
                <c:pt idx="6">
                  <c:v>2.9396195117851139E-2</c:v>
                </c:pt>
                <c:pt idx="7">
                  <c:v>2.961391255150608E-2</c:v>
                </c:pt>
                <c:pt idx="8">
                  <c:v>2.961391255150608E-2</c:v>
                </c:pt>
                <c:pt idx="9">
                  <c:v>2.961391255150608E-2</c:v>
                </c:pt>
                <c:pt idx="10">
                  <c:v>2.9831629985161021E-2</c:v>
                </c:pt>
                <c:pt idx="11">
                  <c:v>3.0049347418815962E-2</c:v>
                </c:pt>
                <c:pt idx="12">
                  <c:v>3.0267064852470903E-2</c:v>
                </c:pt>
                <c:pt idx="13">
                  <c:v>3.0484782286125844E-2</c:v>
                </c:pt>
                <c:pt idx="14">
                  <c:v>3.0702499719780785E-2</c:v>
                </c:pt>
                <c:pt idx="15">
                  <c:v>3.0920217153435729E-2</c:v>
                </c:pt>
                <c:pt idx="16">
                  <c:v>3.1765883527935607E-2</c:v>
                </c:pt>
                <c:pt idx="17">
                  <c:v>3.2611549902435477E-2</c:v>
                </c:pt>
                <c:pt idx="18">
                  <c:v>3.2611549902435477E-2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4.4686679857427712E-2</c:v>
                </c:pt>
                <c:pt idx="29">
                  <c:v>4.9996478816420976E-2</c:v>
                </c:pt>
                <c:pt idx="30">
                  <c:v>5.9080970232976524E-2</c:v>
                </c:pt>
                <c:pt idx="31">
                  <c:v>6.0295058117424465E-2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16.506720027229584</c:v>
                </c:pt>
                <c:pt idx="5">
                  <c:v>17.806373021295286</c:v>
                </c:pt>
                <c:pt idx="6">
                  <c:v>19.106026015360989</c:v>
                </c:pt>
                <c:pt idx="7">
                  <c:v>20.405679009426692</c:v>
                </c:pt>
                <c:pt idx="8">
                  <c:v>20.405679009426692</c:v>
                </c:pt>
                <c:pt idx="9">
                  <c:v>20.405679009426692</c:v>
                </c:pt>
                <c:pt idx="10">
                  <c:v>21.705332003492394</c:v>
                </c:pt>
                <c:pt idx="11">
                  <c:v>23.004984997558097</c:v>
                </c:pt>
                <c:pt idx="12">
                  <c:v>24.3046379916238</c:v>
                </c:pt>
                <c:pt idx="13">
                  <c:v>25.604290985689502</c:v>
                </c:pt>
                <c:pt idx="14">
                  <c:v>26.903943979755205</c:v>
                </c:pt>
                <c:pt idx="15">
                  <c:v>28.203596973820897</c:v>
                </c:pt>
                <c:pt idx="16">
                  <c:v>31.536342249582265</c:v>
                </c:pt>
                <c:pt idx="17">
                  <c:v>34.86908752534363</c:v>
                </c:pt>
                <c:pt idx="18">
                  <c:v>34.86908752534363</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80.821075196827948</c:v>
                </c:pt>
                <c:pt idx="29">
                  <c:v>100.11110066222132</c:v>
                </c:pt>
                <c:pt idx="30">
                  <c:v>145.64946887396664</c:v>
                </c:pt>
                <c:pt idx="31">
                  <c:v>178.02134980359452</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25.970242908568729</c:v>
                </c:pt>
                <c:pt idx="5">
                  <c:v>26.327626949537315</c:v>
                </c:pt>
                <c:pt idx="6">
                  <c:v>26.685010990505901</c:v>
                </c:pt>
                <c:pt idx="7">
                  <c:v>27.042395031474488</c:v>
                </c:pt>
                <c:pt idx="8">
                  <c:v>27.042395031474488</c:v>
                </c:pt>
                <c:pt idx="9">
                  <c:v>27.042395031474488</c:v>
                </c:pt>
                <c:pt idx="10">
                  <c:v>27.399779072443074</c:v>
                </c:pt>
                <c:pt idx="11">
                  <c:v>27.757163113411661</c:v>
                </c:pt>
                <c:pt idx="12">
                  <c:v>28.114547154380247</c:v>
                </c:pt>
                <c:pt idx="13">
                  <c:v>28.471931195348834</c:v>
                </c:pt>
                <c:pt idx="14">
                  <c:v>28.82931523631742</c:v>
                </c:pt>
                <c:pt idx="15">
                  <c:v>29.186699277286003</c:v>
                </c:pt>
                <c:pt idx="16">
                  <c:v>30.270063160100765</c:v>
                </c:pt>
                <c:pt idx="17">
                  <c:v>31.353427042915527</c:v>
                </c:pt>
                <c:pt idx="18">
                  <c:v>31.353427042915527</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47.03085283591134</c:v>
                </c:pt>
                <c:pt idx="29">
                  <c:v>54.041367566389084</c:v>
                </c:pt>
                <c:pt idx="30">
                  <c:v>67.875998645520468</c:v>
                </c:pt>
                <c:pt idx="31">
                  <c:v>73.584170791170493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87.144586492335108</c:v>
                </c:pt>
                <c:pt idx="5">
                  <c:v>87.977406386485157</c:v>
                </c:pt>
                <c:pt idx="6">
                  <c:v>88.810226280635206</c:v>
                </c:pt>
                <c:pt idx="7">
                  <c:v>89.643046174785255</c:v>
                </c:pt>
                <c:pt idx="8">
                  <c:v>89.643046174785255</c:v>
                </c:pt>
                <c:pt idx="9">
                  <c:v>89.643046174785255</c:v>
                </c:pt>
                <c:pt idx="10">
                  <c:v>90.475866068935304</c:v>
                </c:pt>
                <c:pt idx="11">
                  <c:v>91.308685963085352</c:v>
                </c:pt>
                <c:pt idx="12">
                  <c:v>92.141505857235401</c:v>
                </c:pt>
                <c:pt idx="13">
                  <c:v>92.97432575138545</c:v>
                </c:pt>
                <c:pt idx="14">
                  <c:v>93.807145645535499</c:v>
                </c:pt>
                <c:pt idx="15">
                  <c:v>94.639965539685534</c:v>
                </c:pt>
                <c:pt idx="16">
                  <c:v>97.370815406283086</c:v>
                </c:pt>
                <c:pt idx="17">
                  <c:v>100.10166527288064</c:v>
                </c:pt>
                <c:pt idx="18">
                  <c:v>100.10166527288064</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141.35167014370157</c:v>
                </c:pt>
                <c:pt idx="29">
                  <c:v>160.75487608174205</c:v>
                </c:pt>
                <c:pt idx="30">
                  <c:v>198.48633406136298</c:v>
                </c:pt>
                <c:pt idx="31">
                  <c:v>212.60302863276658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46.854664337209421</c:v>
                </c:pt>
                <c:pt idx="7">
                  <c:v>47.499444955473628</c:v>
                </c:pt>
                <c:pt idx="8">
                  <c:v>48.144225573737835</c:v>
                </c:pt>
                <c:pt idx="9">
                  <c:v>48.789006192002041</c:v>
                </c:pt>
                <c:pt idx="10">
                  <c:v>49.433786810266248</c:v>
                </c:pt>
                <c:pt idx="11">
                  <c:v>50.078567428530455</c:v>
                </c:pt>
                <c:pt idx="12">
                  <c:v>50.723348046794662</c:v>
                </c:pt>
                <c:pt idx="13">
                  <c:v>51.368128665058869</c:v>
                </c:pt>
                <c:pt idx="14">
                  <c:v>50.723348046794662</c:v>
                </c:pt>
                <c:pt idx="15">
                  <c:v>51.368128665058869</c:v>
                </c:pt>
                <c:pt idx="16">
                  <c:v>52.012909283323076</c:v>
                </c:pt>
                <c:pt idx="17">
                  <c:v>52.65768990158729</c:v>
                </c:pt>
                <c:pt idx="18">
                  <c:v>54.450820010739768</c:v>
                </c:pt>
                <c:pt idx="19">
                  <c:v>56.243950119892247</c:v>
                </c:pt>
                <c:pt idx="20">
                  <c:v>58.037080229044726</c:v>
                </c:pt>
                <c:pt idx="21">
                  <c:v>59.830210338197205</c:v>
                </c:pt>
                <c:pt idx="22">
                  <c:v>61.623340447349683</c:v>
                </c:pt>
                <c:pt idx="23">
                  <c:v>63.416470556502162</c:v>
                </c:pt>
                <c:pt idx="24">
                  <c:v>65.209600665654648</c:v>
                </c:pt>
                <c:pt idx="25">
                  <c:v>67.002730774807134</c:v>
                </c:pt>
                <c:pt idx="26">
                  <c:v>68.79586088395962</c:v>
                </c:pt>
                <c:pt idx="27">
                  <c:v>70.588990993112105</c:v>
                </c:pt>
                <c:pt idx="28">
                  <c:v>72.964430847966725</c:v>
                </c:pt>
                <c:pt idx="29">
                  <c:v>75.339870702821344</c:v>
                </c:pt>
                <c:pt idx="30">
                  <c:v>77.715310557675963</c:v>
                </c:pt>
                <c:pt idx="31">
                  <c:v>80.090750412530582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4.1047000698166478</c:v>
                </c:pt>
                <c:pt idx="7">
                  <c:v>4.1611860373557157</c:v>
                </c:pt>
                <c:pt idx="8">
                  <c:v>4.2176720048947836</c:v>
                </c:pt>
                <c:pt idx="9">
                  <c:v>4.2741579724338514</c:v>
                </c:pt>
                <c:pt idx="10">
                  <c:v>4.3306439399729193</c:v>
                </c:pt>
                <c:pt idx="11">
                  <c:v>4.3871299075119872</c:v>
                </c:pt>
                <c:pt idx="12">
                  <c:v>4.443615875051055</c:v>
                </c:pt>
                <c:pt idx="13">
                  <c:v>4.5001018425901229</c:v>
                </c:pt>
                <c:pt idx="14">
                  <c:v>4.443615875051055</c:v>
                </c:pt>
                <c:pt idx="15">
                  <c:v>4.5001018425901229</c:v>
                </c:pt>
                <c:pt idx="16">
                  <c:v>4.5565878101291908</c:v>
                </c:pt>
                <c:pt idx="17">
                  <c:v>4.6130737776682551</c:v>
                </c:pt>
                <c:pt idx="18">
                  <c:v>4.7098673764458727</c:v>
                </c:pt>
                <c:pt idx="19">
                  <c:v>4.8066609752234903</c:v>
                </c:pt>
                <c:pt idx="20">
                  <c:v>4.903454574001108</c:v>
                </c:pt>
                <c:pt idx="21">
                  <c:v>5.0002481727787256</c:v>
                </c:pt>
                <c:pt idx="22">
                  <c:v>5.0970417715563432</c:v>
                </c:pt>
                <c:pt idx="23">
                  <c:v>5.1938353703339608</c:v>
                </c:pt>
                <c:pt idx="24">
                  <c:v>5.2906289691115784</c:v>
                </c:pt>
                <c:pt idx="25">
                  <c:v>5.387422567889196</c:v>
                </c:pt>
                <c:pt idx="26">
                  <c:v>5.4842161666668137</c:v>
                </c:pt>
                <c:pt idx="27">
                  <c:v>5.5810097654444339</c:v>
                </c:pt>
                <c:pt idx="28">
                  <c:v>5.7315246826575255</c:v>
                </c:pt>
                <c:pt idx="29">
                  <c:v>5.882039599870617</c:v>
                </c:pt>
                <c:pt idx="30">
                  <c:v>6.0325545170837085</c:v>
                </c:pt>
                <c:pt idx="31">
                  <c:v>6.1830694342968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0.98762857651971914</c:v>
                </c:pt>
                <c:pt idx="7">
                  <c:v>0.99505324207490387</c:v>
                </c:pt>
                <c:pt idx="8">
                  <c:v>1.0024779076300885</c:v>
                </c:pt>
                <c:pt idx="9">
                  <c:v>1.0099025731852731</c:v>
                </c:pt>
                <c:pt idx="10">
                  <c:v>1.0173272387404577</c:v>
                </c:pt>
                <c:pt idx="11">
                  <c:v>1.0247519042956423</c:v>
                </c:pt>
                <c:pt idx="12">
                  <c:v>1.032176569850827</c:v>
                </c:pt>
                <c:pt idx="13">
                  <c:v>1.0396012354060116</c:v>
                </c:pt>
                <c:pt idx="14">
                  <c:v>1.032176569850827</c:v>
                </c:pt>
                <c:pt idx="15">
                  <c:v>1.0396012354060116</c:v>
                </c:pt>
                <c:pt idx="16">
                  <c:v>1.0470259009611962</c:v>
                </c:pt>
                <c:pt idx="17">
                  <c:v>1.0544505665163815</c:v>
                </c:pt>
                <c:pt idx="18">
                  <c:v>1.0832897361525546</c:v>
                </c:pt>
                <c:pt idx="19">
                  <c:v>1.1121289057887278</c:v>
                </c:pt>
                <c:pt idx="20">
                  <c:v>1.140968075424901</c:v>
                </c:pt>
                <c:pt idx="21">
                  <c:v>1.1698072450610741</c:v>
                </c:pt>
                <c:pt idx="22">
                  <c:v>1.1986464146972473</c:v>
                </c:pt>
                <c:pt idx="23">
                  <c:v>1.2274855843334205</c:v>
                </c:pt>
                <c:pt idx="24">
                  <c:v>1.2563247539695936</c:v>
                </c:pt>
                <c:pt idx="25">
                  <c:v>1.2851639236057668</c:v>
                </c:pt>
                <c:pt idx="26">
                  <c:v>1.31400309324194</c:v>
                </c:pt>
                <c:pt idx="27">
                  <c:v>1.3428422628781138</c:v>
                </c:pt>
                <c:pt idx="28">
                  <c:v>1.3790575358344126</c:v>
                </c:pt>
                <c:pt idx="29">
                  <c:v>1.4152728087907114</c:v>
                </c:pt>
                <c:pt idx="30">
                  <c:v>1.4514880817470102</c:v>
                </c:pt>
                <c:pt idx="31">
                  <c:v>1.4877033547033089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3.2487280613339848</c:v>
                </c:pt>
                <c:pt idx="7">
                  <c:v>3.2731509262739067</c:v>
                </c:pt>
                <c:pt idx="8">
                  <c:v>3.2975737912138285</c:v>
                </c:pt>
                <c:pt idx="9">
                  <c:v>3.3219966561537504</c:v>
                </c:pt>
                <c:pt idx="10">
                  <c:v>3.3464195210936722</c:v>
                </c:pt>
                <c:pt idx="11">
                  <c:v>3.3708423860335941</c:v>
                </c:pt>
                <c:pt idx="12">
                  <c:v>3.3952652509735159</c:v>
                </c:pt>
                <c:pt idx="13">
                  <c:v>3.4196881159134378</c:v>
                </c:pt>
                <c:pt idx="14">
                  <c:v>3.3952652509735159</c:v>
                </c:pt>
                <c:pt idx="15">
                  <c:v>3.4196881159134378</c:v>
                </c:pt>
                <c:pt idx="16">
                  <c:v>3.4441109808533596</c:v>
                </c:pt>
                <c:pt idx="17">
                  <c:v>3.4685338457932815</c:v>
                </c:pt>
                <c:pt idx="18">
                  <c:v>3.5633980709585367</c:v>
                </c:pt>
                <c:pt idx="19">
                  <c:v>3.6582622961237918</c:v>
                </c:pt>
                <c:pt idx="20">
                  <c:v>3.753126521289047</c:v>
                </c:pt>
                <c:pt idx="21">
                  <c:v>3.8479907464543022</c:v>
                </c:pt>
                <c:pt idx="22">
                  <c:v>3.9428549716195573</c:v>
                </c:pt>
                <c:pt idx="23">
                  <c:v>4.0377191967848125</c:v>
                </c:pt>
                <c:pt idx="24">
                  <c:v>4.1325834219500672</c:v>
                </c:pt>
                <c:pt idx="25">
                  <c:v>4.2274476471153219</c:v>
                </c:pt>
                <c:pt idx="26">
                  <c:v>4.3223118722805767</c:v>
                </c:pt>
                <c:pt idx="27">
                  <c:v>4.4171760974458323</c:v>
                </c:pt>
                <c:pt idx="28">
                  <c:v>4.536303445822683</c:v>
                </c:pt>
                <c:pt idx="29">
                  <c:v>4.6554307941995337</c:v>
                </c:pt>
                <c:pt idx="30">
                  <c:v>4.7745581425763843</c:v>
                </c:pt>
                <c:pt idx="31">
                  <c:v>4.893685490953235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0.5892248466311506</c:v>
                </c:pt>
                <c:pt idx="7">
                  <c:v>0.5936544444850903</c:v>
                </c:pt>
                <c:pt idx="8">
                  <c:v>0.59808404233903001</c:v>
                </c:pt>
                <c:pt idx="9">
                  <c:v>0.60251364019296971</c:v>
                </c:pt>
                <c:pt idx="10">
                  <c:v>0.60694323804690942</c:v>
                </c:pt>
                <c:pt idx="11">
                  <c:v>0.61137283590084912</c:v>
                </c:pt>
                <c:pt idx="12">
                  <c:v>0.61580243375478882</c:v>
                </c:pt>
                <c:pt idx="13">
                  <c:v>0.62023203160872853</c:v>
                </c:pt>
                <c:pt idx="14">
                  <c:v>0.61580243375478882</c:v>
                </c:pt>
                <c:pt idx="15">
                  <c:v>0.62023203160872853</c:v>
                </c:pt>
                <c:pt idx="16">
                  <c:v>0.62466162946266823</c:v>
                </c:pt>
                <c:pt idx="17">
                  <c:v>0.62909122731660805</c:v>
                </c:pt>
                <c:pt idx="18">
                  <c:v>0.64629684055000014</c:v>
                </c:pt>
                <c:pt idx="19">
                  <c:v>0.66350245378339223</c:v>
                </c:pt>
                <c:pt idx="20">
                  <c:v>0.68070806701678432</c:v>
                </c:pt>
                <c:pt idx="21">
                  <c:v>0.69791368025017642</c:v>
                </c:pt>
                <c:pt idx="22">
                  <c:v>0.71511929348356851</c:v>
                </c:pt>
                <c:pt idx="23">
                  <c:v>0.7323249067169606</c:v>
                </c:pt>
                <c:pt idx="24">
                  <c:v>0.74953051995035269</c:v>
                </c:pt>
                <c:pt idx="25">
                  <c:v>0.76673613318374478</c:v>
                </c:pt>
                <c:pt idx="26">
                  <c:v>0.78394174641713688</c:v>
                </c:pt>
                <c:pt idx="27">
                  <c:v>0.8011473596505293</c:v>
                </c:pt>
                <c:pt idx="28">
                  <c:v>0.82275359823120731</c:v>
                </c:pt>
                <c:pt idx="29">
                  <c:v>0.84435983681188531</c:v>
                </c:pt>
                <c:pt idx="30">
                  <c:v>0.86596607539256332</c:v>
                </c:pt>
                <c:pt idx="31">
                  <c:v>0.88757231397324132</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0.29341567426743453</c:v>
                </c:pt>
                <c:pt idx="7">
                  <c:v>0.29562147643018838</c:v>
                </c:pt>
                <c:pt idx="8">
                  <c:v>0.29782727859294222</c:v>
                </c:pt>
                <c:pt idx="9">
                  <c:v>0.30003308075569607</c:v>
                </c:pt>
                <c:pt idx="10">
                  <c:v>0.30223888291844991</c:v>
                </c:pt>
                <c:pt idx="11">
                  <c:v>0.30444468508120376</c:v>
                </c:pt>
                <c:pt idx="12">
                  <c:v>0.3066504872439576</c:v>
                </c:pt>
                <c:pt idx="13">
                  <c:v>0.30885628940671145</c:v>
                </c:pt>
                <c:pt idx="14">
                  <c:v>0.3066504872439576</c:v>
                </c:pt>
                <c:pt idx="15">
                  <c:v>0.30885628940671145</c:v>
                </c:pt>
                <c:pt idx="16">
                  <c:v>0.31106209156946529</c:v>
                </c:pt>
                <c:pt idx="17">
                  <c:v>0.3132678937322193</c:v>
                </c:pt>
                <c:pt idx="18">
                  <c:v>0.32183575477359305</c:v>
                </c:pt>
                <c:pt idx="19">
                  <c:v>0.3304036158149668</c:v>
                </c:pt>
                <c:pt idx="20">
                  <c:v>0.33897147685634055</c:v>
                </c:pt>
                <c:pt idx="21">
                  <c:v>0.3475393378977143</c:v>
                </c:pt>
                <c:pt idx="22">
                  <c:v>0.35610719893908804</c:v>
                </c:pt>
                <c:pt idx="23">
                  <c:v>0.36467505998046179</c:v>
                </c:pt>
                <c:pt idx="24">
                  <c:v>0.37324292102183554</c:v>
                </c:pt>
                <c:pt idx="25">
                  <c:v>0.38181078206320929</c:v>
                </c:pt>
                <c:pt idx="26">
                  <c:v>0.39037864310458303</c:v>
                </c:pt>
                <c:pt idx="27">
                  <c:v>0.39894650414595656</c:v>
                </c:pt>
                <c:pt idx="28">
                  <c:v>0.40970573994155979</c:v>
                </c:pt>
                <c:pt idx="29">
                  <c:v>0.42046497573716302</c:v>
                </c:pt>
                <c:pt idx="30">
                  <c:v>0.43122421153276624</c:v>
                </c:pt>
                <c:pt idx="31">
                  <c:v>0.44198344732836947</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6.8240748222214735</c:v>
                </c:pt>
                <c:pt idx="7">
                  <c:v>6.8850023780075267</c:v>
                </c:pt>
                <c:pt idx="8">
                  <c:v>6.9459299337935798</c:v>
                </c:pt>
                <c:pt idx="9">
                  <c:v>7.0068574895796329</c:v>
                </c:pt>
                <c:pt idx="10">
                  <c:v>7.0677850453656861</c:v>
                </c:pt>
                <c:pt idx="11">
                  <c:v>7.1287126011517392</c:v>
                </c:pt>
                <c:pt idx="12">
                  <c:v>7.1896401569377923</c:v>
                </c:pt>
                <c:pt idx="13">
                  <c:v>7.2505677127238455</c:v>
                </c:pt>
                <c:pt idx="14">
                  <c:v>7.1896401569377923</c:v>
                </c:pt>
                <c:pt idx="15">
                  <c:v>7.2505677127238455</c:v>
                </c:pt>
                <c:pt idx="16">
                  <c:v>7.3114952685098986</c:v>
                </c:pt>
                <c:pt idx="17">
                  <c:v>7.3724228242959535</c:v>
                </c:pt>
                <c:pt idx="18">
                  <c:v>7.5271143317954401</c:v>
                </c:pt>
                <c:pt idx="19">
                  <c:v>7.6818058392949267</c:v>
                </c:pt>
                <c:pt idx="20">
                  <c:v>7.8364973467944132</c:v>
                </c:pt>
                <c:pt idx="21">
                  <c:v>7.9911888542938998</c:v>
                </c:pt>
                <c:pt idx="22">
                  <c:v>8.1458803617933864</c:v>
                </c:pt>
                <c:pt idx="23">
                  <c:v>8.3005718692928738</c:v>
                </c:pt>
                <c:pt idx="24">
                  <c:v>8.4552633767923613</c:v>
                </c:pt>
                <c:pt idx="25">
                  <c:v>8.6099548842918487</c:v>
                </c:pt>
                <c:pt idx="26">
                  <c:v>8.7646463917913362</c:v>
                </c:pt>
                <c:pt idx="27">
                  <c:v>8.9193378992908219</c:v>
                </c:pt>
                <c:pt idx="28">
                  <c:v>9.1598845856305537</c:v>
                </c:pt>
                <c:pt idx="29">
                  <c:v>9.4004312719702856</c:v>
                </c:pt>
                <c:pt idx="30">
                  <c:v>9.6409779583100175</c:v>
                </c:pt>
                <c:pt idx="31">
                  <c:v>9.8815246446497493</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2.1919977927383534</c:v>
                </c:pt>
                <c:pt idx="7">
                  <c:v>2.2084765084172129</c:v>
                </c:pt>
                <c:pt idx="8">
                  <c:v>2.2249552240960724</c:v>
                </c:pt>
                <c:pt idx="9">
                  <c:v>2.2414339397749319</c:v>
                </c:pt>
                <c:pt idx="10">
                  <c:v>2.2579126554537914</c:v>
                </c:pt>
                <c:pt idx="11">
                  <c:v>2.2743913711326509</c:v>
                </c:pt>
                <c:pt idx="12">
                  <c:v>2.2908700868115104</c:v>
                </c:pt>
                <c:pt idx="13">
                  <c:v>2.3073488024903699</c:v>
                </c:pt>
                <c:pt idx="14">
                  <c:v>2.2908700868115104</c:v>
                </c:pt>
                <c:pt idx="15">
                  <c:v>2.3073488024903699</c:v>
                </c:pt>
                <c:pt idx="16">
                  <c:v>2.3238275181692294</c:v>
                </c:pt>
                <c:pt idx="17">
                  <c:v>2.3403062338480902</c:v>
                </c:pt>
                <c:pt idx="18">
                  <c:v>2.4043134909180122</c:v>
                </c:pt>
                <c:pt idx="19">
                  <c:v>2.4683207479879341</c:v>
                </c:pt>
                <c:pt idx="20">
                  <c:v>2.532328005057856</c:v>
                </c:pt>
                <c:pt idx="21">
                  <c:v>2.596335262127778</c:v>
                </c:pt>
                <c:pt idx="22">
                  <c:v>2.6603425191976999</c:v>
                </c:pt>
                <c:pt idx="23">
                  <c:v>2.7243497762676219</c:v>
                </c:pt>
                <c:pt idx="24">
                  <c:v>2.7883570333375438</c:v>
                </c:pt>
                <c:pt idx="25">
                  <c:v>2.8523642904074658</c:v>
                </c:pt>
                <c:pt idx="26">
                  <c:v>2.9163715474773877</c:v>
                </c:pt>
                <c:pt idx="27">
                  <c:v>2.9803788045473083</c:v>
                </c:pt>
                <c:pt idx="28">
                  <c:v>3.0607569955706611</c:v>
                </c:pt>
                <c:pt idx="29">
                  <c:v>3.1411351865940138</c:v>
                </c:pt>
                <c:pt idx="30">
                  <c:v>3.2215133776173666</c:v>
                </c:pt>
                <c:pt idx="31">
                  <c:v>3.3018915686407193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0.12033839424918329</c:v>
                </c:pt>
                <c:pt idx="7">
                  <c:v>0.12124305856529353</c:v>
                </c:pt>
                <c:pt idx="8">
                  <c:v>0.12214772288140378</c:v>
                </c:pt>
                <c:pt idx="9">
                  <c:v>0.12305238719751403</c:v>
                </c:pt>
                <c:pt idx="10">
                  <c:v>0.12395705151362428</c:v>
                </c:pt>
                <c:pt idx="11">
                  <c:v>0.12486171582973453</c:v>
                </c:pt>
                <c:pt idx="12">
                  <c:v>0.12576638014584476</c:v>
                </c:pt>
                <c:pt idx="13">
                  <c:v>0.12667104446195501</c:v>
                </c:pt>
                <c:pt idx="14">
                  <c:v>0.12576638014584476</c:v>
                </c:pt>
                <c:pt idx="15">
                  <c:v>0.12667104446195501</c:v>
                </c:pt>
                <c:pt idx="16">
                  <c:v>0.12757570877806526</c:v>
                </c:pt>
                <c:pt idx="17">
                  <c:v>0.12848037309417548</c:v>
                </c:pt>
                <c:pt idx="18">
                  <c:v>0.1319943047968469</c:v>
                </c:pt>
                <c:pt idx="19">
                  <c:v>0.13550823649951832</c:v>
                </c:pt>
                <c:pt idx="20">
                  <c:v>0.13902216820218974</c:v>
                </c:pt>
                <c:pt idx="21">
                  <c:v>0.14253609990486116</c:v>
                </c:pt>
                <c:pt idx="22">
                  <c:v>0.14605003160753258</c:v>
                </c:pt>
                <c:pt idx="23">
                  <c:v>0.149563963310204</c:v>
                </c:pt>
                <c:pt idx="24">
                  <c:v>0.15307789501287541</c:v>
                </c:pt>
                <c:pt idx="25">
                  <c:v>0.15659182671554683</c:v>
                </c:pt>
                <c:pt idx="26">
                  <c:v>0.16010575841821825</c:v>
                </c:pt>
                <c:pt idx="27">
                  <c:v>0.1636196901208897</c:v>
                </c:pt>
                <c:pt idx="28">
                  <c:v>0.16803236903527899</c:v>
                </c:pt>
                <c:pt idx="29">
                  <c:v>0.17244504794966828</c:v>
                </c:pt>
                <c:pt idx="30">
                  <c:v>0.17685772686405757</c:v>
                </c:pt>
                <c:pt idx="31">
                  <c:v>0.18127040577844686</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2.8960760250541256E-2</c:v>
                </c:pt>
                <c:pt idx="7">
                  <c:v>2.9178477684196198E-2</c:v>
                </c:pt>
                <c:pt idx="8">
                  <c:v>2.9396195117851139E-2</c:v>
                </c:pt>
                <c:pt idx="9">
                  <c:v>2.961391255150608E-2</c:v>
                </c:pt>
                <c:pt idx="10">
                  <c:v>2.9831629985161021E-2</c:v>
                </c:pt>
                <c:pt idx="11">
                  <c:v>3.0049347418815962E-2</c:v>
                </c:pt>
                <c:pt idx="12">
                  <c:v>3.0267064852470903E-2</c:v>
                </c:pt>
                <c:pt idx="13">
                  <c:v>3.0484782286125844E-2</c:v>
                </c:pt>
                <c:pt idx="14">
                  <c:v>3.0267064852470903E-2</c:v>
                </c:pt>
                <c:pt idx="15">
                  <c:v>3.0484782286125844E-2</c:v>
                </c:pt>
                <c:pt idx="16">
                  <c:v>3.0702499719780785E-2</c:v>
                </c:pt>
                <c:pt idx="17">
                  <c:v>3.0920217153435729E-2</c:v>
                </c:pt>
                <c:pt idx="18">
                  <c:v>3.1765883527935607E-2</c:v>
                </c:pt>
                <c:pt idx="19">
                  <c:v>3.2611549902435477E-2</c:v>
                </c:pt>
                <c:pt idx="20">
                  <c:v>3.3457216276935348E-2</c:v>
                </c:pt>
                <c:pt idx="21">
                  <c:v>3.4302882651435218E-2</c:v>
                </c:pt>
                <c:pt idx="22">
                  <c:v>3.5148549025935089E-2</c:v>
                </c:pt>
                <c:pt idx="23">
                  <c:v>3.5994215400434959E-2</c:v>
                </c:pt>
                <c:pt idx="24">
                  <c:v>3.683988177493483E-2</c:v>
                </c:pt>
                <c:pt idx="25">
                  <c:v>3.76855481494347E-2</c:v>
                </c:pt>
                <c:pt idx="26">
                  <c:v>3.853121452393457E-2</c:v>
                </c:pt>
                <c:pt idx="27">
                  <c:v>3.9376880898434469E-2</c:v>
                </c:pt>
                <c:pt idx="28">
                  <c:v>4.0438840690233117E-2</c:v>
                </c:pt>
                <c:pt idx="29">
                  <c:v>4.1500800482031766E-2</c:v>
                </c:pt>
                <c:pt idx="30">
                  <c:v>4.2562760273830415E-2</c:v>
                </c:pt>
                <c:pt idx="31">
                  <c:v>4.3624720065629063E-2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16.506720027229584</c:v>
                </c:pt>
                <c:pt idx="7">
                  <c:v>17.806373021295286</c:v>
                </c:pt>
                <c:pt idx="8">
                  <c:v>19.106026015360989</c:v>
                </c:pt>
                <c:pt idx="9">
                  <c:v>20.405679009426692</c:v>
                </c:pt>
                <c:pt idx="10">
                  <c:v>21.705332003492394</c:v>
                </c:pt>
                <c:pt idx="11">
                  <c:v>23.004984997558097</c:v>
                </c:pt>
                <c:pt idx="12">
                  <c:v>24.3046379916238</c:v>
                </c:pt>
                <c:pt idx="13">
                  <c:v>25.604290985689502</c:v>
                </c:pt>
                <c:pt idx="14">
                  <c:v>24.3046379916238</c:v>
                </c:pt>
                <c:pt idx="15">
                  <c:v>25.604290985689502</c:v>
                </c:pt>
                <c:pt idx="16">
                  <c:v>26.903943979755205</c:v>
                </c:pt>
                <c:pt idx="17">
                  <c:v>28.203596973820897</c:v>
                </c:pt>
                <c:pt idx="18">
                  <c:v>31.536342249582265</c:v>
                </c:pt>
                <c:pt idx="19">
                  <c:v>34.86908752534363</c:v>
                </c:pt>
                <c:pt idx="20">
                  <c:v>38.201832801104999</c:v>
                </c:pt>
                <c:pt idx="21">
                  <c:v>41.534578076866367</c:v>
                </c:pt>
                <c:pt idx="22">
                  <c:v>44.867323352627736</c:v>
                </c:pt>
                <c:pt idx="23">
                  <c:v>48.200068628389104</c:v>
                </c:pt>
                <c:pt idx="24">
                  <c:v>51.532813904150473</c:v>
                </c:pt>
                <c:pt idx="25">
                  <c:v>54.865559179911841</c:v>
                </c:pt>
                <c:pt idx="26">
                  <c:v>58.19830445567321</c:v>
                </c:pt>
                <c:pt idx="27">
                  <c:v>61.531049731434578</c:v>
                </c:pt>
                <c:pt idx="28">
                  <c:v>65.389054824513252</c:v>
                </c:pt>
                <c:pt idx="29">
                  <c:v>69.247059917591926</c:v>
                </c:pt>
                <c:pt idx="30">
                  <c:v>73.1050650106706</c:v>
                </c:pt>
                <c:pt idx="31">
                  <c:v>76.963070103749274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25.970242908568729</c:v>
                </c:pt>
                <c:pt idx="7">
                  <c:v>26.327626949537315</c:v>
                </c:pt>
                <c:pt idx="8">
                  <c:v>26.685010990505901</c:v>
                </c:pt>
                <c:pt idx="9">
                  <c:v>27.042395031474488</c:v>
                </c:pt>
                <c:pt idx="10">
                  <c:v>27.399779072443074</c:v>
                </c:pt>
                <c:pt idx="11">
                  <c:v>27.757163113411661</c:v>
                </c:pt>
                <c:pt idx="12">
                  <c:v>28.114547154380247</c:v>
                </c:pt>
                <c:pt idx="13">
                  <c:v>28.471931195348834</c:v>
                </c:pt>
                <c:pt idx="14">
                  <c:v>28.114547154380247</c:v>
                </c:pt>
                <c:pt idx="15">
                  <c:v>28.471931195348834</c:v>
                </c:pt>
                <c:pt idx="16">
                  <c:v>28.82931523631742</c:v>
                </c:pt>
                <c:pt idx="17">
                  <c:v>29.186699277286003</c:v>
                </c:pt>
                <c:pt idx="18">
                  <c:v>30.270063160100765</c:v>
                </c:pt>
                <c:pt idx="19">
                  <c:v>31.353427042915527</c:v>
                </c:pt>
                <c:pt idx="20">
                  <c:v>32.436790925730286</c:v>
                </c:pt>
                <c:pt idx="21">
                  <c:v>33.520154808545044</c:v>
                </c:pt>
                <c:pt idx="22">
                  <c:v>34.603518691359803</c:v>
                </c:pt>
                <c:pt idx="23">
                  <c:v>35.686882574174561</c:v>
                </c:pt>
                <c:pt idx="24">
                  <c:v>36.770246456989319</c:v>
                </c:pt>
                <c:pt idx="25">
                  <c:v>37.853610339804078</c:v>
                </c:pt>
                <c:pt idx="26">
                  <c:v>38.936974222618836</c:v>
                </c:pt>
                <c:pt idx="27">
                  <c:v>40.020338105433609</c:v>
                </c:pt>
                <c:pt idx="28">
                  <c:v>41.422441051529155</c:v>
                </c:pt>
                <c:pt idx="29">
                  <c:v>42.824543997624701</c:v>
                </c:pt>
                <c:pt idx="30">
                  <c:v>44.226646943720247</c:v>
                </c:pt>
                <c:pt idx="31">
                  <c:v>45.628749889815793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87.144586492335108</c:v>
                </c:pt>
                <c:pt idx="7">
                  <c:v>87.977406386485157</c:v>
                </c:pt>
                <c:pt idx="8">
                  <c:v>88.810226280635206</c:v>
                </c:pt>
                <c:pt idx="9">
                  <c:v>89.643046174785255</c:v>
                </c:pt>
                <c:pt idx="10">
                  <c:v>90.475866068935304</c:v>
                </c:pt>
                <c:pt idx="11">
                  <c:v>91.308685963085352</c:v>
                </c:pt>
                <c:pt idx="12">
                  <c:v>92.141505857235401</c:v>
                </c:pt>
                <c:pt idx="13">
                  <c:v>92.97432575138545</c:v>
                </c:pt>
                <c:pt idx="14">
                  <c:v>92.141505857235401</c:v>
                </c:pt>
                <c:pt idx="15">
                  <c:v>92.97432575138545</c:v>
                </c:pt>
                <c:pt idx="16">
                  <c:v>93.807145645535499</c:v>
                </c:pt>
                <c:pt idx="17">
                  <c:v>94.639965539685534</c:v>
                </c:pt>
                <c:pt idx="18">
                  <c:v>97.370815406283086</c:v>
                </c:pt>
                <c:pt idx="19">
                  <c:v>100.10166527288064</c:v>
                </c:pt>
                <c:pt idx="20">
                  <c:v>102.83251513947819</c:v>
                </c:pt>
                <c:pt idx="21">
                  <c:v>105.56336500607574</c:v>
                </c:pt>
                <c:pt idx="22">
                  <c:v>108.29421487267329</c:v>
                </c:pt>
                <c:pt idx="23">
                  <c:v>111.02506473927085</c:v>
                </c:pt>
                <c:pt idx="24">
                  <c:v>113.7559146058684</c:v>
                </c:pt>
                <c:pt idx="25">
                  <c:v>116.48676447246595</c:v>
                </c:pt>
                <c:pt idx="26">
                  <c:v>119.2176143390635</c:v>
                </c:pt>
                <c:pt idx="27">
                  <c:v>121.94846420566111</c:v>
                </c:pt>
                <c:pt idx="28">
                  <c:v>125.8291053932692</c:v>
                </c:pt>
                <c:pt idx="29">
                  <c:v>129.70974658087729</c:v>
                </c:pt>
                <c:pt idx="30">
                  <c:v>133.59038776848539</c:v>
                </c:pt>
                <c:pt idx="31">
                  <c:v>137.47102895609348</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27.455328536696602</c:v>
                </c:pt>
                <c:pt idx="4">
                  <c:v>26.935271889842749</c:v>
                </c:pt>
                <c:pt idx="5">
                  <c:v>24.254173810563351</c:v>
                </c:pt>
                <c:pt idx="6">
                  <c:v>20.518919007461761</c:v>
                </c:pt>
                <c:pt idx="7">
                  <c:v>16.031979551451432</c:v>
                </c:pt>
                <c:pt idx="8">
                  <c:v>11.054814108119393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18.373603858247002</c:v>
                </c:pt>
                <c:pt idx="4">
                  <c:v>21.192390664584384</c:v>
                </c:pt>
                <c:pt idx="5">
                  <c:v>24.300912429123557</c:v>
                </c:pt>
                <c:pt idx="6">
                  <c:v>27.961733624598693</c:v>
                </c:pt>
                <c:pt idx="7">
                  <c:v>31.113528998547864</c:v>
                </c:pt>
                <c:pt idx="8">
                  <c:v>33.862357303735472</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13.563322605056396</c:v>
                </c:pt>
                <c:pt idx="4">
                  <c:v>16.531615445572868</c:v>
                </c:pt>
                <c:pt idx="5">
                  <c:v>21.158850760313094</c:v>
                </c:pt>
                <c:pt idx="6">
                  <c:v>25.049100367939545</c:v>
                </c:pt>
                <c:pt idx="7">
                  <c:v>28.517689450000706</c:v>
                </c:pt>
                <c:pt idx="8">
                  <c:v>31.584983588145132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0.10944695932016713</c:v>
                </c:pt>
                <c:pt idx="16">
                  <c:v>9.2591622021171202E-2</c:v>
                </c:pt>
                <c:pt idx="17">
                  <c:v>7.2344307725924581E-2</c:v>
                </c:pt>
                <c:pt idx="18">
                  <c:v>4.7390606229744323E-2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135.65017022750351</c:v>
                </c:pt>
                <c:pt idx="15">
                  <c:v>154.41611281643543</c:v>
                </c:pt>
                <c:pt idx="16">
                  <c:v>177.8702182620975</c:v>
                </c:pt>
                <c:pt idx="17">
                  <c:v>198.51172679645035</c:v>
                </c:pt>
                <c:pt idx="18">
                  <c:v>199.16197136419913</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13.873312864176492</c:v>
                </c:pt>
                <c:pt idx="15">
                  <c:v>13.880100028443634</c:v>
                </c:pt>
                <c:pt idx="16">
                  <c:v>18.191272322259969</c:v>
                </c:pt>
                <c:pt idx="17">
                  <c:v>20.302335695091511</c:v>
                </c:pt>
                <c:pt idx="18">
                  <c:v>17.902199673186438</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4.6244376213921647</c:v>
                </c:pt>
                <c:pt idx="15">
                  <c:v>5.2050375106663624</c:v>
                </c:pt>
                <c:pt idx="16">
                  <c:v>6.0637574407533235</c:v>
                </c:pt>
                <c:pt idx="17">
                  <c:v>6.7674452316971703</c:v>
                </c:pt>
                <c:pt idx="18">
                  <c:v>6.7133248774449141</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15.080800359219804</c:v>
                </c:pt>
                <c:pt idx="7">
                  <c:v>14.78303640019319</c:v>
                </c:pt>
                <c:pt idx="8">
                  <c:v>14.184686196439101</c:v>
                </c:pt>
                <c:pt idx="10">
                  <c:v>16.019623147367891</c:v>
                </c:pt>
                <c:pt idx="11">
                  <c:v>16.409708839577167</c:v>
                </c:pt>
                <c:pt idx="12">
                  <c:v>16.682000135835718</c:v>
                </c:pt>
                <c:pt idx="13">
                  <c:v>16.520596981711471</c:v>
                </c:pt>
                <c:pt idx="14">
                  <c:v>0</c:v>
                </c:pt>
                <c:pt idx="15">
                  <c:v>0</c:v>
                </c:pt>
                <c:pt idx="16">
                  <c:v>0</c:v>
                </c:pt>
                <c:pt idx="17">
                  <c:v>0</c:v>
                </c:pt>
                <c:pt idx="18">
                  <c:v>0</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94.756515559104074</c:v>
                </c:pt>
                <c:pt idx="7">
                  <c:v>92.88558864910118</c:v>
                </c:pt>
                <c:pt idx="8">
                  <c:v>89.126001688111089</c:v>
                </c:pt>
                <c:pt idx="10">
                  <c:v>100.65537861765586</c:v>
                </c:pt>
                <c:pt idx="11">
                  <c:v>103.1063865272337</c:v>
                </c:pt>
                <c:pt idx="12">
                  <c:v>104.81726219934336</c:v>
                </c:pt>
                <c:pt idx="13">
                  <c:v>103.80312501028412</c:v>
                </c:pt>
                <c:pt idx="14">
                  <c:v>0</c:v>
                </c:pt>
                <c:pt idx="15">
                  <c:v>0</c:v>
                </c:pt>
                <c:pt idx="16">
                  <c:v>0</c:v>
                </c:pt>
                <c:pt idx="17">
                  <c:v>0</c:v>
                </c:pt>
                <c:pt idx="18">
                  <c:v>0</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35.700389676659739</c:v>
                </c:pt>
                <c:pt idx="7">
                  <c:v>34.988691872120192</c:v>
                </c:pt>
                <c:pt idx="8">
                  <c:v>33.616423675194454</c:v>
                </c:pt>
                <c:pt idx="10">
                  <c:v>1.8199995725306073</c:v>
                </c:pt>
                <c:pt idx="11">
                  <c:v>2.5244712126531619</c:v>
                </c:pt>
                <c:pt idx="12">
                  <c:v>2.5547042090015273</c:v>
                </c:pt>
                <c:pt idx="13">
                  <c:v>7.1285655645901684</c:v>
                </c:pt>
                <c:pt idx="14">
                  <c:v>15.723087912733352</c:v>
                </c:pt>
                <c:pt idx="15">
                  <c:v>14.227102529154715</c:v>
                </c:pt>
                <c:pt idx="16">
                  <c:v>16.574270338059073</c:v>
                </c:pt>
                <c:pt idx="17">
                  <c:v>18.497683633305588</c:v>
                </c:pt>
                <c:pt idx="18">
                  <c:v>18.349754665016086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8.1658167829265196</c:v>
                </c:pt>
                <c:pt idx="7">
                  <c:v>8.0045862198229063</c:v>
                </c:pt>
                <c:pt idx="8">
                  <c:v>7.6805969076180327</c:v>
                </c:pt>
                <c:pt idx="10">
                  <c:v>8.6741621423932465</c:v>
                </c:pt>
                <c:pt idx="11">
                  <c:v>8.8853822511638398</c:v>
                </c:pt>
                <c:pt idx="12">
                  <c:v>9.0328201048500034</c:v>
                </c:pt>
                <c:pt idx="13">
                  <c:v>8.9454249697529935</c:v>
                </c:pt>
                <c:pt idx="14">
                  <c:v>123.78078033259695</c:v>
                </c:pt>
                <c:pt idx="15">
                  <c:v>139.32150403550298</c:v>
                </c:pt>
                <c:pt idx="16">
                  <c:v>162.30657416416398</c:v>
                </c:pt>
                <c:pt idx="17">
                  <c:v>181.14195070176095</c:v>
                </c:pt>
                <c:pt idx="18">
                  <c:v>179.69332921960887</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14.644052467741854</c:v>
                </c:pt>
                <c:pt idx="15">
                  <c:v>19.952643790887723</c:v>
                </c:pt>
                <c:pt idx="16">
                  <c:v>23.24440352288774</c:v>
                </c:pt>
                <c:pt idx="17">
                  <c:v>25.941873388172489</c:v>
                </c:pt>
                <c:pt idx="18">
                  <c:v>25.734412030205505</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pt idx="10">
                  <c:v>80.737936364882756</c:v>
                </c:pt>
                <c:pt idx="11">
                  <c:v>84.616485002842012</c:v>
                </c:pt>
                <c:pt idx="12">
                  <c:v>78.308349507973659</c:v>
                </c:pt>
                <c:pt idx="13">
                  <c:v>83.011371976970224</c:v>
                </c:pt>
                <c:pt idx="14">
                  <c:v>96.892978733931088</c:v>
                </c:pt>
                <c:pt idx="15">
                  <c:v>110.29722344031103</c:v>
                </c:pt>
                <c:pt idx="16">
                  <c:v>127.05015590149821</c:v>
                </c:pt>
                <c:pt idx="17">
                  <c:v>141.79409056889313</c:v>
                </c:pt>
                <c:pt idx="18">
                  <c:v>142.25855097442795</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17.639916545106175</c:v>
                </c:pt>
                <c:pt idx="4">
                  <c:v>21.088556040360903</c:v>
                </c:pt>
                <c:pt idx="5">
                  <c:v>27.227978415717157</c:v>
                </c:pt>
                <c:pt idx="6">
                  <c:v>35.024466046768701</c:v>
                </c:pt>
                <c:pt idx="7">
                  <c:v>39.171114130769077</c:v>
                </c:pt>
                <c:pt idx="8">
                  <c:v>42.616694468764528</c:v>
                </c:pt>
                <c:pt idx="10">
                  <c:v>17.156811477537588</c:v>
                </c:pt>
                <c:pt idx="11">
                  <c:v>17.98100306310393</c:v>
                </c:pt>
                <c:pt idx="12">
                  <c:v>16.640524270444406</c:v>
                </c:pt>
                <c:pt idx="13">
                  <c:v>17.639916545106175</c:v>
                </c:pt>
                <c:pt idx="14">
                  <c:v>9.9095091886974949</c:v>
                </c:pt>
                <c:pt idx="15">
                  <c:v>9.9143571631740244</c:v>
                </c:pt>
                <c:pt idx="16">
                  <c:v>12.993765944471408</c:v>
                </c:pt>
                <c:pt idx="17">
                  <c:v>14.501668353636795</c:v>
                </c:pt>
                <c:pt idx="18">
                  <c:v>12.787285480847457</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3.1129264491363839</c:v>
                </c:pt>
                <c:pt idx="4">
                  <c:v>3.7215098894754526</c:v>
                </c:pt>
                <c:pt idx="5">
                  <c:v>4.8049373674794982</c:v>
                </c:pt>
                <c:pt idx="6">
                  <c:v>6.1807881259003592</c:v>
                </c:pt>
                <c:pt idx="7">
                  <c:v>6.9125495524886595</c:v>
                </c:pt>
                <c:pt idx="8">
                  <c:v>7.52059314154668</c:v>
                </c:pt>
                <c:pt idx="10">
                  <c:v>3.0276726136831034</c:v>
                </c:pt>
                <c:pt idx="11">
                  <c:v>3.1731181876065753</c:v>
                </c:pt>
                <c:pt idx="12">
                  <c:v>2.9365631065490123</c:v>
                </c:pt>
                <c:pt idx="13">
                  <c:v>3.1129264491363839</c:v>
                </c:pt>
                <c:pt idx="14">
                  <c:v>3.3031697295658322</c:v>
                </c:pt>
                <c:pt idx="15">
                  <c:v>3.7178839361902591</c:v>
                </c:pt>
                <c:pt idx="16">
                  <c:v>4.3312553148238031</c:v>
                </c:pt>
                <c:pt idx="17">
                  <c:v>4.833889451212265</c:v>
                </c:pt>
                <c:pt idx="18">
                  <c:v>4.7952320553177961</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0.65638835358308667</c:v>
                </c:pt>
                <c:pt idx="2">
                  <c:v>0.66728000543342869</c:v>
                </c:pt>
                <c:pt idx="3">
                  <c:v>0.66082387926845887</c:v>
                </c:pt>
                <c:pt idx="4">
                  <c:v>0.68043366910270886</c:v>
                </c:pt>
                <c:pt idx="5">
                  <c:v>0.6529860039936678</c:v>
                </c:pt>
                <c:pt idx="6">
                  <c:v>0.60323201436879215</c:v>
                </c:pt>
                <c:pt idx="7">
                  <c:v>0.59132145600772756</c:v>
                </c:pt>
                <c:pt idx="8">
                  <c:v>0.56738744785756401</c:v>
                </c:pt>
                <c:pt idx="10">
                  <c:v>0.6407849258947157</c:v>
                </c:pt>
                <c:pt idx="11">
                  <c:v>0.65638835358308667</c:v>
                </c:pt>
                <c:pt idx="12">
                  <c:v>0.66728000543342869</c:v>
                </c:pt>
                <c:pt idx="13">
                  <c:v>0.66082387926845887</c:v>
                </c:pt>
                <c:pt idx="14">
                  <c:v>0</c:v>
                </c:pt>
                <c:pt idx="15">
                  <c:v>0</c:v>
                </c:pt>
                <c:pt idx="16">
                  <c:v>0</c:v>
                </c:pt>
                <c:pt idx="17">
                  <c:v>0</c:v>
                </c:pt>
                <c:pt idx="18">
                  <c:v>0</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7.3647418948024068</c:v>
                </c:pt>
                <c:pt idx="2">
                  <c:v>7.4869472999530968</c:v>
                </c:pt>
                <c:pt idx="3">
                  <c:v>7.4145089293060087</c:v>
                </c:pt>
                <c:pt idx="4">
                  <c:v>7.6345327002218193</c:v>
                </c:pt>
                <c:pt idx="5">
                  <c:v>7.3265671977268498</c:v>
                </c:pt>
                <c:pt idx="6">
                  <c:v>6.7683225399360056</c:v>
                </c:pt>
                <c:pt idx="7">
                  <c:v>6.6346849035072273</c:v>
                </c:pt>
                <c:pt idx="8">
                  <c:v>6.3661429777222205</c:v>
                </c:pt>
                <c:pt idx="10">
                  <c:v>7.1896699012611327</c:v>
                </c:pt>
                <c:pt idx="11">
                  <c:v>7.3647418948024068</c:v>
                </c:pt>
                <c:pt idx="12">
                  <c:v>7.4869472999530968</c:v>
                </c:pt>
                <c:pt idx="13">
                  <c:v>7.4145089293060087</c:v>
                </c:pt>
                <c:pt idx="14">
                  <c:v>0</c:v>
                </c:pt>
                <c:pt idx="15">
                  <c:v>0</c:v>
                </c:pt>
                <c:pt idx="16">
                  <c:v>0</c:v>
                </c:pt>
                <c:pt idx="17">
                  <c:v>0</c:v>
                </c:pt>
                <c:pt idx="18">
                  <c:v>0</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0.10097884850612647</c:v>
                </c:pt>
                <c:pt idx="2">
                  <c:v>0.10218816836006109</c:v>
                </c:pt>
                <c:pt idx="3">
                  <c:v>0.28514262258360673</c:v>
                </c:pt>
                <c:pt idx="4">
                  <c:v>0.55598515124687653</c:v>
                </c:pt>
                <c:pt idx="5">
                  <c:v>1.0673112116422001</c:v>
                </c:pt>
                <c:pt idx="6">
                  <c:v>1.4280155870663895</c:v>
                </c:pt>
                <c:pt idx="7">
                  <c:v>1.3995476748848077</c:v>
                </c:pt>
                <c:pt idx="8">
                  <c:v>1.3446569470077783</c:v>
                </c:pt>
                <c:pt idx="10">
                  <c:v>7.2799982901224289E-2</c:v>
                </c:pt>
                <c:pt idx="11">
                  <c:v>0.10097884850612647</c:v>
                </c:pt>
                <c:pt idx="12">
                  <c:v>0.10218816836006109</c:v>
                </c:pt>
                <c:pt idx="13">
                  <c:v>0.28514262258360673</c:v>
                </c:pt>
                <c:pt idx="14">
                  <c:v>0.62892351650933409</c:v>
                </c:pt>
                <c:pt idx="15">
                  <c:v>0.56908410116618857</c:v>
                </c:pt>
                <c:pt idx="16">
                  <c:v>0.66297081352236287</c:v>
                </c:pt>
                <c:pt idx="17">
                  <c:v>0.73990734533222347</c:v>
                </c:pt>
                <c:pt idx="18">
                  <c:v>0.73399018660064341</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116.21592076775832</c:v>
                </c:pt>
                <c:pt idx="4">
                  <c:v>138.93636920708354</c:v>
                </c:pt>
                <c:pt idx="5">
                  <c:v>179.38432838590123</c:v>
                </c:pt>
                <c:pt idx="6">
                  <c:v>230.7494233669467</c:v>
                </c:pt>
                <c:pt idx="7">
                  <c:v>258.06851662624325</c:v>
                </c:pt>
                <c:pt idx="8">
                  <c:v>280.76881061774264</c:v>
                </c:pt>
                <c:pt idx="10">
                  <c:v>113.03311091083582</c:v>
                </c:pt>
                <c:pt idx="11">
                  <c:v>118.46307900397879</c:v>
                </c:pt>
                <c:pt idx="12">
                  <c:v>109.6316893111631</c:v>
                </c:pt>
                <c:pt idx="13">
                  <c:v>116.21592076775832</c:v>
                </c:pt>
                <c:pt idx="14">
                  <c:v>135.65017022750351</c:v>
                </c:pt>
                <c:pt idx="15">
                  <c:v>154.41611281643543</c:v>
                </c:pt>
                <c:pt idx="16">
                  <c:v>177.8702182620975</c:v>
                </c:pt>
                <c:pt idx="17">
                  <c:v>198.51172679645035</c:v>
                </c:pt>
                <c:pt idx="18">
                  <c:v>199.16197136419913</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24.695883163148647</c:v>
                </c:pt>
                <c:pt idx="4">
                  <c:v>29.523978456505255</c:v>
                </c:pt>
                <c:pt idx="5">
                  <c:v>38.119169782004015</c:v>
                </c:pt>
                <c:pt idx="6">
                  <c:v>49.034252465476179</c:v>
                </c:pt>
                <c:pt idx="7">
                  <c:v>54.839559783076695</c:v>
                </c:pt>
                <c:pt idx="8">
                  <c:v>59.663372256270321</c:v>
                </c:pt>
                <c:pt idx="10">
                  <c:v>24.019536068552615</c:v>
                </c:pt>
                <c:pt idx="11">
                  <c:v>25.173404288345498</c:v>
                </c:pt>
                <c:pt idx="12">
                  <c:v>23.296733978622161</c:v>
                </c:pt>
                <c:pt idx="13">
                  <c:v>24.695883163148647</c:v>
                </c:pt>
                <c:pt idx="14">
                  <c:v>13.873312864176492</c:v>
                </c:pt>
                <c:pt idx="15">
                  <c:v>13.880100028443634</c:v>
                </c:pt>
                <c:pt idx="16">
                  <c:v>18.191272322259969</c:v>
                </c:pt>
                <c:pt idx="17">
                  <c:v>20.302335695091511</c:v>
                </c:pt>
                <c:pt idx="18">
                  <c:v>17.902199673186438</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4.3580970287909366</c:v>
                </c:pt>
                <c:pt idx="4">
                  <c:v>5.2101138452656324</c:v>
                </c:pt>
                <c:pt idx="5">
                  <c:v>6.7269123144712966</c:v>
                </c:pt>
                <c:pt idx="6">
                  <c:v>8.6531033762605016</c:v>
                </c:pt>
                <c:pt idx="7">
                  <c:v>9.6775693734841219</c:v>
                </c:pt>
                <c:pt idx="8">
                  <c:v>10.528830398165349</c:v>
                </c:pt>
                <c:pt idx="10">
                  <c:v>4.2387416591563438</c:v>
                </c:pt>
                <c:pt idx="11">
                  <c:v>4.4423654626492048</c:v>
                </c:pt>
                <c:pt idx="12">
                  <c:v>4.1111883491686161</c:v>
                </c:pt>
                <c:pt idx="13">
                  <c:v>4.3580970287909366</c:v>
                </c:pt>
                <c:pt idx="14">
                  <c:v>4.6244376213921647</c:v>
                </c:pt>
                <c:pt idx="15">
                  <c:v>5.2050375106663624</c:v>
                </c:pt>
                <c:pt idx="16">
                  <c:v>6.0637574407533235</c:v>
                </c:pt>
                <c:pt idx="17">
                  <c:v>6.7674452316971703</c:v>
                </c:pt>
                <c:pt idx="18">
                  <c:v>6.7133248774449141</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16.409708839577167</c:v>
                </c:pt>
                <c:pt idx="2">
                  <c:v>16.682000135835718</c:v>
                </c:pt>
                <c:pt idx="3">
                  <c:v>16.520596981711471</c:v>
                </c:pt>
                <c:pt idx="4">
                  <c:v>17.010841727567723</c:v>
                </c:pt>
                <c:pt idx="5">
                  <c:v>16.324650099841694</c:v>
                </c:pt>
                <c:pt idx="6">
                  <c:v>15.080800359219804</c:v>
                </c:pt>
                <c:pt idx="7">
                  <c:v>14.78303640019319</c:v>
                </c:pt>
                <c:pt idx="8">
                  <c:v>14.184686196439101</c:v>
                </c:pt>
                <c:pt idx="10">
                  <c:v>16.019623147367891</c:v>
                </c:pt>
                <c:pt idx="11">
                  <c:v>16.409708839577167</c:v>
                </c:pt>
                <c:pt idx="12">
                  <c:v>16.682000135835718</c:v>
                </c:pt>
                <c:pt idx="13">
                  <c:v>16.520596981711471</c:v>
                </c:pt>
                <c:pt idx="14">
                  <c:v>0</c:v>
                </c:pt>
                <c:pt idx="15">
                  <c:v>0</c:v>
                </c:pt>
                <c:pt idx="16">
                  <c:v>0</c:v>
                </c:pt>
                <c:pt idx="17">
                  <c:v>0</c:v>
                </c:pt>
                <c:pt idx="18">
                  <c:v>0</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103.1063865272337</c:v>
                </c:pt>
                <c:pt idx="2">
                  <c:v>104.81726219934336</c:v>
                </c:pt>
                <c:pt idx="3">
                  <c:v>103.80312501028412</c:v>
                </c:pt>
                <c:pt idx="4">
                  <c:v>106.88345780310547</c:v>
                </c:pt>
                <c:pt idx="5">
                  <c:v>102.57194076817589</c:v>
                </c:pt>
                <c:pt idx="6">
                  <c:v>94.756515559104074</c:v>
                </c:pt>
                <c:pt idx="7">
                  <c:v>92.88558864910118</c:v>
                </c:pt>
                <c:pt idx="8">
                  <c:v>89.126001688111089</c:v>
                </c:pt>
                <c:pt idx="10">
                  <c:v>100.65537861765586</c:v>
                </c:pt>
                <c:pt idx="11">
                  <c:v>103.1063865272337</c:v>
                </c:pt>
                <c:pt idx="12">
                  <c:v>104.81726219934336</c:v>
                </c:pt>
                <c:pt idx="13">
                  <c:v>103.80312501028412</c:v>
                </c:pt>
                <c:pt idx="14">
                  <c:v>0</c:v>
                </c:pt>
                <c:pt idx="15">
                  <c:v>0</c:v>
                </c:pt>
                <c:pt idx="16">
                  <c:v>0</c:v>
                </c:pt>
                <c:pt idx="17">
                  <c:v>0</c:v>
                </c:pt>
                <c:pt idx="18">
                  <c:v>0</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2.5244712126531619</c:v>
                </c:pt>
                <c:pt idx="2">
                  <c:v>2.5547042090015273</c:v>
                </c:pt>
                <c:pt idx="3">
                  <c:v>7.1285655645901684</c:v>
                </c:pt>
                <c:pt idx="4">
                  <c:v>13.899628781171913</c:v>
                </c:pt>
                <c:pt idx="5">
                  <c:v>26.682780291055003</c:v>
                </c:pt>
                <c:pt idx="6">
                  <c:v>35.700389676659739</c:v>
                </c:pt>
                <c:pt idx="7">
                  <c:v>34.988691872120192</c:v>
                </c:pt>
                <c:pt idx="8">
                  <c:v>33.616423675194454</c:v>
                </c:pt>
                <c:pt idx="10">
                  <c:v>1.8199995725306073</c:v>
                </c:pt>
                <c:pt idx="11">
                  <c:v>2.5244712126531619</c:v>
                </c:pt>
                <c:pt idx="12">
                  <c:v>2.5547042090015273</c:v>
                </c:pt>
                <c:pt idx="13">
                  <c:v>7.1285655645901684</c:v>
                </c:pt>
                <c:pt idx="14">
                  <c:v>15.723087912733352</c:v>
                </c:pt>
                <c:pt idx="15">
                  <c:v>14.227102529154715</c:v>
                </c:pt>
                <c:pt idx="16">
                  <c:v>16.574270338059073</c:v>
                </c:pt>
                <c:pt idx="17">
                  <c:v>18.497683633305588</c:v>
                </c:pt>
                <c:pt idx="18">
                  <c:v>18.349754665016086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8.8853822511638398</c:v>
                </c:pt>
                <c:pt idx="2">
                  <c:v>9.0328201048500034</c:v>
                </c:pt>
                <c:pt idx="3">
                  <c:v>8.9454249697529935</c:v>
                </c:pt>
                <c:pt idx="4">
                  <c:v>9.2108783063199127</c:v>
                </c:pt>
                <c:pt idx="5">
                  <c:v>8.8393254061740514</c:v>
                </c:pt>
                <c:pt idx="6">
                  <c:v>8.1658167829265196</c:v>
                </c:pt>
                <c:pt idx="7">
                  <c:v>8.0045862198229063</c:v>
                </c:pt>
                <c:pt idx="8">
                  <c:v>7.6805969076180327</c:v>
                </c:pt>
                <c:pt idx="10">
                  <c:v>8.6741621423932465</c:v>
                </c:pt>
                <c:pt idx="11">
                  <c:v>8.8853822511638398</c:v>
                </c:pt>
                <c:pt idx="12">
                  <c:v>9.0328201048500034</c:v>
                </c:pt>
                <c:pt idx="13">
                  <c:v>8.9454249697529935</c:v>
                </c:pt>
                <c:pt idx="14">
                  <c:v>123.78078033259695</c:v>
                </c:pt>
                <c:pt idx="15">
                  <c:v>139.32150403550298</c:v>
                </c:pt>
                <c:pt idx="16">
                  <c:v>162.30657416416398</c:v>
                </c:pt>
                <c:pt idx="17">
                  <c:v>181.14195070176095</c:v>
                </c:pt>
                <c:pt idx="18">
                  <c:v>179.69332921960887</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0.68522387738371804</c:v>
                </c:pt>
                <c:pt idx="4">
                  <c:v>0.81566069118119378</c:v>
                </c:pt>
                <c:pt idx="5">
                  <c:v>1.0013836629689683</c:v>
                </c:pt>
                <c:pt idx="6">
                  <c:v>1.1699568078493543</c:v>
                </c:pt>
                <c:pt idx="7">
                  <c:v>1.3180866292979314</c:v>
                </c:pt>
                <c:pt idx="8">
                  <c:v>1.447944780185249</c:v>
                </c:pt>
                <c:pt idx="10">
                  <c:v>0.64854136839212595</c:v>
                </c:pt>
                <c:pt idx="11">
                  <c:v>0.6995709084876961</c:v>
                </c:pt>
                <c:pt idx="12">
                  <c:v>0.64248252977129328</c:v>
                </c:pt>
                <c:pt idx="13">
                  <c:v>0.68522387738371804</c:v>
                </c:pt>
                <c:pt idx="14">
                  <c:v>14.644052467741854</c:v>
                </c:pt>
                <c:pt idx="15">
                  <c:v>19.952643790887723</c:v>
                </c:pt>
                <c:pt idx="16">
                  <c:v>23.24440352288774</c:v>
                </c:pt>
                <c:pt idx="17">
                  <c:v>25.941873388172489</c:v>
                </c:pt>
                <c:pt idx="18">
                  <c:v>25.734412030205505</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c:v>0.02</c:v>
                </c:pt>
                <c:pt idx="11">
                  <c:v>0.02</c:v>
                </c:pt>
                <c:pt idx="12">
                  <c:v>0.02</c:v>
                </c:pt>
                <c:pt idx="13">
                  <c:v>0.02</c:v>
                </c:pt>
                <c:pt idx="14">
                  <c:v>0.02</c:v>
                </c:pt>
                <c:pt idx="15">
                  <c:v>0.02</c:v>
                </c:pt>
                <c:pt idx="16">
                  <c:v>0.02</c:v>
                </c:pt>
                <c:pt idx="17">
                  <c:v>0.02</c:v>
                </c:pt>
                <c:pt idx="18">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0.22562499999999999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0.27074999999999999</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0.40045855369940653</c:v>
                </c:pt>
                <c:pt idx="4">
                  <c:v>0.41102326977270026</c:v>
                </c:pt>
                <c:pt idx="5">
                  <c:v>0.44904602555498063</c:v>
                </c:pt>
                <c:pt idx="6">
                  <c:v>0.51729204386729877</c:v>
                </c:pt>
                <c:pt idx="7">
                  <c:v>0.51729204386729877</c:v>
                </c:pt>
                <c:pt idx="8">
                  <c:v>0.51865795945727067</c:v>
                </c:pt>
                <c:pt idx="10" formatCode="0%">
                  <c:v>0.40039186287579059</c:v>
                </c:pt>
                <c:pt idx="11" formatCode="0%">
                  <c:v>0.40039186287579059</c:v>
                </c:pt>
                <c:pt idx="12" formatCode="0%">
                  <c:v>0.3966824420527032</c:v>
                </c:pt>
                <c:pt idx="13" formatCode="0%">
                  <c:v>0.40045855369940653</c:v>
                </c:pt>
                <c:pt idx="14">
                  <c:v>0.38676538100138563</c:v>
                </c:pt>
                <c:pt idx="15">
                  <c:v>0.37709624647635098</c:v>
                </c:pt>
                <c:pt idx="16">
                  <c:v>0.37709624647635098</c:v>
                </c:pt>
                <c:pt idx="17">
                  <c:v>0.37709624647635098</c:v>
                </c:pt>
                <c:pt idx="18">
                  <c:v>0.36766884031444219</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1.1170935951260446</c:v>
                </c:pt>
                <c:pt idx="4">
                  <c:v>1.2349762229363646</c:v>
                </c:pt>
                <c:pt idx="5">
                  <c:v>1.6919547229380809</c:v>
                </c:pt>
                <c:pt idx="6">
                  <c:v>2.2230447152746691</c:v>
                </c:pt>
                <c:pt idx="7">
                  <c:v>2.5121731010596071</c:v>
                </c:pt>
                <c:pt idx="8">
                  <c:v>2.7411143514484757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0.13727664268348302</c:v>
                </c:pt>
                <c:pt idx="4">
                  <c:v>0.13467635944921375</c:v>
                </c:pt>
                <c:pt idx="5">
                  <c:v>0.12127086905281675</c:v>
                </c:pt>
                <c:pt idx="6">
                  <c:v>0.10259459503730881</c:v>
                </c:pt>
                <c:pt idx="7">
                  <c:v>8.0159897757257167E-2</c:v>
                </c:pt>
                <c:pt idx="8">
                  <c:v>5.5274070540596965E-2</c:v>
                </c:pt>
                <c:pt idx="10">
                  <c:v>0.12877680945571371</c:v>
                </c:pt>
                <c:pt idx="11">
                  <c:v>0.12973355042768442</c:v>
                </c:pt>
                <c:pt idx="12">
                  <c:v>0.13499132813487882</c:v>
                </c:pt>
                <c:pt idx="13">
                  <c:v>0.13727664268348302</c:v>
                </c:pt>
                <c:pt idx="14">
                  <c:v>0.12794254147675305</c:v>
                </c:pt>
                <c:pt idx="15">
                  <c:v>0.10944695932016713</c:v>
                </c:pt>
                <c:pt idx="16">
                  <c:v>9.2591622021171202E-2</c:v>
                </c:pt>
                <c:pt idx="17">
                  <c:v>7.2344307725924581E-2</c:v>
                </c:pt>
                <c:pt idx="18">
                  <c:v>4.7390606229744323E-2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2.9214030134612732</c:v>
                </c:pt>
                <c:pt idx="4">
                  <c:v>3.3695901156689172</c:v>
                </c:pt>
                <c:pt idx="5">
                  <c:v>3.8638450762306458</c:v>
                </c:pt>
                <c:pt idx="6">
                  <c:v>4.4459156463111924</c:v>
                </c:pt>
                <c:pt idx="7">
                  <c:v>4.9470511107691104</c:v>
                </c:pt>
                <c:pt idx="8">
                  <c:v>5.3841148112939399</c:v>
                </c:pt>
                <c:pt idx="10">
                  <c:v>2.7702164245855587</c:v>
                </c:pt>
                <c:pt idx="11">
                  <c:v>2.92184375996167</c:v>
                </c:pt>
                <c:pt idx="12">
                  <c:v>3.0704902512012651</c:v>
                </c:pt>
                <c:pt idx="13">
                  <c:v>2.9214030134612732</c:v>
                </c:pt>
                <c:pt idx="14">
                  <c:v>3.0410550793911968</c:v>
                </c:pt>
                <c:pt idx="15">
                  <c:v>3.312764172233249</c:v>
                </c:pt>
                <c:pt idx="16">
                  <c:v>3.8118169272560576</c:v>
                </c:pt>
                <c:pt idx="17">
                  <c:v>4.2414779460956655</c:v>
                </c:pt>
                <c:pt idx="18">
                  <c:v>4.1661254062906599</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4.172016483740788</c:v>
                </c:pt>
                <c:pt idx="4">
                  <c:v>5.2192013732033935</c:v>
                </c:pt>
                <c:pt idx="5">
                  <c:v>7.2980239078622837</c:v>
                </c:pt>
                <c:pt idx="6">
                  <c:v>9.9529146831187632</c:v>
                </c:pt>
                <c:pt idx="7">
                  <c:v>11.331110733973251</c:v>
                </c:pt>
                <c:pt idx="8">
                  <c:v>12.582995815205363</c:v>
                </c:pt>
                <c:pt idx="10">
                  <c:v>4.1038214947082041</c:v>
                </c:pt>
                <c:pt idx="11">
                  <c:v>4.3184589686023154</c:v>
                </c:pt>
                <c:pt idx="12">
                  <c:v>3.6132870620523043</c:v>
                </c:pt>
                <c:pt idx="13">
                  <c:v>4.172016483740788</c:v>
                </c:pt>
                <c:pt idx="14">
                  <c:v>4.78839372896726</c:v>
                </c:pt>
                <c:pt idx="15">
                  <c:v>5.8260722470211634</c:v>
                </c:pt>
                <c:pt idx="16">
                  <c:v>6.8972492939092271</c:v>
                </c:pt>
                <c:pt idx="17">
                  <c:v>7.8523224600388852</c:v>
                </c:pt>
                <c:pt idx="18">
                  <c:v>8.2674899841931762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0.82026945481797375</c:v>
                </c:pt>
                <c:pt idx="4">
                  <c:v>0.8805364117356973</c:v>
                </c:pt>
                <c:pt idx="5">
                  <c:v>1.058394228411212</c:v>
                </c:pt>
                <c:pt idx="6">
                  <c:v>1.3120526068162606</c:v>
                </c:pt>
                <c:pt idx="7">
                  <c:v>1.3120526068162606</c:v>
                </c:pt>
                <c:pt idx="8">
                  <c:v>1.1912263818901978</c:v>
                </c:pt>
                <c:pt idx="10">
                  <c:v>0.82</c:v>
                </c:pt>
                <c:pt idx="11">
                  <c:v>0.82801570101021782</c:v>
                </c:pt>
                <c:pt idx="12">
                  <c:v>0.80142174844719194</c:v>
                </c:pt>
                <c:pt idx="13">
                  <c:v>0.82026945481797375</c:v>
                </c:pt>
                <c:pt idx="14">
                  <c:v>0.88192119316474382</c:v>
                </c:pt>
                <c:pt idx="15">
                  <c:v>1.0230996213619183</c:v>
                </c:pt>
                <c:pt idx="16">
                  <c:v>1.1400000413556539</c:v>
                </c:pt>
                <c:pt idx="17">
                  <c:v>1.1400000413556539</c:v>
                </c:pt>
                <c:pt idx="18">
                  <c:v>1.1491946917581279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8.0509655947035181</c:v>
                      </c:pt>
                      <c:pt idx="4">
                        <c:v>9.6040042600572217</c:v>
                      </c:pt>
                      <c:pt idx="5">
                        <c:v>12.341534081556958</c:v>
                      </c:pt>
                      <c:pt idx="6">
                        <c:v>15.813477531283526</c:v>
                      </c:pt>
                      <c:pt idx="7">
                        <c:v>17.670374349315878</c:v>
                      </c:pt>
                      <c:pt idx="8">
                        <c:v>19.213611078930096</c:v>
                      </c:pt>
                      <c:pt idx="10">
                        <c:v>7.8228147287494769</c:v>
                      </c:pt>
                      <c:pt idx="11">
                        <c:v>8.1980519800018872</c:v>
                      </c:pt>
                      <c:pt idx="12">
                        <c:v>7.6201903898356402</c:v>
                      </c:pt>
                      <c:pt idx="13">
                        <c:v>8.0509655947035181</c:v>
                      </c:pt>
                      <c:pt idx="14">
                        <c:v>8.8393125429999539</c:v>
                      </c:pt>
                      <c:pt idx="15">
                        <c:v>10.271382999936499</c:v>
                      </c:pt>
                      <c:pt idx="16">
                        <c:v>11.94165788454211</c:v>
                      </c:pt>
                      <c:pt idx="17">
                        <c:v>13.306144755216129</c:v>
                      </c:pt>
                      <c:pt idx="18">
                        <c:v>13.630200688471708</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135.55581606900626</c:v>
                </c:pt>
                <c:pt idx="4">
                  <c:v>148.53250078136074</c:v>
                </c:pt>
                <c:pt idx="5">
                  <c:v>177.03108750775269</c:v>
                </c:pt>
                <c:pt idx="6">
                  <c:v>208.9982706160996</c:v>
                </c:pt>
                <c:pt idx="7">
                  <c:v>233.53988222009701</c:v>
                </c:pt>
                <c:pt idx="8">
                  <c:v>251.15123984324489</c:v>
                </c:pt>
                <c:pt idx="10">
                  <c:v>138.40313364615901</c:v>
                </c:pt>
                <c:pt idx="11">
                  <c:v>140.46218054044525</c:v>
                </c:pt>
                <c:pt idx="12">
                  <c:v>131.00262524999772</c:v>
                </c:pt>
                <c:pt idx="13">
                  <c:v>135.55581606900626</c:v>
                </c:pt>
                <c:pt idx="14">
                  <c:v>136.70601986925919</c:v>
                </c:pt>
                <c:pt idx="15">
                  <c:v>147.33614886699769</c:v>
                </c:pt>
                <c:pt idx="16">
                  <c:v>162.40579353696606</c:v>
                </c:pt>
                <c:pt idx="17">
                  <c:v>175.86019500809533</c:v>
                </c:pt>
                <c:pt idx="18">
                  <c:v>178.16753905130787</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0.19044391395142174</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c:formatCode>
                <c:ptCount val="19"/>
                <c:pt idx="0">
                  <c:v>5.0000000000000001E-3</c:v>
                </c:pt>
                <c:pt idx="1">
                  <c:v>5.0000000000000001E-3</c:v>
                </c:pt>
                <c:pt idx="2">
                  <c:v>5.0000000000000001E-3</c:v>
                </c:pt>
                <c:pt idx="3">
                  <c:v>2.75E-2</c:v>
                </c:pt>
                <c:pt idx="4">
                  <c:v>0.05</c:v>
                </c:pt>
                <c:pt idx="5">
                  <c:v>0.1</c:v>
                </c:pt>
                <c:pt idx="6">
                  <c:v>0.1</c:v>
                </c:pt>
                <c:pt idx="7">
                  <c:v>0.1</c:v>
                </c:pt>
                <c:pt idx="8">
                  <c:v>0.1</c:v>
                </c:pt>
                <c:pt idx="10">
                  <c:v>5.0000000000000001E-3</c:v>
                </c:pt>
                <c:pt idx="11">
                  <c:v>5.0000000000000001E-3</c:v>
                </c:pt>
                <c:pt idx="12">
                  <c:v>5.0000000000000001E-3</c:v>
                </c:pt>
                <c:pt idx="13" formatCode="0.0%">
                  <c:v>2.75E-2</c:v>
                </c:pt>
                <c:pt idx="14">
                  <c:v>0.05</c:v>
                </c:pt>
                <c:pt idx="15">
                  <c:v>0.1</c:v>
                </c:pt>
                <c:pt idx="16">
                  <c:v>0.1</c:v>
                </c:pt>
                <c:pt idx="17">
                  <c:v>0.1</c:v>
                </c:pt>
                <c:pt idx="18">
                  <c:v>0.1</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0.73368483412322272</c:v>
                </c:pt>
                <c:pt idx="4">
                  <c:v>0.71118483412322275</c:v>
                </c:pt>
                <c:pt idx="5">
                  <c:v>0.66118483412322271</c:v>
                </c:pt>
                <c:pt idx="6">
                  <c:v>0.66118483412322271</c:v>
                </c:pt>
                <c:pt idx="7">
                  <c:v>0.66118483412322271</c:v>
                </c:pt>
                <c:pt idx="8">
                  <c:v>0.66118483412322271</c:v>
                </c:pt>
                <c:pt idx="10" formatCode="0%">
                  <c:v>0.7611848341232228</c:v>
                </c:pt>
                <c:pt idx="11" formatCode="0%">
                  <c:v>0.75618483412322268</c:v>
                </c:pt>
                <c:pt idx="12" formatCode="0%">
                  <c:v>0.75618483412322268</c:v>
                </c:pt>
                <c:pt idx="13" formatCode="0%">
                  <c:v>0.73368483412322272</c:v>
                </c:pt>
                <c:pt idx="14">
                  <c:v>0.73898181279620856</c:v>
                </c:pt>
                <c:pt idx="15">
                  <c:v>0.70955608604857823</c:v>
                </c:pt>
                <c:pt idx="16">
                  <c:v>0.70955608604857823</c:v>
                </c:pt>
                <c:pt idx="17">
                  <c:v>0.70955608604857823</c:v>
                </c:pt>
                <c:pt idx="18">
                  <c:v>0.72812436765884181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0.36289966041035687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00">
                  <c:v>0.01</c:v>
                </c:pt>
                <c:pt idx="3" formatCode="0.00">
                  <c:v>3.0000000000000002E-2</c:v>
                </c:pt>
                <c:pt idx="4" formatCode="0%">
                  <c:v>0.05</c:v>
                </c:pt>
                <c:pt idx="5" formatCode="0%">
                  <c:v>0.1</c:v>
                </c:pt>
                <c:pt idx="6" formatCode="0%">
                  <c:v>0.1</c:v>
                </c:pt>
                <c:pt idx="7" formatCode="0%">
                  <c:v>0.1</c:v>
                </c:pt>
                <c:pt idx="8" formatCode="0%">
                  <c:v>0.1</c:v>
                </c:pt>
                <c:pt idx="10" formatCode="0%">
                  <c:v>0.01</c:v>
                </c:pt>
                <c:pt idx="11" formatCode="0%">
                  <c:v>0.01</c:v>
                </c:pt>
                <c:pt idx="12" formatCode="0%">
                  <c:v>0.01</c:v>
                </c:pt>
                <c:pt idx="13" formatCode="0%">
                  <c:v>3.0000000000000002E-2</c:v>
                </c:pt>
                <c:pt idx="14" formatCode="0%">
                  <c:v>0.05</c:v>
                </c:pt>
                <c:pt idx="15" formatCode="0%">
                  <c:v>0.1</c:v>
                </c:pt>
                <c:pt idx="16" formatCode="0%">
                  <c:v>0.1</c:v>
                </c:pt>
                <c:pt idx="17" formatCode="0%">
                  <c:v>0.1</c:v>
                </c:pt>
                <c:pt idx="18" formatCode="0%">
                  <c:v>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0.49900465154537754</c:v>
                </c:pt>
                <c:pt idx="4">
                  <c:v>0.47900465154537752</c:v>
                </c:pt>
                <c:pt idx="5">
                  <c:v>0.42900465154537748</c:v>
                </c:pt>
                <c:pt idx="6">
                  <c:v>0.42900465154537748</c:v>
                </c:pt>
                <c:pt idx="7">
                  <c:v>0.42900465154537748</c:v>
                </c:pt>
                <c:pt idx="8">
                  <c:v>0.42900465154537748</c:v>
                </c:pt>
                <c:pt idx="10" formatCode="0%">
                  <c:v>0.51900465154537745</c:v>
                </c:pt>
                <c:pt idx="11" formatCode="0%">
                  <c:v>0.51900465154537745</c:v>
                </c:pt>
                <c:pt idx="12" formatCode="0%">
                  <c:v>0.51900465154537745</c:v>
                </c:pt>
                <c:pt idx="13" formatCode="0%">
                  <c:v>0.49900465154537754</c:v>
                </c:pt>
                <c:pt idx="14">
                  <c:v>0.5167316980197032</c:v>
                </c:pt>
                <c:pt idx="15">
                  <c:v>0.47789511311871813</c:v>
                </c:pt>
                <c:pt idx="16">
                  <c:v>0.46789511311871812</c:v>
                </c:pt>
                <c:pt idx="17">
                  <c:v>0.46789511311871812</c:v>
                </c:pt>
                <c:pt idx="18">
                  <c:v>0.50710033958964307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0.67601785001266457</c:v>
                </c:pt>
                <c:pt idx="4">
                  <c:v>0.69385224655604116</c:v>
                </c:pt>
                <c:pt idx="5">
                  <c:v>0.75803881812016827</c:v>
                </c:pt>
                <c:pt idx="6">
                  <c:v>0.87324556335065862</c:v>
                </c:pt>
                <c:pt idx="7">
                  <c:v>0.87324556335065862</c:v>
                </c:pt>
                <c:pt idx="8">
                  <c:v>0.87555137830179786</c:v>
                </c:pt>
                <c:pt idx="10">
                  <c:v>0.67590526860622457</c:v>
                </c:pt>
                <c:pt idx="11">
                  <c:v>0.67590526860622457</c:v>
                </c:pt>
                <c:pt idx="12">
                  <c:v>0.66964336043507822</c:v>
                </c:pt>
                <c:pt idx="13">
                  <c:v>0.67601785001266457</c:v>
                </c:pt>
                <c:pt idx="14">
                  <c:v>0.63657971951359615</c:v>
                </c:pt>
                <c:pt idx="15">
                  <c:v>0.60514859586261227</c:v>
                </c:pt>
                <c:pt idx="16">
                  <c:v>0.60514859586261227</c:v>
                </c:pt>
                <c:pt idx="17">
                  <c:v>0.60514859586261227</c:v>
                </c:pt>
                <c:pt idx="18">
                  <c:v>0.57526938394189575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c:formatCode>
                <c:ptCount val="19"/>
                <c:pt idx="0">
                  <c:v>0.01</c:v>
                </c:pt>
                <c:pt idx="1">
                  <c:v>5.0000000000000001E-3</c:v>
                </c:pt>
                <c:pt idx="2" formatCode="0.00">
                  <c:v>5.0000000000000001E-3</c:v>
                </c:pt>
                <c:pt idx="3" formatCode="0.00">
                  <c:v>5.0000000000000001E-3</c:v>
                </c:pt>
                <c:pt idx="4">
                  <c:v>0.03</c:v>
                </c:pt>
                <c:pt idx="5">
                  <c:v>3.5000000000000003E-2</c:v>
                </c:pt>
                <c:pt idx="6">
                  <c:v>0.04</c:v>
                </c:pt>
                <c:pt idx="7">
                  <c:v>0.04</c:v>
                </c:pt>
                <c:pt idx="8">
                  <c:v>0.04</c:v>
                </c:pt>
                <c:pt idx="10">
                  <c:v>0.01</c:v>
                </c:pt>
                <c:pt idx="11">
                  <c:v>5.0000000000000001E-3</c:v>
                </c:pt>
                <c:pt idx="12">
                  <c:v>5.0000000000000001E-3</c:v>
                </c:pt>
                <c:pt idx="13">
                  <c:v>5.0000000000000001E-3</c:v>
                </c:pt>
                <c:pt idx="14">
                  <c:v>0.03</c:v>
                </c:pt>
                <c:pt idx="15">
                  <c:v>0.05</c:v>
                </c:pt>
                <c:pt idx="16">
                  <c:v>0.1</c:v>
                </c:pt>
                <c:pt idx="17">
                  <c:v>0.1</c:v>
                </c:pt>
                <c:pt idx="18">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formatCode="0.00">
                  <c:v>5.0000000000000001E-3</c:v>
                </c:pt>
                <c:pt idx="3" formatCode="0.00">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formatCode="0%">
                  <c:v>5.0000000000000001E-3</c:v>
                </c:pt>
                <c:pt idx="14">
                  <c:v>0.01</c:v>
                </c:pt>
                <c:pt idx="15">
                  <c:v>0.03</c:v>
                </c:pt>
                <c:pt idx="16">
                  <c:v>0.05</c:v>
                </c:pt>
                <c:pt idx="17">
                  <c:v>0.05</c:v>
                </c:pt>
                <c:pt idx="18">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0.31409473139377542</c:v>
                </c:pt>
                <c:pt idx="2">
                  <c:v>0.32035663956492177</c:v>
                </c:pt>
                <c:pt idx="3">
                  <c:v>0.31398214998733542</c:v>
                </c:pt>
                <c:pt idx="4">
                  <c:v>0.27114775344395881</c:v>
                </c:pt>
                <c:pt idx="5">
                  <c:v>0.2019611818798317</c:v>
                </c:pt>
                <c:pt idx="6">
                  <c:v>8.1754436649341344E-2</c:v>
                </c:pt>
                <c:pt idx="7">
                  <c:v>8.1754436649341344E-2</c:v>
                </c:pt>
                <c:pt idx="8">
                  <c:v>7.9448621698202104E-2</c:v>
                </c:pt>
                <c:pt idx="10" formatCode="0%">
                  <c:v>0.30909473139377541</c:v>
                </c:pt>
                <c:pt idx="11" formatCode="0%">
                  <c:v>0.31409473139377542</c:v>
                </c:pt>
                <c:pt idx="12" formatCode="0%">
                  <c:v>0.32035663956492177</c:v>
                </c:pt>
                <c:pt idx="13" formatCode="0%">
                  <c:v>0.31398214998733542</c:v>
                </c:pt>
                <c:pt idx="14">
                  <c:v>0.32342028048640381</c:v>
                </c:pt>
                <c:pt idx="15">
                  <c:v>0.31485140413738766</c:v>
                </c:pt>
                <c:pt idx="16">
                  <c:v>0.24485140413738771</c:v>
                </c:pt>
                <c:pt idx="17">
                  <c:v>0.24485140413738771</c:v>
                </c:pt>
                <c:pt idx="18">
                  <c:v>0.27473061605810423</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83.011371976970224</c:v>
                </c:pt>
                <c:pt idx="5">
                  <c:v>84.553772727743649</c:v>
                </c:pt>
                <c:pt idx="6">
                  <c:v>86.096173478517073</c:v>
                </c:pt>
                <c:pt idx="7">
                  <c:v>86.096173478517073</c:v>
                </c:pt>
                <c:pt idx="8">
                  <c:v>86.096173478517073</c:v>
                </c:pt>
                <c:pt idx="9">
                  <c:v>87.638574229290498</c:v>
                </c:pt>
                <c:pt idx="10">
                  <c:v>89.180974980063922</c:v>
                </c:pt>
                <c:pt idx="11">
                  <c:v>90.723375730837347</c:v>
                </c:pt>
                <c:pt idx="12">
                  <c:v>92.265776481610771</c:v>
                </c:pt>
                <c:pt idx="13">
                  <c:v>93.808177232384196</c:v>
                </c:pt>
                <c:pt idx="14">
                  <c:v>95.350577983157621</c:v>
                </c:pt>
                <c:pt idx="15">
                  <c:v>96.892978733931088</c:v>
                </c:pt>
                <c:pt idx="16">
                  <c:v>98.233403204569086</c:v>
                </c:pt>
                <c:pt idx="17">
                  <c:v>99.573827675207085</c:v>
                </c:pt>
                <c:pt idx="18">
                  <c:v>99.573827675207085</c:v>
                </c:pt>
                <c:pt idx="19">
                  <c:v>99.573827675207085</c:v>
                </c:pt>
                <c:pt idx="20">
                  <c:v>100.91425214584508</c:v>
                </c:pt>
                <c:pt idx="21">
                  <c:v>102.25467661648308</c:v>
                </c:pt>
                <c:pt idx="22">
                  <c:v>103.59510108712108</c:v>
                </c:pt>
                <c:pt idx="23">
                  <c:v>104.93552555775908</c:v>
                </c:pt>
                <c:pt idx="24">
                  <c:v>106.27595002839708</c:v>
                </c:pt>
                <c:pt idx="25">
                  <c:v>107.61637449903508</c:v>
                </c:pt>
                <c:pt idx="26">
                  <c:v>107.61637449903508</c:v>
                </c:pt>
                <c:pt idx="27">
                  <c:v>108.95679896967307</c:v>
                </c:pt>
                <c:pt idx="28">
                  <c:v>110.29722344031103</c:v>
                </c:pt>
                <c:pt idx="29">
                  <c:v>110.29722344031103</c:v>
                </c:pt>
                <c:pt idx="30">
                  <c:v>118.67368967090462</c:v>
                </c:pt>
                <c:pt idx="31">
                  <c:v>127.05015590149821</c:v>
                </c:pt>
                <c:pt idx="32">
                  <c:v>141.79409056889313</c:v>
                </c:pt>
                <c:pt idx="33">
                  <c:v>142.25855097442795</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17.639916545106175</c:v>
                </c:pt>
                <c:pt idx="5">
                  <c:v>16.780982394394098</c:v>
                </c:pt>
                <c:pt idx="6">
                  <c:v>15.922048243682022</c:v>
                </c:pt>
                <c:pt idx="7">
                  <c:v>15.922048243682022</c:v>
                </c:pt>
                <c:pt idx="8">
                  <c:v>15.922048243682022</c:v>
                </c:pt>
                <c:pt idx="9">
                  <c:v>15.063114092969947</c:v>
                </c:pt>
                <c:pt idx="10">
                  <c:v>14.204179942257872</c:v>
                </c:pt>
                <c:pt idx="11">
                  <c:v>13.345245791545796</c:v>
                </c:pt>
                <c:pt idx="12">
                  <c:v>12.486311640833721</c:v>
                </c:pt>
                <c:pt idx="13">
                  <c:v>11.627377490121646</c:v>
                </c:pt>
                <c:pt idx="14">
                  <c:v>10.76844333940957</c:v>
                </c:pt>
                <c:pt idx="15">
                  <c:v>9.9095091886974949</c:v>
                </c:pt>
                <c:pt idx="16">
                  <c:v>9.9099939861451478</c:v>
                </c:pt>
                <c:pt idx="17">
                  <c:v>9.9104787835928008</c:v>
                </c:pt>
                <c:pt idx="18">
                  <c:v>9.9104787835928008</c:v>
                </c:pt>
                <c:pt idx="19">
                  <c:v>9.9104787835928008</c:v>
                </c:pt>
                <c:pt idx="20">
                  <c:v>9.9109635810404537</c:v>
                </c:pt>
                <c:pt idx="21">
                  <c:v>9.9114483784881067</c:v>
                </c:pt>
                <c:pt idx="22">
                  <c:v>9.9119331759357596</c:v>
                </c:pt>
                <c:pt idx="23">
                  <c:v>9.9124179733834126</c:v>
                </c:pt>
                <c:pt idx="24">
                  <c:v>9.9129027708310655</c:v>
                </c:pt>
                <c:pt idx="25">
                  <c:v>9.9133875682787185</c:v>
                </c:pt>
                <c:pt idx="26">
                  <c:v>9.9133875682787185</c:v>
                </c:pt>
                <c:pt idx="27">
                  <c:v>9.9138723657263714</c:v>
                </c:pt>
                <c:pt idx="28">
                  <c:v>9.9143571631740244</c:v>
                </c:pt>
                <c:pt idx="29">
                  <c:v>9.9143571631740244</c:v>
                </c:pt>
                <c:pt idx="30">
                  <c:v>11.454061553822715</c:v>
                </c:pt>
                <c:pt idx="31">
                  <c:v>12.993765944471408</c:v>
                </c:pt>
                <c:pt idx="32">
                  <c:v>14.501668353636795</c:v>
                </c:pt>
                <c:pt idx="33">
                  <c:v>12.787285480847457</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3.1129264491363839</c:v>
                </c:pt>
                <c:pt idx="5">
                  <c:v>3.1340645914063225</c:v>
                </c:pt>
                <c:pt idx="6">
                  <c:v>3.1552027336762611</c:v>
                </c:pt>
                <c:pt idx="7">
                  <c:v>3.1552027336762611</c:v>
                </c:pt>
                <c:pt idx="8">
                  <c:v>3.1552027336762611</c:v>
                </c:pt>
                <c:pt idx="9">
                  <c:v>3.1763408759461997</c:v>
                </c:pt>
                <c:pt idx="10">
                  <c:v>3.1974790182161383</c:v>
                </c:pt>
                <c:pt idx="11">
                  <c:v>3.2186171604860769</c:v>
                </c:pt>
                <c:pt idx="12">
                  <c:v>3.2397553027560155</c:v>
                </c:pt>
                <c:pt idx="13">
                  <c:v>3.2608934450259541</c:v>
                </c:pt>
                <c:pt idx="14">
                  <c:v>3.2820315872958927</c:v>
                </c:pt>
                <c:pt idx="15">
                  <c:v>3.3031697295658322</c:v>
                </c:pt>
                <c:pt idx="16">
                  <c:v>3.3446411502282749</c:v>
                </c:pt>
                <c:pt idx="17">
                  <c:v>3.3861125708907176</c:v>
                </c:pt>
                <c:pt idx="18">
                  <c:v>3.3861125708907176</c:v>
                </c:pt>
                <c:pt idx="19">
                  <c:v>3.3861125708907176</c:v>
                </c:pt>
                <c:pt idx="20">
                  <c:v>3.4275839915531603</c:v>
                </c:pt>
                <c:pt idx="21">
                  <c:v>3.469055412215603</c:v>
                </c:pt>
                <c:pt idx="22">
                  <c:v>3.5105268328780457</c:v>
                </c:pt>
                <c:pt idx="23">
                  <c:v>3.5519982535404884</c:v>
                </c:pt>
                <c:pt idx="24">
                  <c:v>3.5934696742029311</c:v>
                </c:pt>
                <c:pt idx="25">
                  <c:v>3.6349410948653738</c:v>
                </c:pt>
                <c:pt idx="26">
                  <c:v>3.6349410948653738</c:v>
                </c:pt>
                <c:pt idx="27">
                  <c:v>3.6764125155278164</c:v>
                </c:pt>
                <c:pt idx="28">
                  <c:v>3.7178839361902591</c:v>
                </c:pt>
                <c:pt idx="29">
                  <c:v>3.7178839361902591</c:v>
                </c:pt>
                <c:pt idx="30">
                  <c:v>4.0245696255070307</c:v>
                </c:pt>
                <c:pt idx="31">
                  <c:v>4.3312553148238031</c:v>
                </c:pt>
                <c:pt idx="32">
                  <c:v>4.833889451212265</c:v>
                </c:pt>
                <c:pt idx="33">
                  <c:v>4.7952320553177961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0.64967766268593241</c:v>
                </c:pt>
                <c:pt idx="2">
                  <c:v>0.65638835358308667</c:v>
                </c:pt>
                <c:pt idx="3">
                  <c:v>0.66728000543342869</c:v>
                </c:pt>
                <c:pt idx="4">
                  <c:v>0.66082387926845887</c:v>
                </c:pt>
                <c:pt idx="5">
                  <c:v>0.58739900379418564</c:v>
                </c:pt>
                <c:pt idx="6">
                  <c:v>0.5139741283199124</c:v>
                </c:pt>
                <c:pt idx="7">
                  <c:v>0.5139741283199124</c:v>
                </c:pt>
                <c:pt idx="8">
                  <c:v>0.5139741283199124</c:v>
                </c:pt>
                <c:pt idx="9">
                  <c:v>0.44054925284563917</c:v>
                </c:pt>
                <c:pt idx="10">
                  <c:v>0.36712437737136594</c:v>
                </c:pt>
                <c:pt idx="11">
                  <c:v>0.29369950189709271</c:v>
                </c:pt>
                <c:pt idx="12">
                  <c:v>0.2202746264228195</c:v>
                </c:pt>
                <c:pt idx="13">
                  <c:v>0.1468497509485463</c:v>
                </c:pt>
                <c:pt idx="14">
                  <c:v>7.3424875474273094E-2</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7.2888962201739478</c:v>
                </c:pt>
                <c:pt idx="2">
                  <c:v>7.3647418948024068</c:v>
                </c:pt>
                <c:pt idx="3">
                  <c:v>7.4869472999530968</c:v>
                </c:pt>
                <c:pt idx="4">
                  <c:v>7.4145089293060087</c:v>
                </c:pt>
                <c:pt idx="5">
                  <c:v>6.590674603827563</c:v>
                </c:pt>
                <c:pt idx="6">
                  <c:v>5.7668402783491173</c:v>
                </c:pt>
                <c:pt idx="7">
                  <c:v>5.7668402783491173</c:v>
                </c:pt>
                <c:pt idx="8">
                  <c:v>5.7668402783491173</c:v>
                </c:pt>
                <c:pt idx="9">
                  <c:v>4.9430059528706716</c:v>
                </c:pt>
                <c:pt idx="10">
                  <c:v>4.1191716273922259</c:v>
                </c:pt>
                <c:pt idx="11">
                  <c:v>3.2953373019137806</c:v>
                </c:pt>
                <c:pt idx="12">
                  <c:v>2.4715029764353353</c:v>
                </c:pt>
                <c:pt idx="13">
                  <c:v>1.6476686509568901</c:v>
                </c:pt>
                <c:pt idx="14">
                  <c:v>0.82383432547844471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8.6889415703675393E-2</c:v>
                </c:pt>
                <c:pt idx="2">
                  <c:v>0.10097884850612647</c:v>
                </c:pt>
                <c:pt idx="3">
                  <c:v>0.10218816836006109</c:v>
                </c:pt>
                <c:pt idx="4">
                  <c:v>0.28514262258360673</c:v>
                </c:pt>
                <c:pt idx="5">
                  <c:v>0.32334049968646533</c:v>
                </c:pt>
                <c:pt idx="6">
                  <c:v>0.36153837678932393</c:v>
                </c:pt>
                <c:pt idx="7">
                  <c:v>0.36153837678932393</c:v>
                </c:pt>
                <c:pt idx="8">
                  <c:v>0.36153837678932393</c:v>
                </c:pt>
                <c:pt idx="9">
                  <c:v>0.39973625389218254</c:v>
                </c:pt>
                <c:pt idx="10">
                  <c:v>0.43793413099504114</c:v>
                </c:pt>
                <c:pt idx="11">
                  <c:v>0.47613200809789974</c:v>
                </c:pt>
                <c:pt idx="12">
                  <c:v>0.51432988520075829</c:v>
                </c:pt>
                <c:pt idx="13">
                  <c:v>0.55252776230361689</c:v>
                </c:pt>
                <c:pt idx="14">
                  <c:v>0.59072563940647549</c:v>
                </c:pt>
                <c:pt idx="15">
                  <c:v>0.62892351650933409</c:v>
                </c:pt>
                <c:pt idx="16">
                  <c:v>0.62293957497501951</c:v>
                </c:pt>
                <c:pt idx="17">
                  <c:v>0.61695563344070492</c:v>
                </c:pt>
                <c:pt idx="18">
                  <c:v>0.61695563344070492</c:v>
                </c:pt>
                <c:pt idx="19">
                  <c:v>0.61695563344070492</c:v>
                </c:pt>
                <c:pt idx="20">
                  <c:v>0.61097169190639034</c:v>
                </c:pt>
                <c:pt idx="21">
                  <c:v>0.60498775037207575</c:v>
                </c:pt>
                <c:pt idx="22">
                  <c:v>0.59900380883776116</c:v>
                </c:pt>
                <c:pt idx="23">
                  <c:v>0.59301986730344658</c:v>
                </c:pt>
                <c:pt idx="24">
                  <c:v>0.58703592576913199</c:v>
                </c:pt>
                <c:pt idx="25">
                  <c:v>0.58105198423481741</c:v>
                </c:pt>
                <c:pt idx="26">
                  <c:v>0.58105198423481741</c:v>
                </c:pt>
                <c:pt idx="27">
                  <c:v>0.57506804270050282</c:v>
                </c:pt>
                <c:pt idx="28">
                  <c:v>0.56908410116618857</c:v>
                </c:pt>
                <c:pt idx="29">
                  <c:v>0.56908410116618857</c:v>
                </c:pt>
                <c:pt idx="30">
                  <c:v>0.61602745734427566</c:v>
                </c:pt>
                <c:pt idx="31">
                  <c:v>0.66297081352236287</c:v>
                </c:pt>
                <c:pt idx="32">
                  <c:v>0.73990734533222347</c:v>
                </c:pt>
                <c:pt idx="33">
                  <c:v>0.73399018660064341</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8.7951070045020003</c:v>
                </c:pt>
                <c:pt idx="2">
                  <c:v>8.8853822511638398</c:v>
                </c:pt>
                <c:pt idx="3">
                  <c:v>9.0328201048500034</c:v>
                </c:pt>
                <c:pt idx="4">
                  <c:v>8.9454249697529935</c:v>
                </c:pt>
                <c:pt idx="5">
                  <c:v>21.704908898957875</c:v>
                </c:pt>
                <c:pt idx="6">
                  <c:v>34.464392828162758</c:v>
                </c:pt>
                <c:pt idx="7">
                  <c:v>34.464392828162758</c:v>
                </c:pt>
                <c:pt idx="8">
                  <c:v>34.464392828162758</c:v>
                </c:pt>
                <c:pt idx="9">
                  <c:v>47.223876757367641</c:v>
                </c:pt>
                <c:pt idx="10">
                  <c:v>59.983360686572524</c:v>
                </c:pt>
                <c:pt idx="11">
                  <c:v>72.742844615777415</c:v>
                </c:pt>
                <c:pt idx="12">
                  <c:v>85.502328544982305</c:v>
                </c:pt>
                <c:pt idx="13">
                  <c:v>98.261812474187195</c:v>
                </c:pt>
                <c:pt idx="14">
                  <c:v>111.02129640339209</c:v>
                </c:pt>
                <c:pt idx="15">
                  <c:v>123.78078033259695</c:v>
                </c:pt>
                <c:pt idx="16">
                  <c:v>125.33485270288755</c:v>
                </c:pt>
                <c:pt idx="17">
                  <c:v>126.88892507317814</c:v>
                </c:pt>
                <c:pt idx="18">
                  <c:v>126.88892507317814</c:v>
                </c:pt>
                <c:pt idx="19">
                  <c:v>126.88892507317814</c:v>
                </c:pt>
                <c:pt idx="20">
                  <c:v>128.44299744346876</c:v>
                </c:pt>
                <c:pt idx="21">
                  <c:v>129.99706981375937</c:v>
                </c:pt>
                <c:pt idx="22">
                  <c:v>131.55114218404998</c:v>
                </c:pt>
                <c:pt idx="23">
                  <c:v>133.10521455434059</c:v>
                </c:pt>
                <c:pt idx="24">
                  <c:v>134.6592869246312</c:v>
                </c:pt>
                <c:pt idx="25">
                  <c:v>136.21335929492182</c:v>
                </c:pt>
                <c:pt idx="26">
                  <c:v>136.21335929492182</c:v>
                </c:pt>
                <c:pt idx="27">
                  <c:v>137.76743166521243</c:v>
                </c:pt>
                <c:pt idx="28">
                  <c:v>139.32150403550298</c:v>
                </c:pt>
                <c:pt idx="29">
                  <c:v>139.32150403550298</c:v>
                </c:pt>
                <c:pt idx="30">
                  <c:v>150.81403909983348</c:v>
                </c:pt>
                <c:pt idx="31">
                  <c:v>162.30657416416398</c:v>
                </c:pt>
                <c:pt idx="32">
                  <c:v>181.14195070176095</c:v>
                </c:pt>
                <c:pt idx="33">
                  <c:v>179.69332921960887</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0.68522387738371804</c:v>
                </c:pt>
                <c:pt idx="5">
                  <c:v>2.2362048318679557</c:v>
                </c:pt>
                <c:pt idx="6">
                  <c:v>3.7871857863521932</c:v>
                </c:pt>
                <c:pt idx="7">
                  <c:v>3.7871857863521932</c:v>
                </c:pt>
                <c:pt idx="8">
                  <c:v>3.7871857863521932</c:v>
                </c:pt>
                <c:pt idx="9">
                  <c:v>5.3381667408364306</c:v>
                </c:pt>
                <c:pt idx="10">
                  <c:v>6.8891476953206681</c:v>
                </c:pt>
                <c:pt idx="11">
                  <c:v>8.4401286498049046</c:v>
                </c:pt>
                <c:pt idx="12">
                  <c:v>9.991109604289143</c:v>
                </c:pt>
                <c:pt idx="13">
                  <c:v>11.542090558773381</c:v>
                </c:pt>
                <c:pt idx="14">
                  <c:v>13.09307151325762</c:v>
                </c:pt>
                <c:pt idx="15">
                  <c:v>14.644052467741854</c:v>
                </c:pt>
                <c:pt idx="16">
                  <c:v>15.174911600056442</c:v>
                </c:pt>
                <c:pt idx="17">
                  <c:v>15.705770732371029</c:v>
                </c:pt>
                <c:pt idx="18">
                  <c:v>15.705770732371029</c:v>
                </c:pt>
                <c:pt idx="19">
                  <c:v>15.705770732371029</c:v>
                </c:pt>
                <c:pt idx="20">
                  <c:v>16.236629864685614</c:v>
                </c:pt>
                <c:pt idx="21">
                  <c:v>16.7674889970002</c:v>
                </c:pt>
                <c:pt idx="22">
                  <c:v>17.298348129314785</c:v>
                </c:pt>
                <c:pt idx="23">
                  <c:v>17.829207261629371</c:v>
                </c:pt>
                <c:pt idx="24">
                  <c:v>18.360066393943956</c:v>
                </c:pt>
                <c:pt idx="25">
                  <c:v>18.890925526258542</c:v>
                </c:pt>
                <c:pt idx="26">
                  <c:v>18.890925526258542</c:v>
                </c:pt>
                <c:pt idx="27">
                  <c:v>19.421784658573127</c:v>
                </c:pt>
                <c:pt idx="28">
                  <c:v>19.952643790887723</c:v>
                </c:pt>
                <c:pt idx="29">
                  <c:v>19.952643790887723</c:v>
                </c:pt>
                <c:pt idx="30">
                  <c:v>21.598523656887732</c:v>
                </c:pt>
                <c:pt idx="31">
                  <c:v>23.24440352288774</c:v>
                </c:pt>
                <c:pt idx="32">
                  <c:v>25.941873388172489</c:v>
                </c:pt>
                <c:pt idx="33">
                  <c:v>25.734412030205505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0.52941199864778943</c:v>
                </c:pt>
                <c:pt idx="2">
                  <c:v>0.50611285619336011</c:v>
                </c:pt>
                <c:pt idx="3">
                  <c:v>0.51449775506494722</c:v>
                </c:pt>
                <c:pt idx="4">
                  <c:v>0.5</c:v>
                </c:pt>
                <c:pt idx="5">
                  <c:v>0.5</c:v>
                </c:pt>
                <c:pt idx="6">
                  <c:v>0.5</c:v>
                </c:pt>
                <c:pt idx="7">
                  <c:v>0.5</c:v>
                </c:pt>
                <c:pt idx="8">
                  <c:v>0.5</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0.47058800135221057</c:v>
                </c:pt>
                <c:pt idx="2">
                  <c:v>0.49388714380663989</c:v>
                </c:pt>
                <c:pt idx="3">
                  <c:v>0.48550224493505278</c:v>
                </c:pt>
                <c:pt idx="4">
                  <c:v>0.5</c:v>
                </c:pt>
                <c:pt idx="5">
                  <c:v>0.5</c:v>
                </c:pt>
                <c:pt idx="6">
                  <c:v>0.5</c:v>
                </c:pt>
                <c:pt idx="7">
                  <c:v>0.5</c:v>
                </c:pt>
                <c:pt idx="8">
                  <c:v>0.5</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83.011371976970224</c:v>
                </c:pt>
                <c:pt idx="4">
                  <c:v>99.240263719345407</c:v>
                </c:pt>
                <c:pt idx="5">
                  <c:v>128.1316631327866</c:v>
                </c:pt>
                <c:pt idx="6">
                  <c:v>164.82101669067623</c:v>
                </c:pt>
                <c:pt idx="7">
                  <c:v>184.3346547330309</c:v>
                </c:pt>
                <c:pt idx="8">
                  <c:v>200.54915044124479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83.011371976970224</c:v>
                </c:pt>
                <c:pt idx="4">
                  <c:v>96.892978733931088</c:v>
                </c:pt>
                <c:pt idx="5">
                  <c:v>110.29722344031103</c:v>
                </c:pt>
                <c:pt idx="6">
                  <c:v>127.05015590149821</c:v>
                </c:pt>
                <c:pt idx="7">
                  <c:v>141.79409056889313</c:v>
                </c:pt>
                <c:pt idx="8">
                  <c:v>142.25855097442795</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331107</xdr:colOff>
      <xdr:row>13</xdr:row>
      <xdr:rowOff>36285</xdr:rowOff>
    </xdr:from>
    <xdr:to>
      <xdr:col>46</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340178</xdr:colOff>
      <xdr:row>28</xdr:row>
      <xdr:rowOff>116115</xdr:rowOff>
    </xdr:from>
    <xdr:to>
      <xdr:col>46</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row>
      </sheetData>
      <sheetData sheetId="50">
        <row r="10">
          <cell r="D10" t="str">
            <v>TPPRSUV</v>
          </cell>
        </row>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row r="10">
          <cell r="J10">
            <v>2.5043970166379772</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row>
      </sheetData>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204</v>
      </c>
      <c r="B1" s="66" t="s">
        <v>28</v>
      </c>
      <c r="C1" s="66" t="s">
        <v>206</v>
      </c>
      <c r="D1" s="66" t="s">
        <v>202</v>
      </c>
    </row>
    <row r="2" spans="1:4">
      <c r="A2" s="65">
        <v>41499</v>
      </c>
      <c r="B2" s="64" t="s">
        <v>205</v>
      </c>
      <c r="C2" s="64" t="s">
        <v>207</v>
      </c>
      <c r="D2" t="s">
        <v>203</v>
      </c>
    </row>
    <row r="3" spans="1:4">
      <c r="A3" s="65">
        <v>41500</v>
      </c>
      <c r="B3" t="s">
        <v>210</v>
      </c>
      <c r="C3" t="s">
        <v>211</v>
      </c>
      <c r="D3" t="s">
        <v>203</v>
      </c>
    </row>
    <row r="4" spans="1:4">
      <c r="A4" s="65">
        <v>41502</v>
      </c>
      <c r="B4" t="s">
        <v>212</v>
      </c>
      <c r="C4" t="s">
        <v>211</v>
      </c>
      <c r="D4" t="s">
        <v>203</v>
      </c>
    </row>
    <row r="5" spans="1:4">
      <c r="A5" s="65">
        <v>41505</v>
      </c>
      <c r="B5" t="s">
        <v>214</v>
      </c>
      <c r="C5" t="s">
        <v>249</v>
      </c>
      <c r="D5" t="s">
        <v>213</v>
      </c>
    </row>
    <row r="7" spans="1:4">
      <c r="A7" s="65">
        <v>41599</v>
      </c>
      <c r="B7" t="s">
        <v>254</v>
      </c>
      <c r="C7" t="s">
        <v>4</v>
      </c>
      <c r="D7" t="s">
        <v>213</v>
      </c>
    </row>
    <row r="9" spans="1:4">
      <c r="A9" s="65" t="s">
        <v>393</v>
      </c>
      <c r="B9" t="s">
        <v>394</v>
      </c>
      <c r="D9" t="s">
        <v>395</v>
      </c>
    </row>
    <row r="11" spans="1:4">
      <c r="A11" s="65">
        <v>42467</v>
      </c>
      <c r="B11" t="s">
        <v>416</v>
      </c>
      <c r="C11" t="s">
        <v>417</v>
      </c>
      <c r="D11" t="s">
        <v>418</v>
      </c>
    </row>
    <row r="13" spans="1:4">
      <c r="A13" s="122">
        <v>42963</v>
      </c>
      <c r="B13" t="s">
        <v>433</v>
      </c>
      <c r="C13" t="s">
        <v>432</v>
      </c>
      <c r="D13" t="s">
        <v>213</v>
      </c>
    </row>
    <row r="14" spans="1:4">
      <c r="B14" t="s">
        <v>434</v>
      </c>
    </row>
    <row r="15" spans="1:4">
      <c r="B15" t="s">
        <v>435</v>
      </c>
    </row>
    <row r="17" spans="1:4">
      <c r="A17" s="122">
        <v>43007</v>
      </c>
      <c r="B17" t="s">
        <v>486</v>
      </c>
      <c r="D17" t="s">
        <v>213</v>
      </c>
    </row>
    <row r="18" spans="1:4">
      <c r="B18" t="s">
        <v>487</v>
      </c>
    </row>
    <row r="20" spans="1:4">
      <c r="A20" s="122">
        <v>43039</v>
      </c>
      <c r="B20" t="s">
        <v>502</v>
      </c>
      <c r="C20" t="s">
        <v>503</v>
      </c>
      <c r="D20" t="s">
        <v>504</v>
      </c>
    </row>
    <row r="21" spans="1:4">
      <c r="B21" t="s">
        <v>505</v>
      </c>
      <c r="C21" t="s">
        <v>4</v>
      </c>
      <c r="D21" t="s">
        <v>504</v>
      </c>
    </row>
    <row r="24" spans="1:4">
      <c r="A24" s="184">
        <v>44007.756886921299</v>
      </c>
      <c r="B24" t="s">
        <v>586</v>
      </c>
      <c r="C24" t="s">
        <v>587</v>
      </c>
      <c r="D24" t="s">
        <v>588</v>
      </c>
    </row>
    <row r="26" spans="1:4">
      <c r="A26" s="65">
        <v>44061</v>
      </c>
      <c r="B26" t="s">
        <v>632</v>
      </c>
      <c r="C26" t="s">
        <v>525</v>
      </c>
      <c r="D26" t="s">
        <v>395</v>
      </c>
    </row>
    <row r="27" spans="1:4">
      <c r="B27" t="s">
        <v>633</v>
      </c>
      <c r="C27" t="s">
        <v>525</v>
      </c>
      <c r="D27" t="s">
        <v>395</v>
      </c>
    </row>
    <row r="28" spans="1:4">
      <c r="B28" t="s">
        <v>634</v>
      </c>
      <c r="C28" t="s">
        <v>525</v>
      </c>
      <c r="D28" t="s">
        <v>395</v>
      </c>
    </row>
    <row r="30" spans="1:4">
      <c r="A30" s="65">
        <v>44298</v>
      </c>
      <c r="B30" t="s">
        <v>682</v>
      </c>
      <c r="C30" t="s">
        <v>587</v>
      </c>
      <c r="D30" t="s">
        <v>588</v>
      </c>
    </row>
    <row r="38" spans="1:2">
      <c r="A38" s="184">
        <f ca="1">NOW()</f>
        <v>45216.629685532411</v>
      </c>
    </row>
    <row r="39" spans="1:2">
      <c r="A39" t="s">
        <v>490</v>
      </c>
      <c r="B39" t="s">
        <v>491</v>
      </c>
    </row>
    <row r="40" spans="1:2">
      <c r="B40" t="s">
        <v>494</v>
      </c>
    </row>
    <row r="41" spans="1:2">
      <c r="B41" t="s">
        <v>492</v>
      </c>
    </row>
    <row r="42" spans="1:2">
      <c r="B42" t="s">
        <v>493</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28" t="s">
        <v>390</v>
      </c>
    </row>
    <row r="4" spans="2:5" ht="18.75" thickTop="1" thickBot="1">
      <c r="B4" s="28" t="s">
        <v>272</v>
      </c>
    </row>
    <row r="5" spans="2:5" ht="15.75" thickTop="1"/>
    <row r="6" spans="2:5" ht="18" thickBot="1">
      <c r="B6" s="28" t="s">
        <v>273</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264</v>
      </c>
    </row>
    <row r="14" spans="2:5">
      <c r="B14" t="s">
        <v>257</v>
      </c>
    </row>
    <row r="15" spans="2:5">
      <c r="B15" t="s">
        <v>258</v>
      </c>
    </row>
    <row r="16" spans="2:5">
      <c r="B16" t="s">
        <v>259</v>
      </c>
    </row>
    <row r="17" spans="2:8">
      <c r="B17" t="s">
        <v>260</v>
      </c>
      <c r="G17" t="s">
        <v>458</v>
      </c>
    </row>
    <row r="18" spans="2:8">
      <c r="G18" t="s">
        <v>457</v>
      </c>
      <c r="H18" t="s">
        <v>459</v>
      </c>
    </row>
    <row r="19" spans="2:8">
      <c r="B19" t="s">
        <v>456</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289</v>
      </c>
      <c r="E6" t="s">
        <v>290</v>
      </c>
      <c r="F6" t="s">
        <v>396</v>
      </c>
    </row>
    <row r="7" spans="1:6">
      <c r="A7" t="s">
        <v>288</v>
      </c>
      <c r="B7" t="s">
        <v>619</v>
      </c>
      <c r="C7" t="str">
        <f>"DriversGams!"&amp;ADDRESS(ROW(DriversGams!A5),COLUMN(DriversGams!A5),4)</f>
        <v>DriversGams!A5</v>
      </c>
      <c r="D7">
        <v>1</v>
      </c>
      <c r="E7">
        <v>1</v>
      </c>
    </row>
    <row r="8" spans="1:6">
      <c r="A8" t="s">
        <v>288</v>
      </c>
      <c r="B8" t="s">
        <v>596</v>
      </c>
      <c r="C8" t="str">
        <f>"DriversGams!"&amp;ADDRESS(ROW(DriversGams!A43),COLUMN(DriversGams!A43),4)</f>
        <v>DriversGams!A43</v>
      </c>
      <c r="E8">
        <v>1</v>
      </c>
    </row>
    <row r="9" spans="1:6">
      <c r="A9" t="s">
        <v>288</v>
      </c>
      <c r="B9" t="s">
        <v>620</v>
      </c>
      <c r="C9" t="str">
        <f>"DriversGams!"&amp;ADDRESS(ROW(DriversGams!A61),COLUMN(DriversGams!A61),4)</f>
        <v>DriversGams!A61</v>
      </c>
      <c r="D9">
        <v>1</v>
      </c>
      <c r="E9">
        <v>1</v>
      </c>
    </row>
    <row r="10" spans="1:6">
      <c r="A10" t="s">
        <v>288</v>
      </c>
      <c r="B10" t="s">
        <v>495</v>
      </c>
      <c r="C10" t="str">
        <f>"DriversGams!"&amp;ADDRESS(ROW(DriversGams!A71),COLUMN(DriversGams!A71),4)</f>
        <v>DriversGams!A71</v>
      </c>
      <c r="E10">
        <v>1</v>
      </c>
    </row>
    <row r="11" spans="1:6">
      <c r="A11" t="s">
        <v>488</v>
      </c>
      <c r="B11" t="s">
        <v>489</v>
      </c>
      <c r="C11" t="str">
        <f>"DriversGams!"&amp;ADDRESS(ROW(DriversGams!A102),COLUMN(DriversGams!A102),4)</f>
        <v>DriversGams!A102</v>
      </c>
      <c r="D11">
        <v>2</v>
      </c>
      <c r="E11">
        <v>1</v>
      </c>
    </row>
    <row r="12" spans="1:6">
      <c r="A12" t="s">
        <v>288</v>
      </c>
      <c r="B12" t="s">
        <v>696</v>
      </c>
      <c r="C12" t="str">
        <f>"DriversGams!"&amp;ADDRESS(ROW(DriversGams!A130),COLUMN(DriversGams!A130),4)</f>
        <v>DriversGams!A130</v>
      </c>
      <c r="D12">
        <v>1</v>
      </c>
      <c r="E12">
        <v>1</v>
      </c>
    </row>
    <row r="13" spans="1:6">
      <c r="A13" t="s">
        <v>288</v>
      </c>
      <c r="B13" t="s">
        <v>622</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289</v>
      </c>
      <c r="E6" t="s">
        <v>290</v>
      </c>
    </row>
    <row r="7" spans="1:5">
      <c r="A7" t="s">
        <v>288</v>
      </c>
      <c r="B7" t="s">
        <v>376</v>
      </c>
      <c r="C7" t="s">
        <v>375</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455</v>
      </c>
      <c r="D1">
        <v>2002</v>
      </c>
      <c r="E1">
        <v>2003</v>
      </c>
      <c r="F1">
        <v>2004</v>
      </c>
      <c r="G1">
        <v>2005</v>
      </c>
      <c r="H1">
        <v>2006</v>
      </c>
      <c r="I1">
        <v>2007</v>
      </c>
      <c r="J1">
        <v>2008</v>
      </c>
      <c r="K1">
        <v>2009</v>
      </c>
      <c r="L1">
        <v>2010</v>
      </c>
      <c r="M1">
        <v>2011</v>
      </c>
      <c r="N1">
        <v>2012</v>
      </c>
      <c r="O1">
        <v>2013</v>
      </c>
      <c r="P1">
        <v>2014</v>
      </c>
      <c r="Q1">
        <v>2015</v>
      </c>
      <c r="R1">
        <v>2016</v>
      </c>
      <c r="S1">
        <v>2017</v>
      </c>
    </row>
    <row r="2" spans="1:31">
      <c r="B2" t="s">
        <v>436</v>
      </c>
      <c r="C2" t="s">
        <v>437</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436</v>
      </c>
      <c r="C3" t="s">
        <v>438</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436</v>
      </c>
      <c r="C4" t="s">
        <v>439</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436</v>
      </c>
      <c r="C5" t="s">
        <v>440</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436</v>
      </c>
      <c r="C6" t="s">
        <v>441</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436</v>
      </c>
      <c r="C7" t="s">
        <v>442</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436</v>
      </c>
      <c r="C8" t="s">
        <v>443</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436</v>
      </c>
      <c r="C9" t="s">
        <v>444</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436</v>
      </c>
      <c r="C10" t="s">
        <v>445</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436</v>
      </c>
      <c r="C11" t="s">
        <v>446</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436</v>
      </c>
      <c r="C12" t="s">
        <v>447</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436</v>
      </c>
      <c r="C13" t="s">
        <v>448</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436</v>
      </c>
      <c r="C14" t="s">
        <v>449</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436</v>
      </c>
      <c r="C15" t="s">
        <v>450</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436</v>
      </c>
      <c r="C16" t="s">
        <v>451</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436</v>
      </c>
      <c r="C17" t="s">
        <v>452</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436</v>
      </c>
      <c r="C18" t="s">
        <v>453</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454</v>
      </c>
      <c r="C19" t="s">
        <v>437</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454</v>
      </c>
      <c r="C20" t="s">
        <v>438</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454</v>
      </c>
      <c r="C21" t="s">
        <v>439</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454</v>
      </c>
      <c r="C22" t="s">
        <v>440</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454</v>
      </c>
      <c r="C23" t="s">
        <v>441</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454</v>
      </c>
      <c r="C24" t="s">
        <v>442</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454</v>
      </c>
      <c r="C25" t="s">
        <v>443</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454</v>
      </c>
      <c r="C26" t="s">
        <v>444</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454</v>
      </c>
      <c r="C27" t="s">
        <v>445</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454</v>
      </c>
      <c r="C28" t="s">
        <v>446</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454</v>
      </c>
      <c r="C29" t="s">
        <v>447</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454</v>
      </c>
      <c r="C30" t="s">
        <v>448</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454</v>
      </c>
      <c r="C31" t="s">
        <v>449</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454</v>
      </c>
      <c r="C32" t="s">
        <v>450</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454</v>
      </c>
      <c r="C33" t="s">
        <v>451</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454</v>
      </c>
      <c r="C34" t="s">
        <v>452</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454</v>
      </c>
      <c r="C35" t="s">
        <v>453</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226</v>
      </c>
      <c r="C36" t="s">
        <v>437</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226</v>
      </c>
      <c r="C37" t="s">
        <v>438</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226</v>
      </c>
      <c r="C38" t="s">
        <v>439</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226</v>
      </c>
      <c r="C39" t="s">
        <v>440</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226</v>
      </c>
      <c r="C40" t="s">
        <v>441</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226</v>
      </c>
      <c r="C41" t="s">
        <v>442</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226</v>
      </c>
      <c r="C42" t="s">
        <v>443</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226</v>
      </c>
      <c r="C43" t="s">
        <v>444</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226</v>
      </c>
      <c r="C44" t="s">
        <v>445</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226</v>
      </c>
      <c r="C45" t="s">
        <v>446</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226</v>
      </c>
      <c r="C46" t="s">
        <v>447</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226</v>
      </c>
      <c r="C47" t="s">
        <v>448</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226</v>
      </c>
      <c r="C48" t="s">
        <v>449</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226</v>
      </c>
      <c r="C49" t="s">
        <v>450</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226</v>
      </c>
      <c r="C50" t="s">
        <v>451</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226</v>
      </c>
      <c r="C51" t="s">
        <v>452</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226</v>
      </c>
      <c r="C52" t="s">
        <v>453</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226</v>
      </c>
      <c r="C53" t="s">
        <v>391</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21" workbookViewId="0">
      <selection activeCell="B165" sqref="B165"/>
    </sheetView>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592</v>
      </c>
    </row>
    <row r="5" spans="1:53">
      <c r="B5" s="26" t="s">
        <v>552</v>
      </c>
      <c r="C5" s="26" t="s">
        <v>540</v>
      </c>
      <c r="D5" s="26" t="s">
        <v>553</v>
      </c>
      <c r="E5" s="26" t="s">
        <v>554</v>
      </c>
      <c r="F5" s="26" t="s">
        <v>555</v>
      </c>
      <c r="G5" s="26" t="s">
        <v>556</v>
      </c>
      <c r="H5" s="26" t="s">
        <v>541</v>
      </c>
      <c r="I5" s="26" t="s">
        <v>557</v>
      </c>
      <c r="J5" s="26" t="s">
        <v>558</v>
      </c>
      <c r="K5" s="26" t="s">
        <v>559</v>
      </c>
      <c r="L5" s="26" t="s">
        <v>560</v>
      </c>
      <c r="M5" s="26" t="s">
        <v>542</v>
      </c>
      <c r="N5" s="26" t="s">
        <v>561</v>
      </c>
      <c r="O5" s="26" t="s">
        <v>562</v>
      </c>
      <c r="P5" s="26" t="s">
        <v>563</v>
      </c>
      <c r="Q5" s="26" t="s">
        <v>564</v>
      </c>
      <c r="R5" s="26" t="s">
        <v>543</v>
      </c>
      <c r="S5" s="26" t="s">
        <v>565</v>
      </c>
      <c r="T5" s="26" t="s">
        <v>566</v>
      </c>
      <c r="U5" s="26" t="s">
        <v>567</v>
      </c>
      <c r="V5" s="26" t="s">
        <v>568</v>
      </c>
      <c r="W5" s="26" t="s">
        <v>544</v>
      </c>
      <c r="X5" s="26" t="s">
        <v>569</v>
      </c>
      <c r="Y5" s="26" t="s">
        <v>570</v>
      </c>
      <c r="Z5" s="26" t="s">
        <v>571</v>
      </c>
      <c r="AA5" s="26" t="s">
        <v>572</v>
      </c>
      <c r="AB5" s="26" t="s">
        <v>545</v>
      </c>
      <c r="AC5" s="26" t="s">
        <v>573</v>
      </c>
      <c r="AD5" s="26" t="s">
        <v>574</v>
      </c>
      <c r="AE5" s="26" t="s">
        <v>575</v>
      </c>
      <c r="AF5" s="26" t="s">
        <v>576</v>
      </c>
      <c r="AG5" s="26" t="s">
        <v>546</v>
      </c>
      <c r="AH5" s="26" t="s">
        <v>705</v>
      </c>
      <c r="AI5" s="26" t="s">
        <v>706</v>
      </c>
      <c r="AJ5" s="26" t="s">
        <v>707</v>
      </c>
      <c r="AK5" s="26" t="s">
        <v>708</v>
      </c>
      <c r="AL5" s="26" t="s">
        <v>709</v>
      </c>
      <c r="AM5" s="26" t="s">
        <v>710</v>
      </c>
      <c r="AN5" s="26" t="s">
        <v>711</v>
      </c>
      <c r="AO5" s="26" t="s">
        <v>712</v>
      </c>
      <c r="AP5" s="26" t="s">
        <v>713</v>
      </c>
      <c r="AQ5" s="26" t="s">
        <v>714</v>
      </c>
      <c r="AR5" s="26" t="s">
        <v>715</v>
      </c>
      <c r="AS5" s="26" t="s">
        <v>716</v>
      </c>
      <c r="AT5" s="26" t="s">
        <v>717</v>
      </c>
      <c r="AU5" s="26" t="s">
        <v>718</v>
      </c>
      <c r="AV5" s="26" t="s">
        <v>719</v>
      </c>
      <c r="AW5" s="26" t="s">
        <v>720</v>
      </c>
      <c r="AX5" s="26" t="s">
        <v>721</v>
      </c>
      <c r="AY5" s="26" t="s">
        <v>722</v>
      </c>
      <c r="AZ5" s="26" t="s">
        <v>723</v>
      </c>
      <c r="BA5" s="26" t="s">
        <v>724</v>
      </c>
    </row>
    <row r="6" spans="1:53">
      <c r="A6" s="26" t="s">
        <v>4</v>
      </c>
      <c r="B6">
        <v>2746.44</v>
      </c>
      <c r="C6">
        <v>2570.58</v>
      </c>
      <c r="D6">
        <v>2701.6634132159884</v>
      </c>
      <c r="E6">
        <v>2753.2761577379706</v>
      </c>
      <c r="F6">
        <v>2758.7827100534464</v>
      </c>
      <c r="G6">
        <v>2786.3705371539809</v>
      </c>
      <c r="H6">
        <v>2817.0206130626743</v>
      </c>
      <c r="I6">
        <v>2856.4589016455516</v>
      </c>
      <c r="J6">
        <v>2902.1622440718807</v>
      </c>
      <c r="K6">
        <v>2954.4011644651746</v>
      </c>
      <c r="L6">
        <v>3019.4917101814099</v>
      </c>
      <c r="M6">
        <v>3098.6578143357187</v>
      </c>
      <c r="N6">
        <v>3189.6914736349381</v>
      </c>
      <c r="O6">
        <v>3285.6295440723929</v>
      </c>
      <c r="P6">
        <v>3387.4108076665748</v>
      </c>
      <c r="Q6">
        <v>3503.822316485358</v>
      </c>
      <c r="R6">
        <v>3627.1733086751424</v>
      </c>
      <c r="S6">
        <v>3757.9091917406686</v>
      </c>
      <c r="T6">
        <v>3896.9782058681149</v>
      </c>
      <c r="U6">
        <v>4042.5535023498846</v>
      </c>
      <c r="V6">
        <v>4190.3715224582984</v>
      </c>
      <c r="W6">
        <v>4338.746729551779</v>
      </c>
      <c r="X6">
        <v>4493.9258030174624</v>
      </c>
      <c r="Y6">
        <v>4646.851544407692</v>
      </c>
      <c r="Z6">
        <v>4805.5666888006072</v>
      </c>
      <c r="AA6">
        <v>4972.1201415478799</v>
      </c>
      <c r="AB6">
        <v>5147.0885387860135</v>
      </c>
      <c r="AC6">
        <v>5331.0307755607055</v>
      </c>
      <c r="AD6">
        <v>5511.8158924623676</v>
      </c>
      <c r="AE6">
        <v>5701.6585608207461</v>
      </c>
      <c r="AF6">
        <v>5905.341267381451</v>
      </c>
      <c r="AG6">
        <v>6121.2224083428055</v>
      </c>
      <c r="AH6">
        <v>6333.9671215713788</v>
      </c>
      <c r="AI6">
        <v>6542.6941603914947</v>
      </c>
      <c r="AJ6">
        <v>6746.5117779400616</v>
      </c>
      <c r="AK6">
        <v>6944.5237698208839</v>
      </c>
      <c r="AL6">
        <v>7135.8357778147301</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621</v>
      </c>
      <c r="B7">
        <v>103.19</v>
      </c>
      <c r="C7">
        <v>101.98</v>
      </c>
      <c r="D7">
        <v>106.77618269276007</v>
      </c>
      <c r="E7">
        <v>108.81604147435188</v>
      </c>
      <c r="F7">
        <v>109.03367355730057</v>
      </c>
      <c r="G7">
        <v>110.12401029287358</v>
      </c>
      <c r="H7">
        <v>111.33537440609517</v>
      </c>
      <c r="I7">
        <v>112.8940696477805</v>
      </c>
      <c r="J7">
        <v>114.70037476214499</v>
      </c>
      <c r="K7">
        <v>116.7649815078636</v>
      </c>
      <c r="L7">
        <v>119.33751514287142</v>
      </c>
      <c r="M7">
        <v>122.46634842347326</v>
      </c>
      <c r="N7">
        <v>126.06421579250767</v>
      </c>
      <c r="O7">
        <v>129.8559171888065</v>
      </c>
      <c r="P7">
        <v>133.87855551713014</v>
      </c>
      <c r="Q7">
        <v>138.47941603601245</v>
      </c>
      <c r="R7">
        <v>143.35454149130049</v>
      </c>
      <c r="S7">
        <v>148.52153545006567</v>
      </c>
      <c r="T7">
        <v>154.01787462641707</v>
      </c>
      <c r="U7">
        <v>159.77135760162864</v>
      </c>
      <c r="V7">
        <v>165.61347836440339</v>
      </c>
      <c r="W7">
        <v>171.47762048595308</v>
      </c>
      <c r="X7">
        <v>177.61066763661245</v>
      </c>
      <c r="Y7">
        <v>183.65465772850604</v>
      </c>
      <c r="Z7">
        <v>189.92745883722461</v>
      </c>
      <c r="AA7">
        <v>196.51004858976646</v>
      </c>
      <c r="AB7">
        <v>203.42521702176563</v>
      </c>
      <c r="AC7">
        <v>210.69505299862763</v>
      </c>
      <c r="AD7">
        <v>217.84011206705003</v>
      </c>
      <c r="AE7">
        <v>225.34314717510799</v>
      </c>
      <c r="AF7">
        <v>233.3931736072285</v>
      </c>
      <c r="AG7">
        <v>241.92531126525446</v>
      </c>
      <c r="AH7">
        <v>250.33348981758286</v>
      </c>
      <c r="AI7">
        <v>258.58288029344737</v>
      </c>
      <c r="AJ7">
        <v>266.63823872962757</v>
      </c>
      <c r="AK7">
        <v>274.46414499056186</v>
      </c>
      <c r="AL7">
        <v>282.02525190600596</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373</v>
      </c>
      <c r="B8">
        <v>198.05</v>
      </c>
      <c r="C8">
        <v>190.12</v>
      </c>
      <c r="D8">
        <v>199.06146159587709</v>
      </c>
      <c r="E8">
        <v>202.86434403906432</v>
      </c>
      <c r="F8">
        <v>203.27007272714246</v>
      </c>
      <c r="G8">
        <v>205.30277345441388</v>
      </c>
      <c r="H8">
        <v>207.5611039624124</v>
      </c>
      <c r="I8">
        <v>210.46695941788619</v>
      </c>
      <c r="J8">
        <v>213.83443076857236</v>
      </c>
      <c r="K8">
        <v>217.68345052240667</v>
      </c>
      <c r="L8">
        <v>222.47939183136617</v>
      </c>
      <c r="M8">
        <v>228.31243540175274</v>
      </c>
      <c r="N8">
        <v>235.01989317975648</v>
      </c>
      <c r="O8">
        <v>242.08871323726126</v>
      </c>
      <c r="P8">
        <v>249.58806604154535</v>
      </c>
      <c r="Q8">
        <v>258.16539102536478</v>
      </c>
      <c r="R8">
        <v>267.25402459625479</v>
      </c>
      <c r="S8">
        <v>276.88678485748676</v>
      </c>
      <c r="T8">
        <v>287.13353916429128</v>
      </c>
      <c r="U8">
        <v>297.85968334204398</v>
      </c>
      <c r="V8">
        <v>308.75107380506353</v>
      </c>
      <c r="W8">
        <v>319.68351840350471</v>
      </c>
      <c r="X8">
        <v>331.11727918290615</v>
      </c>
      <c r="Y8">
        <v>342.38501203514005</v>
      </c>
      <c r="Z8">
        <v>354.0793143178384</v>
      </c>
      <c r="AA8">
        <v>366.35115157762715</v>
      </c>
      <c r="AB8">
        <v>379.24301098429203</v>
      </c>
      <c r="AC8">
        <v>392.79607252499613</v>
      </c>
      <c r="AD8">
        <v>406.11651408303169</v>
      </c>
      <c r="AE8">
        <v>420.10432575928178</v>
      </c>
      <c r="AF8">
        <v>435.11188631306442</v>
      </c>
      <c r="AG8">
        <v>451.01824061335759</v>
      </c>
      <c r="AH8">
        <v>466.69349955009693</v>
      </c>
      <c r="AI8">
        <v>482.07273192184982</v>
      </c>
      <c r="AJ8">
        <v>497.09023286209873</v>
      </c>
      <c r="AK8">
        <v>511.67996906850021</v>
      </c>
      <c r="AL8">
        <v>525.77604326701203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507</v>
      </c>
      <c r="B9">
        <v>155.24</v>
      </c>
      <c r="C9">
        <v>152.88999999999999</v>
      </c>
      <c r="D9">
        <v>149.89510886468165</v>
      </c>
      <c r="E9">
        <v>153.05903116134692</v>
      </c>
      <c r="F9">
        <v>153.32655627042456</v>
      </c>
      <c r="G9">
        <v>154.89162019025139</v>
      </c>
      <c r="H9">
        <v>156.56135961246716</v>
      </c>
      <c r="I9">
        <v>159.0292585636183</v>
      </c>
      <c r="J9">
        <v>161.81927303587736</v>
      </c>
      <c r="K9">
        <v>164.87448014005415</v>
      </c>
      <c r="L9">
        <v>168.72421730058949</v>
      </c>
      <c r="M9">
        <v>173.40896507001955</v>
      </c>
      <c r="N9">
        <v>178.95541697933879</v>
      </c>
      <c r="O9">
        <v>184.75085539349249</v>
      </c>
      <c r="P9">
        <v>191.05600864487914</v>
      </c>
      <c r="Q9">
        <v>198.12309082173635</v>
      </c>
      <c r="R9">
        <v>205.79924561662574</v>
      </c>
      <c r="S9">
        <v>213.91826391923422</v>
      </c>
      <c r="T9">
        <v>222.43078325058318</v>
      </c>
      <c r="U9">
        <v>231.45082025356473</v>
      </c>
      <c r="V9">
        <v>240.60602473379652</v>
      </c>
      <c r="W9">
        <v>249.79924851910897</v>
      </c>
      <c r="X9">
        <v>259.28271052626644</v>
      </c>
      <c r="Y9">
        <v>268.62814668587379</v>
      </c>
      <c r="Z9">
        <v>278.32250635499526</v>
      </c>
      <c r="AA9">
        <v>288.48705670492302</v>
      </c>
      <c r="AB9">
        <v>299.16098922830128</v>
      </c>
      <c r="AC9">
        <v>310.37355014965215</v>
      </c>
      <c r="AD9">
        <v>321.39583353365316</v>
      </c>
      <c r="AE9">
        <v>332.96622859009818</v>
      </c>
      <c r="AF9">
        <v>345.36853463611919</v>
      </c>
      <c r="AG9">
        <v>358.50603229683588</v>
      </c>
      <c r="AH9">
        <v>371.45300834958601</v>
      </c>
      <c r="AI9">
        <v>384.15634190330559</v>
      </c>
      <c r="AJ9">
        <v>396.56230596020259</v>
      </c>
      <c r="AK9">
        <v>408.616904653912</v>
      </c>
      <c r="AL9">
        <v>420.26625317254434</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508</v>
      </c>
      <c r="B10">
        <v>366.87</v>
      </c>
      <c r="C10">
        <v>340.31</v>
      </c>
      <c r="D10">
        <v>354.2387180442268</v>
      </c>
      <c r="E10">
        <v>361.71583845763558</v>
      </c>
      <c r="F10">
        <v>362.34806556899423</v>
      </c>
      <c r="G10">
        <v>366.04669350165892</v>
      </c>
      <c r="H10">
        <v>369.99269518826225</v>
      </c>
      <c r="I10">
        <v>375.82494260006865</v>
      </c>
      <c r="J10">
        <v>382.41842758742808</v>
      </c>
      <c r="K10">
        <v>389.63862747347122</v>
      </c>
      <c r="L10">
        <v>398.73649575539338</v>
      </c>
      <c r="M10">
        <v>409.80769785646794</v>
      </c>
      <c r="N10">
        <v>422.91531710390387</v>
      </c>
      <c r="O10">
        <v>436.61135221728028</v>
      </c>
      <c r="P10">
        <v>451.51196786618669</v>
      </c>
      <c r="Q10">
        <v>468.21320748370539</v>
      </c>
      <c r="R10">
        <v>486.35383431700268</v>
      </c>
      <c r="S10">
        <v>505.541055681844</v>
      </c>
      <c r="T10">
        <v>525.65821599550031</v>
      </c>
      <c r="U10">
        <v>546.97476440624382</v>
      </c>
      <c r="V10">
        <v>568.61074654784807</v>
      </c>
      <c r="W10">
        <v>590.33657758442098</v>
      </c>
      <c r="X10">
        <v>612.74831236003206</v>
      </c>
      <c r="Y10">
        <v>634.83385837829496</v>
      </c>
      <c r="Z10">
        <v>657.74399579011276</v>
      </c>
      <c r="AA10">
        <v>681.76530851156349</v>
      </c>
      <c r="AB10">
        <v>706.99041560285298</v>
      </c>
      <c r="AC10">
        <v>733.48843302887724</v>
      </c>
      <c r="AD10">
        <v>759.53677820465953</v>
      </c>
      <c r="AE10">
        <v>786.88044500675937</v>
      </c>
      <c r="AF10">
        <v>816.19012047122555</v>
      </c>
      <c r="AG10">
        <v>847.23723311479125</v>
      </c>
      <c r="AH10">
        <v>877.83409670969229</v>
      </c>
      <c r="AI10">
        <v>907.85517362835446</v>
      </c>
      <c r="AJ10">
        <v>937.17349386510909</v>
      </c>
      <c r="AK10">
        <v>965.66145201224367</v>
      </c>
      <c r="AL10">
        <v>993.19170511086941</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509</v>
      </c>
      <c r="B11">
        <v>24.03</v>
      </c>
      <c r="C11">
        <v>22.95</v>
      </c>
      <c r="D11">
        <v>23.202650515448983</v>
      </c>
      <c r="E11">
        <v>23.692402208239926</v>
      </c>
      <c r="F11">
        <v>23.733813109883421</v>
      </c>
      <c r="G11">
        <v>23.976073390696605</v>
      </c>
      <c r="H11">
        <v>24.234536662506997</v>
      </c>
      <c r="I11">
        <v>24.616549106440015</v>
      </c>
      <c r="J11">
        <v>25.048422642696039</v>
      </c>
      <c r="K11">
        <v>25.521346030439972</v>
      </c>
      <c r="L11">
        <v>26.117256774885117</v>
      </c>
      <c r="M11">
        <v>26.842420965167289</v>
      </c>
      <c r="N11">
        <v>27.700970561797934</v>
      </c>
      <c r="O11">
        <v>28.598061421705903</v>
      </c>
      <c r="P11">
        <v>29.574052355942065</v>
      </c>
      <c r="Q11">
        <v>30.667984233743397</v>
      </c>
      <c r="R11">
        <v>31.856196033029612</v>
      </c>
      <c r="S11">
        <v>33.112959816923464</v>
      </c>
      <c r="T11">
        <v>34.430634639986565</v>
      </c>
      <c r="U11">
        <v>35.826869432447566</v>
      </c>
      <c r="V11">
        <v>37.244027147340439</v>
      </c>
      <c r="W11">
        <v>38.667069968527365</v>
      </c>
      <c r="X11">
        <v>40.135039512665436</v>
      </c>
      <c r="Y11">
        <v>41.58164367986052</v>
      </c>
      <c r="Z11">
        <v>43.082258617048026</v>
      </c>
      <c r="AA11">
        <v>44.655655582448468</v>
      </c>
      <c r="AB11">
        <v>46.307901128292194</v>
      </c>
      <c r="AC11">
        <v>48.043522353105779</v>
      </c>
      <c r="AD11">
        <v>49.749690027143039</v>
      </c>
      <c r="AE11">
        <v>51.540701320665157</v>
      </c>
      <c r="AF11">
        <v>53.460486261955317</v>
      </c>
      <c r="AG11">
        <v>55.49407340951408</v>
      </c>
      <c r="AH11">
        <v>57.498169225976241</v>
      </c>
      <c r="AI11">
        <v>59.464550991602898</v>
      </c>
      <c r="AJ11">
        <v>61.384902165831406</v>
      </c>
      <c r="AK11">
        <v>63.250864589239271</v>
      </c>
      <c r="AL11">
        <v>65.054097292812685</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510</v>
      </c>
      <c r="B12">
        <v>78.849999999999994</v>
      </c>
      <c r="C12">
        <v>77.7</v>
      </c>
      <c r="D12">
        <v>76.135205707164062</v>
      </c>
      <c r="E12">
        <v>77.742235294203837</v>
      </c>
      <c r="F12">
        <v>77.878117507877974</v>
      </c>
      <c r="G12">
        <v>78.673049806759352</v>
      </c>
      <c r="H12">
        <v>79.521149223415577</v>
      </c>
      <c r="I12">
        <v>80.774652394623189</v>
      </c>
      <c r="J12">
        <v>82.191765517127862</v>
      </c>
      <c r="K12">
        <v>83.743576134007142</v>
      </c>
      <c r="L12">
        <v>85.698947012055399</v>
      </c>
      <c r="M12">
        <v>88.078439163688742</v>
      </c>
      <c r="N12">
        <v>90.895610853007369</v>
      </c>
      <c r="O12">
        <v>93.83924856851894</v>
      </c>
      <c r="P12">
        <v>97.041782283230617</v>
      </c>
      <c r="Q12">
        <v>100.63131738787627</v>
      </c>
      <c r="R12">
        <v>104.53021461524696</v>
      </c>
      <c r="S12">
        <v>108.65405249955951</v>
      </c>
      <c r="T12">
        <v>112.97775869175781</v>
      </c>
      <c r="U12">
        <v>117.5592448917391</v>
      </c>
      <c r="V12">
        <v>122.2093857914188</v>
      </c>
      <c r="W12">
        <v>126.87883757879246</v>
      </c>
      <c r="X12">
        <v>131.69570809711485</v>
      </c>
      <c r="Y12">
        <v>136.44247208310452</v>
      </c>
      <c r="Z12">
        <v>141.3664624200681</v>
      </c>
      <c r="AA12">
        <v>146.52927351960307</v>
      </c>
      <c r="AB12">
        <v>151.95081165067995</v>
      </c>
      <c r="AC12">
        <v>157.64593164970415</v>
      </c>
      <c r="AD12">
        <v>163.24440527008858</v>
      </c>
      <c r="AE12">
        <v>169.12127753368486</v>
      </c>
      <c r="AF12">
        <v>175.42069670225453</v>
      </c>
      <c r="AG12">
        <v>182.09353675989118</v>
      </c>
      <c r="AH12">
        <v>188.66960646975556</v>
      </c>
      <c r="AI12">
        <v>195.12192449803945</v>
      </c>
      <c r="AJ12">
        <v>201.42320165525618</v>
      </c>
      <c r="AK12">
        <v>207.54601218732901</v>
      </c>
      <c r="AL12">
        <v>213.46298674732751</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511</v>
      </c>
      <c r="B13">
        <v>17.63</v>
      </c>
      <c r="C13">
        <v>16.46</v>
      </c>
      <c r="D13">
        <v>17.023001605799649</v>
      </c>
      <c r="E13">
        <v>17.382315893935495</v>
      </c>
      <c r="F13">
        <v>17.412697674874938</v>
      </c>
      <c r="G13">
        <v>17.590435866749111</v>
      </c>
      <c r="H13">
        <v>17.780061646275421</v>
      </c>
      <c r="I13">
        <v>18.060331283667811</v>
      </c>
      <c r="J13">
        <v>18.377182321711658</v>
      </c>
      <c r="K13">
        <v>18.724150250381051</v>
      </c>
      <c r="L13">
        <v>19.161349851902813</v>
      </c>
      <c r="M13">
        <v>19.693378344398639</v>
      </c>
      <c r="N13">
        <v>20.32326720784426</v>
      </c>
      <c r="O13">
        <v>20.981432495408864</v>
      </c>
      <c r="P13">
        <v>21.697484104671602</v>
      </c>
      <c r="Q13">
        <v>22.500065003782609</v>
      </c>
      <c r="R13">
        <v>23.371815899388764</v>
      </c>
      <c r="S13">
        <v>24.293861072507724</v>
      </c>
      <c r="T13">
        <v>25.260594619349277</v>
      </c>
      <c r="U13">
        <v>26.284964964379967</v>
      </c>
      <c r="V13">
        <v>27.324685751461171</v>
      </c>
      <c r="W13">
        <v>28.368724242411048</v>
      </c>
      <c r="X13">
        <v>29.445723953736646</v>
      </c>
      <c r="Y13">
        <v>30.507048609069535</v>
      </c>
      <c r="Z13">
        <v>31.607999143510472</v>
      </c>
      <c r="AA13">
        <v>32.762347395695649</v>
      </c>
      <c r="AB13">
        <v>33.974544190253489</v>
      </c>
      <c r="AC13">
        <v>35.247910906585723</v>
      </c>
      <c r="AD13">
        <v>36.49966854675538</v>
      </c>
      <c r="AE13">
        <v>37.813673087113052</v>
      </c>
      <c r="AF13">
        <v>39.222154506794517</v>
      </c>
      <c r="AG13">
        <v>40.714128764449988</v>
      </c>
      <c r="AH13">
        <v>42.184466227796968</v>
      </c>
      <c r="AI13">
        <v>43.627134164875535</v>
      </c>
      <c r="AJ13">
        <v>45.036031010553799</v>
      </c>
      <c r="AK13">
        <v>46.405024665347</v>
      </c>
      <c r="AL13">
        <v>47.727995641793072</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374</v>
      </c>
      <c r="B14">
        <v>20.85</v>
      </c>
      <c r="C14">
        <v>19.82</v>
      </c>
      <c r="D14">
        <v>20.132137463466972</v>
      </c>
      <c r="E14">
        <v>20.557078070819912</v>
      </c>
      <c r="F14">
        <v>20.593008878113583</v>
      </c>
      <c r="G14">
        <v>20.803209745985196</v>
      </c>
      <c r="H14">
        <v>21.027469388816932</v>
      </c>
      <c r="I14">
        <v>21.358928375750075</v>
      </c>
      <c r="J14">
        <v>21.733650108206927</v>
      </c>
      <c r="K14">
        <v>22.143989377223196</v>
      </c>
      <c r="L14">
        <v>22.661040522528285</v>
      </c>
      <c r="M14">
        <v>23.290240412972867</v>
      </c>
      <c r="N14">
        <v>24.035174207802203</v>
      </c>
      <c r="O14">
        <v>24.813548923952062</v>
      </c>
      <c r="P14">
        <v>25.660382506092056</v>
      </c>
      <c r="Q14">
        <v>26.609549366356628</v>
      </c>
      <c r="R14">
        <v>27.640519654126816</v>
      </c>
      <c r="S14">
        <v>28.730970128291894</v>
      </c>
      <c r="T14">
        <v>29.87427100473241</v>
      </c>
      <c r="U14">
        <v>31.085735649876479</v>
      </c>
      <c r="V14">
        <v>32.315354391262929</v>
      </c>
      <c r="W14">
        <v>33.550079435863324</v>
      </c>
      <c r="X14">
        <v>34.823785844322693</v>
      </c>
      <c r="Y14">
        <v>36.078954254061244</v>
      </c>
      <c r="Z14">
        <v>37.380985941134057</v>
      </c>
      <c r="AA14">
        <v>38.746168077155666</v>
      </c>
      <c r="AB14">
        <v>40.179764399704212</v>
      </c>
      <c r="AC14">
        <v>41.685702915616126</v>
      </c>
      <c r="AD14">
        <v>43.16608560407542</v>
      </c>
      <c r="AE14">
        <v>44.720084167118962</v>
      </c>
      <c r="AF14">
        <v>46.385815171109797</v>
      </c>
      <c r="AG14">
        <v>48.150288413997863</v>
      </c>
      <c r="AH14">
        <v>49.889173048755914</v>
      </c>
      <c r="AI14">
        <v>51.595334505822741</v>
      </c>
      <c r="AJ14">
        <v>53.261556810552847</v>
      </c>
      <c r="AK14">
        <v>54.880587877055298</v>
      </c>
      <c r="AL14">
        <v>56.445190534962315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512</v>
      </c>
      <c r="B15">
        <v>13.08</v>
      </c>
      <c r="C15">
        <v>12.33</v>
      </c>
      <c r="D15">
        <v>12.629657459095826</v>
      </c>
      <c r="E15">
        <v>12.896238904859686</v>
      </c>
      <c r="F15">
        <v>12.918779670298592</v>
      </c>
      <c r="G15">
        <v>13.05064668956769</v>
      </c>
      <c r="H15">
        <v>13.191333314423284</v>
      </c>
      <c r="I15">
        <v>13.399270175290695</v>
      </c>
      <c r="J15">
        <v>13.634347406011827</v>
      </c>
      <c r="K15">
        <v>13.891768875495416</v>
      </c>
      <c r="L15">
        <v>14.216134773845083</v>
      </c>
      <c r="M15">
        <v>14.610855856195927</v>
      </c>
      <c r="N15">
        <v>15.078181229642823</v>
      </c>
      <c r="O15">
        <v>15.566485368119569</v>
      </c>
      <c r="P15">
        <v>16.097736363534008</v>
      </c>
      <c r="Q15">
        <v>16.693184926232362</v>
      </c>
      <c r="R15">
        <v>17.339951898128479</v>
      </c>
      <c r="S15">
        <v>18.024033058899665</v>
      </c>
      <c r="T15">
        <v>18.741269292177456</v>
      </c>
      <c r="U15">
        <v>19.501267256613158</v>
      </c>
      <c r="V15">
        <v>20.272653977828256</v>
      </c>
      <c r="W15">
        <v>21.047244077750229</v>
      </c>
      <c r="X15">
        <v>21.846288673560714</v>
      </c>
      <c r="Y15">
        <v>22.63370367592907</v>
      </c>
      <c r="Z15">
        <v>23.450517799042373</v>
      </c>
      <c r="AA15">
        <v>24.306948606676073</v>
      </c>
      <c r="AB15">
        <v>25.206298242116599</v>
      </c>
      <c r="AC15">
        <v>26.151030893825368</v>
      </c>
      <c r="AD15">
        <v>27.079731400542279</v>
      </c>
      <c r="AE15">
        <v>28.054613952322111</v>
      </c>
      <c r="AF15">
        <v>29.099590524609887</v>
      </c>
      <c r="AG15">
        <v>30.20651186834974</v>
      </c>
      <c r="AH15">
        <v>31.297380502528892</v>
      </c>
      <c r="AI15">
        <v>32.367720639624054</v>
      </c>
      <c r="AJ15">
        <v>33.413005423598619</v>
      </c>
      <c r="AK15">
        <v>34.428685344454834</v>
      </c>
      <c r="AL15">
        <v>35.410220249271326</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583</v>
      </c>
      <c r="B16">
        <v>0.12</v>
      </c>
      <c r="C16">
        <v>0.12</v>
      </c>
      <c r="D16">
        <v>0.11586841705592502</v>
      </c>
      <c r="E16">
        <v>0.11831411839320813</v>
      </c>
      <c r="F16">
        <v>0.11852091440640911</v>
      </c>
      <c r="G16">
        <v>0.11973070357401551</v>
      </c>
      <c r="H16">
        <v>0.12102140655434204</v>
      </c>
      <c r="I16">
        <v>0.12292908417697886</v>
      </c>
      <c r="J16">
        <v>0.12508575601845712</v>
      </c>
      <c r="K16">
        <v>0.12744742087610472</v>
      </c>
      <c r="L16">
        <v>0.13042325480591818</v>
      </c>
      <c r="M16">
        <v>0.13404454913941219</v>
      </c>
      <c r="N16">
        <v>0.1383319378866314</v>
      </c>
      <c r="O16">
        <v>0.14281179236806943</v>
      </c>
      <c r="P16">
        <v>0.14768565471132117</v>
      </c>
      <c r="Q16">
        <v>0.15314848556176477</v>
      </c>
      <c r="R16">
        <v>0.15908212750576584</v>
      </c>
      <c r="S16">
        <v>0.16535810145779506</v>
      </c>
      <c r="T16">
        <v>0.17193825038694913</v>
      </c>
      <c r="U16">
        <v>0.1789107087762675</v>
      </c>
      <c r="V16">
        <v>0.18598765117273627</v>
      </c>
      <c r="W16">
        <v>0.19309398236468098</v>
      </c>
      <c r="X16">
        <v>0.2004246667299148</v>
      </c>
      <c r="Y16">
        <v>0.20764865757733092</v>
      </c>
      <c r="Z16">
        <v>0.21514236512882909</v>
      </c>
      <c r="AA16">
        <v>0.22299952850161534</v>
      </c>
      <c r="AB16">
        <v>0.23125044258822566</v>
      </c>
      <c r="AC16">
        <v>0.23991771462225109</v>
      </c>
      <c r="AD16">
        <v>0.2484379027572686</v>
      </c>
      <c r="AE16">
        <v>0.25738177937910189</v>
      </c>
      <c r="AF16">
        <v>0.266968720409265</v>
      </c>
      <c r="AG16">
        <v>0.27712396209495171</v>
      </c>
      <c r="AH16">
        <v>0.28713193121586139</v>
      </c>
      <c r="AI16">
        <v>0.29695156550113805</v>
      </c>
      <c r="AJ16">
        <v>0.30654133416145524</v>
      </c>
      <c r="AK16">
        <v>0.31585949857298012</v>
      </c>
      <c r="AL16">
        <v>0.32486440595661764</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513</v>
      </c>
      <c r="B17">
        <v>142.18</v>
      </c>
      <c r="C17">
        <v>135.41</v>
      </c>
      <c r="D17">
        <v>137.2847628084285</v>
      </c>
      <c r="E17">
        <v>140.18251127621943</v>
      </c>
      <c r="F17">
        <v>140.42753008586038</v>
      </c>
      <c r="G17">
        <v>141.86092861794606</v>
      </c>
      <c r="H17">
        <v>143.39019653246962</v>
      </c>
      <c r="I17">
        <v>145.65047656902379</v>
      </c>
      <c r="J17">
        <v>148.20577325586862</v>
      </c>
      <c r="K17">
        <v>151.00395250137143</v>
      </c>
      <c r="L17">
        <v>154.52981973587873</v>
      </c>
      <c r="M17">
        <v>158.82044997201353</v>
      </c>
      <c r="N17">
        <v>163.90029107267711</v>
      </c>
      <c r="O17">
        <v>169.2081719907676</v>
      </c>
      <c r="P17">
        <v>174.98288655713037</v>
      </c>
      <c r="Q17">
        <v>181.45543064309763</v>
      </c>
      <c r="R17">
        <v>188.48580740641492</v>
      </c>
      <c r="S17">
        <v>195.92179054391087</v>
      </c>
      <c r="T17">
        <v>203.71817033347023</v>
      </c>
      <c r="U17">
        <v>211.9793714484143</v>
      </c>
      <c r="V17">
        <v>220.36436869783037</v>
      </c>
      <c r="W17">
        <v>228.78418677175287</v>
      </c>
      <c r="X17">
        <v>237.46982596382739</v>
      </c>
      <c r="Y17">
        <v>246.02905111954092</v>
      </c>
      <c r="Z17">
        <v>254.90784561680769</v>
      </c>
      <c r="AA17">
        <v>264.2172746863306</v>
      </c>
      <c r="AB17">
        <v>273.9932327266161</v>
      </c>
      <c r="AC17">
        <v>284.26250554159719</v>
      </c>
      <c r="AD17">
        <v>294.35750845023711</v>
      </c>
      <c r="AE17">
        <v>304.95451160100595</v>
      </c>
      <c r="AF17">
        <v>316.31343889824416</v>
      </c>
      <c r="AG17">
        <v>328.34570775550196</v>
      </c>
      <c r="AH17">
        <v>340.20348316892648</v>
      </c>
      <c r="AI17">
        <v>351.83811319126511</v>
      </c>
      <c r="AJ17">
        <v>363.2003907589642</v>
      </c>
      <c r="AK17">
        <v>374.24086255921935</v>
      </c>
      <c r="AL17">
        <v>384.91017699093248</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578</v>
      </c>
      <c r="B18">
        <v>60.61</v>
      </c>
      <c r="C18">
        <v>58.58</v>
      </c>
      <c r="D18">
        <v>58.523206314663462</v>
      </c>
      <c r="E18">
        <v>59.75848929843621</v>
      </c>
      <c r="F18">
        <v>59.862938518103803</v>
      </c>
      <c r="G18">
        <v>60.473982863509001</v>
      </c>
      <c r="H18">
        <v>61.125895427155598</v>
      </c>
      <c r="I18">
        <v>62.089431599722403</v>
      </c>
      <c r="J18">
        <v>63.178730602322389</v>
      </c>
      <c r="K18">
        <v>64.371568160839232</v>
      </c>
      <c r="L18">
        <v>65.874612281555841</v>
      </c>
      <c r="M18">
        <v>67.703667694498108</v>
      </c>
      <c r="N18">
        <v>69.869156294239403</v>
      </c>
      <c r="O18">
        <v>72.131856128572394</v>
      </c>
      <c r="P18">
        <v>74.593562767109802</v>
      </c>
      <c r="Q18">
        <v>77.352747582488021</v>
      </c>
      <c r="R18">
        <v>80.349731234370566</v>
      </c>
      <c r="S18">
        <v>83.519621077974662</v>
      </c>
      <c r="T18">
        <v>86.843144632941559</v>
      </c>
      <c r="U18">
        <v>90.364817157746444</v>
      </c>
      <c r="V18">
        <v>93.939262813162884</v>
      </c>
      <c r="W18">
        <v>97.528552259360964</v>
      </c>
      <c r="X18">
        <v>101.23115875416781</v>
      </c>
      <c r="Y18">
        <v>104.87987613135023</v>
      </c>
      <c r="Z18">
        <v>108.6648229204861</v>
      </c>
      <c r="AA18">
        <v>112.63334518735755</v>
      </c>
      <c r="AB18">
        <v>116.80074437726967</v>
      </c>
      <c r="AC18">
        <v>121.178439027122</v>
      </c>
      <c r="AD18">
        <v>125.48184405098377</v>
      </c>
      <c r="AE18">
        <v>129.99924706806141</v>
      </c>
      <c r="AF18">
        <v>134.84145120004627</v>
      </c>
      <c r="AG18">
        <v>139.97069452145854</v>
      </c>
      <c r="AH18">
        <v>145.02555292494466</v>
      </c>
      <c r="AI18">
        <v>149.98528654186649</v>
      </c>
      <c r="AJ18">
        <v>154.82891886271503</v>
      </c>
      <c r="AK18">
        <v>159.53536840423607</v>
      </c>
      <c r="AL18">
        <v>164.08359704192165</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579</v>
      </c>
      <c r="B19">
        <v>260.25</v>
      </c>
      <c r="C19">
        <v>248.16</v>
      </c>
      <c r="D19">
        <v>251.28962949003738</v>
      </c>
      <c r="E19">
        <v>256.59374426527012</v>
      </c>
      <c r="F19">
        <v>257.04223311889973</v>
      </c>
      <c r="G19">
        <v>259.66596337614612</v>
      </c>
      <c r="H19">
        <v>262.46517546472933</v>
      </c>
      <c r="I19">
        <v>266.60245130882288</v>
      </c>
      <c r="J19">
        <v>271.2797333650289</v>
      </c>
      <c r="K19">
        <v>276.40159402505213</v>
      </c>
      <c r="L19">
        <v>282.85543386033504</v>
      </c>
      <c r="M19">
        <v>290.70911594610016</v>
      </c>
      <c r="N19">
        <v>300.00739029163185</v>
      </c>
      <c r="O19">
        <v>309.72307469825057</v>
      </c>
      <c r="P19">
        <v>320.29326365517778</v>
      </c>
      <c r="Q19">
        <v>332.14077806207735</v>
      </c>
      <c r="R19">
        <v>345.00936402812971</v>
      </c>
      <c r="S19">
        <v>358.62038253659307</v>
      </c>
      <c r="T19">
        <v>372.89108052669593</v>
      </c>
      <c r="U19">
        <v>388.01259965853018</v>
      </c>
      <c r="V19">
        <v>403.36071848087181</v>
      </c>
      <c r="W19">
        <v>418.7725742534019</v>
      </c>
      <c r="X19">
        <v>434.6709959705027</v>
      </c>
      <c r="Y19">
        <v>450.33802612083645</v>
      </c>
      <c r="Z19">
        <v>466.59000437314808</v>
      </c>
      <c r="AA19">
        <v>483.63022743787826</v>
      </c>
      <c r="AB19">
        <v>501.52439736321446</v>
      </c>
      <c r="AC19">
        <v>520.32154358700711</v>
      </c>
      <c r="AD19">
        <v>538.79970160482628</v>
      </c>
      <c r="AE19">
        <v>558.19673402842727</v>
      </c>
      <c r="AF19">
        <v>578.98841238759348</v>
      </c>
      <c r="AG19">
        <v>601.01259279342662</v>
      </c>
      <c r="AH19">
        <v>622.71737582439937</v>
      </c>
      <c r="AI19">
        <v>644.01370768059326</v>
      </c>
      <c r="AJ19">
        <v>664.81151846265607</v>
      </c>
      <c r="AK19">
        <v>685.02028753015065</v>
      </c>
      <c r="AL19">
        <v>704.5496804184146</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580</v>
      </c>
      <c r="B20">
        <v>7.29</v>
      </c>
      <c r="C20">
        <v>6.9</v>
      </c>
      <c r="D20">
        <v>7.0390063361474446</v>
      </c>
      <c r="E20">
        <v>7.1875826923873936</v>
      </c>
      <c r="F20">
        <v>7.2001455501893528</v>
      </c>
      <c r="G20">
        <v>7.2736402421214414</v>
      </c>
      <c r="H20">
        <v>7.3520504481762794</v>
      </c>
      <c r="I20">
        <v>7.4679418637514647</v>
      </c>
      <c r="J20">
        <v>7.59895967812127</v>
      </c>
      <c r="K20">
        <v>7.7424308182233617</v>
      </c>
      <c r="L20">
        <v>7.9232127294595296</v>
      </c>
      <c r="M20">
        <v>8.1432063602192901</v>
      </c>
      <c r="N20">
        <v>8.4036652266128566</v>
      </c>
      <c r="O20">
        <v>8.6758163863602178</v>
      </c>
      <c r="P20">
        <v>8.9719035237127613</v>
      </c>
      <c r="Q20">
        <v>9.3037704978772098</v>
      </c>
      <c r="R20">
        <v>9.6642392459752742</v>
      </c>
      <c r="S20">
        <v>10.045504663561051</v>
      </c>
      <c r="T20">
        <v>10.445248711007158</v>
      </c>
      <c r="U20">
        <v>10.86882555815825</v>
      </c>
      <c r="V20">
        <v>11.298749808743729</v>
      </c>
      <c r="W20">
        <v>11.730459428654369</v>
      </c>
      <c r="X20">
        <v>12.175798503842323</v>
      </c>
      <c r="Y20">
        <v>12.614655947822852</v>
      </c>
      <c r="Z20">
        <v>13.069898681576367</v>
      </c>
      <c r="AA20">
        <v>13.547221356473131</v>
      </c>
      <c r="AB20">
        <v>14.048464387234709</v>
      </c>
      <c r="AC20">
        <v>14.575001163301753</v>
      </c>
      <c r="AD20">
        <v>15.092602592504068</v>
      </c>
      <c r="AE20">
        <v>15.635943097280441</v>
      </c>
      <c r="AF20">
        <v>16.21834976486285</v>
      </c>
      <c r="AG20">
        <v>16.835280697268317</v>
      </c>
      <c r="AH20">
        <v>17.443264821363577</v>
      </c>
      <c r="AI20">
        <v>18.039807604194138</v>
      </c>
      <c r="AJ20">
        <v>18.622386050308403</v>
      </c>
      <c r="AK20">
        <v>19.188464538308544</v>
      </c>
      <c r="AL20">
        <v>19.735512661864522</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514</v>
      </c>
      <c r="B21">
        <v>46.32</v>
      </c>
      <c r="C21">
        <v>29.1</v>
      </c>
      <c r="D21">
        <v>44.725208983587052</v>
      </c>
      <c r="E21">
        <v>45.669249699778334</v>
      </c>
      <c r="F21">
        <v>45.74907296087391</v>
      </c>
      <c r="G21">
        <v>46.216051579569985</v>
      </c>
      <c r="H21">
        <v>46.71426292997603</v>
      </c>
      <c r="I21">
        <v>47.450626492313837</v>
      </c>
      <c r="J21">
        <v>48.283101823124447</v>
      </c>
      <c r="K21">
        <v>49.194704458176425</v>
      </c>
      <c r="L21">
        <v>50.343376355084416</v>
      </c>
      <c r="M21">
        <v>51.741195967813098</v>
      </c>
      <c r="N21">
        <v>53.396128024239715</v>
      </c>
      <c r="O21">
        <v>55.125351854074793</v>
      </c>
      <c r="P21">
        <v>57.00666271856997</v>
      </c>
      <c r="Q21">
        <v>59.1153154268412</v>
      </c>
      <c r="R21">
        <v>61.405701217225612</v>
      </c>
      <c r="S21">
        <v>63.828227162708892</v>
      </c>
      <c r="T21">
        <v>66.368164649362356</v>
      </c>
      <c r="U21">
        <v>69.059533587639251</v>
      </c>
      <c r="V21">
        <v>71.791233352676201</v>
      </c>
      <c r="W21">
        <v>74.534277192766851</v>
      </c>
      <c r="X21">
        <v>77.363921357747103</v>
      </c>
      <c r="Y21">
        <v>80.152381824849726</v>
      </c>
      <c r="Z21">
        <v>83.04495293972802</v>
      </c>
      <c r="AA21">
        <v>86.077818001623513</v>
      </c>
      <c r="AB21">
        <v>89.262670839055104</v>
      </c>
      <c r="AC21">
        <v>92.60823784418892</v>
      </c>
      <c r="AD21">
        <v>95.897030464305686</v>
      </c>
      <c r="AE21">
        <v>99.349366840333332</v>
      </c>
      <c r="AF21">
        <v>103.04992607797629</v>
      </c>
      <c r="AG21">
        <v>106.96984936865135</v>
      </c>
      <c r="AH21">
        <v>110.83292544932249</v>
      </c>
      <c r="AI21">
        <v>114.6233042834393</v>
      </c>
      <c r="AJ21">
        <v>118.32495498632171</v>
      </c>
      <c r="AK21">
        <v>121.92176644917033</v>
      </c>
      <c r="AL21">
        <v>125.3976606992544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584</v>
      </c>
      <c r="B22">
        <v>113.16</v>
      </c>
      <c r="C22">
        <v>108.36</v>
      </c>
      <c r="D22">
        <v>107.78666666482698</v>
      </c>
      <c r="E22">
        <v>107.34279569525077</v>
      </c>
      <c r="F22">
        <v>107.87913977939523</v>
      </c>
      <c r="G22">
        <v>108.69290321835018</v>
      </c>
      <c r="H22">
        <v>110.17247310884716</v>
      </c>
      <c r="I22">
        <v>109.41419353718287</v>
      </c>
      <c r="J22">
        <v>109.1182795568741</v>
      </c>
      <c r="K22">
        <v>109.89505374846721</v>
      </c>
      <c r="L22">
        <v>110.50537632716949</v>
      </c>
      <c r="M22">
        <v>111.2266666477782</v>
      </c>
      <c r="N22">
        <v>110.72731180731216</v>
      </c>
      <c r="O22">
        <v>110.61634406354978</v>
      </c>
      <c r="P22">
        <v>109.19225804050805</v>
      </c>
      <c r="Q22">
        <v>108.76688169467332</v>
      </c>
      <c r="R22">
        <v>106.7509677148409</v>
      </c>
      <c r="S22">
        <v>104.7535483586943</v>
      </c>
      <c r="T22">
        <v>103.66236556146104</v>
      </c>
      <c r="U22">
        <v>101.60946233443462</v>
      </c>
      <c r="V22">
        <v>99.556559107445565</v>
      </c>
      <c r="W22">
        <v>97.46666663319553</v>
      </c>
      <c r="X22">
        <v>96.375483836042577</v>
      </c>
      <c r="Y22">
        <v>95.302795662559433</v>
      </c>
      <c r="Z22">
        <v>94.230107489097094</v>
      </c>
      <c r="AA22">
        <v>93.175913939303939</v>
      </c>
      <c r="AB22">
        <v>92.103225765883934</v>
      </c>
      <c r="AC22">
        <v>91.049032216132872</v>
      </c>
      <c r="AD22">
        <v>89.994838666403226</v>
      </c>
      <c r="AE22">
        <v>88.922150493048619</v>
      </c>
      <c r="AF22">
        <v>87.867956943362572</v>
      </c>
      <c r="AG22">
        <v>86.813763393698707</v>
      </c>
      <c r="AH22">
        <v>85.771998232974326</v>
      </c>
      <c r="AI22">
        <v>84.742734254178629</v>
      </c>
      <c r="AJ22">
        <v>83.725821443128481</v>
      </c>
      <c r="AK22">
        <v>82.721111585810945</v>
      </c>
      <c r="AL22">
        <v>81.728458246781216</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701</v>
      </c>
      <c r="B23">
        <v>97.69</v>
      </c>
      <c r="C23">
        <v>74.06</v>
      </c>
      <c r="D23">
        <v>94.326547184944275</v>
      </c>
      <c r="E23">
        <v>96.317551881937504</v>
      </c>
      <c r="F23">
        <v>96.485901069684203</v>
      </c>
      <c r="G23">
        <v>97.470770267879786</v>
      </c>
      <c r="H23">
        <v>98.521510052447283</v>
      </c>
      <c r="I23">
        <v>100.07451861040886</v>
      </c>
      <c r="J23">
        <v>101.83022921202563</v>
      </c>
      <c r="K23">
        <v>103.75282121155557</v>
      </c>
      <c r="L23">
        <v>106.17539801658455</v>
      </c>
      <c r="M23">
        <v>109.12343337857645</v>
      </c>
      <c r="N23">
        <v>112.61372510120849</v>
      </c>
      <c r="O23">
        <v>116.26069997030584</v>
      </c>
      <c r="P23">
        <v>120.22843007290803</v>
      </c>
      <c r="Q23">
        <v>124.67562962107333</v>
      </c>
      <c r="R23">
        <v>129.50610863365219</v>
      </c>
      <c r="S23">
        <v>134.61527442843331</v>
      </c>
      <c r="T23">
        <v>139.97206400250883</v>
      </c>
      <c r="U23">
        <v>145.64822616961308</v>
      </c>
      <c r="V23">
        <v>151.40944702553838</v>
      </c>
      <c r="W23">
        <v>157.19459281004737</v>
      </c>
      <c r="X23">
        <v>163.16238077371145</v>
      </c>
      <c r="Y23">
        <v>169.04331132274547</v>
      </c>
      <c r="Z23">
        <v>175.14381374529427</v>
      </c>
      <c r="AA23">
        <v>181.54019949435667</v>
      </c>
      <c r="AB23">
        <v>188.25713113703137</v>
      </c>
      <c r="AC23">
        <v>195.31301284539754</v>
      </c>
      <c r="AD23">
        <v>202.24915600297973</v>
      </c>
      <c r="AE23">
        <v>209.53021689620385</v>
      </c>
      <c r="AF23">
        <v>217.33478580650913</v>
      </c>
      <c r="AG23">
        <v>225.60199880879858</v>
      </c>
      <c r="AH23">
        <v>233.7493196706458</v>
      </c>
      <c r="AI23">
        <v>241.74332028171813</v>
      </c>
      <c r="AJ23">
        <v>249.55019111860466</v>
      </c>
      <c r="AK23">
        <v>257.13595346328691</v>
      </c>
      <c r="AL23">
        <v>264.46669848251645</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695</v>
      </c>
      <c r="B24">
        <v>2.4900000000000002</v>
      </c>
      <c r="C24">
        <v>2.36</v>
      </c>
      <c r="D24">
        <v>2.4042696539104442</v>
      </c>
      <c r="E24">
        <v>2.4550179566590691</v>
      </c>
      <c r="F24">
        <v>2.459308973932989</v>
      </c>
      <c r="G24">
        <v>2.4844120991608221</v>
      </c>
      <c r="H24">
        <v>2.5111941860025979</v>
      </c>
      <c r="I24">
        <v>2.5507784966723115</v>
      </c>
      <c r="J24">
        <v>2.5955294373829858</v>
      </c>
      <c r="K24">
        <v>2.6445339831791732</v>
      </c>
      <c r="L24">
        <v>2.7062825372228025</v>
      </c>
      <c r="M24">
        <v>2.7814243946428032</v>
      </c>
      <c r="N24">
        <v>2.8703877111476017</v>
      </c>
      <c r="O24">
        <v>2.9633446916374409</v>
      </c>
      <c r="P24">
        <v>3.0644773352599146</v>
      </c>
      <c r="Q24">
        <v>3.1778310754066195</v>
      </c>
      <c r="R24">
        <v>3.3009541457446416</v>
      </c>
      <c r="S24">
        <v>3.431180605249248</v>
      </c>
      <c r="T24">
        <v>3.5677186955291949</v>
      </c>
      <c r="U24">
        <v>3.7123972071075513</v>
      </c>
      <c r="V24">
        <v>3.8592437618342785</v>
      </c>
      <c r="W24">
        <v>4.0067001340671311</v>
      </c>
      <c r="X24">
        <v>4.1588118346457321</v>
      </c>
      <c r="Y24">
        <v>4.3087096447296167</v>
      </c>
      <c r="Z24">
        <v>4.4642040764232043</v>
      </c>
      <c r="AA24">
        <v>4.6272402164085191</v>
      </c>
      <c r="AB24">
        <v>4.7984466837056834</v>
      </c>
      <c r="AC24">
        <v>4.9782925784117102</v>
      </c>
      <c r="AD24">
        <v>5.1550864822133242</v>
      </c>
      <c r="AE24">
        <v>5.340671922116365</v>
      </c>
      <c r="AF24">
        <v>5.5396009484922493</v>
      </c>
      <c r="AG24">
        <v>5.7503222134702492</v>
      </c>
      <c r="AH24">
        <v>5.9579875727291247</v>
      </c>
      <c r="AI24">
        <v>6.1617449841486156</v>
      </c>
      <c r="AJ24">
        <v>6.3607326838501965</v>
      </c>
      <c r="AK24">
        <v>6.5540845953893383</v>
      </c>
      <c r="AL24">
        <v>6.740936423599817</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703</v>
      </c>
      <c r="B25">
        <v>0.28999999999999998</v>
      </c>
      <c r="C25">
        <v>0.28999999999999998</v>
      </c>
      <c r="D25">
        <v>0.28001534121848543</v>
      </c>
      <c r="E25">
        <v>0.2859257861169196</v>
      </c>
      <c r="F25">
        <v>0.28642554314882196</v>
      </c>
      <c r="G25">
        <v>0.28934920030387079</v>
      </c>
      <c r="H25">
        <v>0.29246839917299322</v>
      </c>
      <c r="I25">
        <v>0.29707862009436553</v>
      </c>
      <c r="J25">
        <v>0.30229057704460466</v>
      </c>
      <c r="K25">
        <v>0.30799793378391971</v>
      </c>
      <c r="L25">
        <v>0.31518953244763559</v>
      </c>
      <c r="M25">
        <v>0.32394099375357938</v>
      </c>
      <c r="N25">
        <v>0.33430218322602584</v>
      </c>
      <c r="O25">
        <v>0.34512849822283442</v>
      </c>
      <c r="P25">
        <v>0.35690699888569277</v>
      </c>
      <c r="Q25">
        <v>0.37010884010759815</v>
      </c>
      <c r="R25">
        <v>0.38444847480560074</v>
      </c>
      <c r="S25">
        <v>0.39961541185633803</v>
      </c>
      <c r="T25">
        <v>0.41551743843512701</v>
      </c>
      <c r="U25">
        <v>0.43236754620931306</v>
      </c>
      <c r="V25">
        <v>0.4494701570007793</v>
      </c>
      <c r="W25">
        <v>0.46664379071464568</v>
      </c>
      <c r="X25">
        <v>0.48435961126396071</v>
      </c>
      <c r="Y25">
        <v>0.50181758914521635</v>
      </c>
      <c r="Z25">
        <v>0.51992738239467018</v>
      </c>
      <c r="AA25">
        <v>0.53891552721223701</v>
      </c>
      <c r="AB25">
        <v>0.55885523625487865</v>
      </c>
      <c r="AC25">
        <v>0.57980114367044</v>
      </c>
      <c r="AD25">
        <v>0.60039159833006572</v>
      </c>
      <c r="AE25">
        <v>0.6220059668328296</v>
      </c>
      <c r="AF25">
        <v>0.64517440765572365</v>
      </c>
      <c r="AG25">
        <v>0.66971624172946653</v>
      </c>
      <c r="AH25">
        <v>0.6939021671049983</v>
      </c>
      <c r="AI25">
        <v>0.71763294996108362</v>
      </c>
      <c r="AJ25">
        <v>0.74080822422351666</v>
      </c>
      <c r="AK25">
        <v>0.76332712155136861</v>
      </c>
      <c r="AL25">
        <v>0.7850889810618259</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704</v>
      </c>
      <c r="B26">
        <v>0.08</v>
      </c>
      <c r="C26">
        <v>0.08</v>
      </c>
      <c r="D26">
        <v>7.7245611370616668E-2</v>
      </c>
      <c r="E26">
        <v>7.8876078928805424E-2</v>
      </c>
      <c r="F26">
        <v>7.9013942937606066E-2</v>
      </c>
      <c r="G26">
        <v>7.9820469049343673E-2</v>
      </c>
      <c r="H26">
        <v>8.0680937702894695E-2</v>
      </c>
      <c r="I26">
        <v>8.1952722784652571E-2</v>
      </c>
      <c r="J26">
        <v>8.3390504012304745E-2</v>
      </c>
      <c r="K26">
        <v>8.4964947250736486E-2</v>
      </c>
      <c r="L26">
        <v>8.6948836537278779E-2</v>
      </c>
      <c r="M26">
        <v>8.9363032759608121E-2</v>
      </c>
      <c r="N26">
        <v>9.2221291924420926E-2</v>
      </c>
      <c r="O26">
        <v>9.5207861578712943E-2</v>
      </c>
      <c r="P26">
        <v>9.8457103140880783E-2</v>
      </c>
      <c r="Q26">
        <v>0.10209899037450984</v>
      </c>
      <c r="R26">
        <v>0.10605475167051057</v>
      </c>
      <c r="S26">
        <v>0.11023873430519671</v>
      </c>
      <c r="T26">
        <v>0.11462550025796608</v>
      </c>
      <c r="U26">
        <v>0.119273805850845</v>
      </c>
      <c r="V26">
        <v>0.12399176744849086</v>
      </c>
      <c r="W26">
        <v>0.12872932157645398</v>
      </c>
      <c r="X26">
        <v>0.13361644448660986</v>
      </c>
      <c r="Y26">
        <v>0.13843243838488728</v>
      </c>
      <c r="Z26">
        <v>0.14342824341921939</v>
      </c>
      <c r="AA26">
        <v>0.14866635233441022</v>
      </c>
      <c r="AB26">
        <v>0.15416696172548378</v>
      </c>
      <c r="AC26">
        <v>0.15994514308150071</v>
      </c>
      <c r="AD26">
        <v>0.16562526850484574</v>
      </c>
      <c r="AE26">
        <v>0.17158785291940126</v>
      </c>
      <c r="AF26">
        <v>0.17797914693951</v>
      </c>
      <c r="AG26">
        <v>0.18474930806330114</v>
      </c>
      <c r="AH26">
        <v>0.19142128747724094</v>
      </c>
      <c r="AI26">
        <v>0.19796771033409205</v>
      </c>
      <c r="AJ26">
        <v>0.20436088944097014</v>
      </c>
      <c r="AK26">
        <v>0.21057299904865343</v>
      </c>
      <c r="AL26">
        <v>0.21657627063774509</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552</v>
      </c>
      <c r="B43" s="26" t="s">
        <v>540</v>
      </c>
      <c r="C43" s="26" t="s">
        <v>553</v>
      </c>
      <c r="D43" s="26" t="s">
        <v>554</v>
      </c>
      <c r="E43" s="26" t="s">
        <v>555</v>
      </c>
      <c r="F43" s="26" t="s">
        <v>556</v>
      </c>
      <c r="G43" s="26" t="s">
        <v>541</v>
      </c>
      <c r="H43" s="26" t="s">
        <v>557</v>
      </c>
      <c r="I43" s="26" t="s">
        <v>558</v>
      </c>
      <c r="J43" s="26" t="s">
        <v>559</v>
      </c>
      <c r="K43" s="26" t="s">
        <v>560</v>
      </c>
      <c r="L43" s="26" t="s">
        <v>542</v>
      </c>
      <c r="M43" s="26" t="s">
        <v>561</v>
      </c>
      <c r="N43" s="26" t="s">
        <v>562</v>
      </c>
      <c r="O43" s="26" t="s">
        <v>563</v>
      </c>
      <c r="P43" s="26" t="s">
        <v>564</v>
      </c>
      <c r="Q43" s="26" t="s">
        <v>543</v>
      </c>
      <c r="R43" s="26" t="s">
        <v>565</v>
      </c>
      <c r="S43" s="26" t="s">
        <v>566</v>
      </c>
      <c r="T43" s="26" t="s">
        <v>567</v>
      </c>
      <c r="U43" s="26" t="s">
        <v>568</v>
      </c>
      <c r="V43" s="26" t="s">
        <v>544</v>
      </c>
      <c r="W43" s="26" t="s">
        <v>569</v>
      </c>
      <c r="X43" s="26" t="s">
        <v>570</v>
      </c>
      <c r="Y43" s="26" t="s">
        <v>571</v>
      </c>
      <c r="Z43" s="26" t="s">
        <v>572</v>
      </c>
      <c r="AA43" s="26" t="s">
        <v>545</v>
      </c>
      <c r="AB43" s="26" t="s">
        <v>573</v>
      </c>
      <c r="AC43" s="26" t="s">
        <v>574</v>
      </c>
      <c r="AD43" s="26" t="s">
        <v>575</v>
      </c>
      <c r="AE43" s="26" t="s">
        <v>576</v>
      </c>
      <c r="AF43" s="26" t="s">
        <v>546</v>
      </c>
      <c r="AG43" s="26" t="s">
        <v>705</v>
      </c>
      <c r="AH43" s="26" t="s">
        <v>706</v>
      </c>
      <c r="AI43" s="26" t="s">
        <v>707</v>
      </c>
      <c r="AJ43" s="26" t="s">
        <v>708</v>
      </c>
      <c r="AK43" s="26" t="s">
        <v>709</v>
      </c>
      <c r="AL43" s="26" t="s">
        <v>710</v>
      </c>
      <c r="AM43" s="26" t="s">
        <v>711</v>
      </c>
      <c r="AN43" s="26" t="s">
        <v>712</v>
      </c>
      <c r="AO43" s="26" t="s">
        <v>713</v>
      </c>
      <c r="AP43" s="26" t="s">
        <v>714</v>
      </c>
      <c r="AQ43" s="26" t="s">
        <v>715</v>
      </c>
      <c r="AR43" s="26" t="s">
        <v>716</v>
      </c>
      <c r="AS43" s="26" t="s">
        <v>717</v>
      </c>
      <c r="AT43" s="26" t="s">
        <v>718</v>
      </c>
      <c r="AU43" s="26" t="s">
        <v>719</v>
      </c>
      <c r="AV43" s="26" t="s">
        <v>720</v>
      </c>
      <c r="AW43" s="26" t="s">
        <v>721</v>
      </c>
      <c r="AX43" s="26" t="s">
        <v>722</v>
      </c>
      <c r="AY43" s="26" t="s">
        <v>723</v>
      </c>
      <c r="AZ43" s="26" t="s">
        <v>724</v>
      </c>
      <c r="BA43" s="26" t="s">
        <v>725</v>
      </c>
      <c r="BB43" s="26" t="s">
        <v>726</v>
      </c>
      <c r="BC43" s="26" t="s">
        <v>727</v>
      </c>
      <c r="BD43" s="26" t="s">
        <v>728</v>
      </c>
      <c r="BE43" s="26" t="s">
        <v>729</v>
      </c>
      <c r="BF43" s="26" t="s">
        <v>730</v>
      </c>
      <c r="BG43" s="26" t="s">
        <v>731</v>
      </c>
      <c r="BH43" s="26" t="s">
        <v>732</v>
      </c>
      <c r="BI43" s="26" t="s">
        <v>733</v>
      </c>
      <c r="BJ43" s="26" t="s">
        <v>734</v>
      </c>
      <c r="BK43" s="26" t="s">
        <v>735</v>
      </c>
      <c r="BL43" s="26" t="s">
        <v>736</v>
      </c>
      <c r="BM43" s="26" t="s">
        <v>737</v>
      </c>
      <c r="BN43" s="26" t="s">
        <v>738</v>
      </c>
      <c r="BO43" s="26" t="s">
        <v>739</v>
      </c>
      <c r="BP43" s="26" t="s">
        <v>740</v>
      </c>
      <c r="BQ43" s="26" t="s">
        <v>741</v>
      </c>
      <c r="BR43" s="26" t="s">
        <v>742</v>
      </c>
      <c r="BS43" s="26" t="s">
        <v>743</v>
      </c>
      <c r="BT43" s="26" t="s">
        <v>744</v>
      </c>
      <c r="BU43" s="26" t="s">
        <v>745</v>
      </c>
      <c r="BV43" s="26" t="s">
        <v>746</v>
      </c>
      <c r="BW43" s="26" t="s">
        <v>747</v>
      </c>
      <c r="BX43" s="26" t="s">
        <v>748</v>
      </c>
      <c r="BY43" s="26" t="s">
        <v>749</v>
      </c>
      <c r="BZ43" s="26" t="s">
        <v>750</v>
      </c>
      <c r="CA43" s="26" t="s">
        <v>751</v>
      </c>
      <c r="CB43" s="26" t="s">
        <v>752</v>
      </c>
      <c r="CC43" s="26" t="s">
        <v>753</v>
      </c>
      <c r="CD43" s="26" t="s">
        <v>754</v>
      </c>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c r="BA44">
        <v>76536.239000000001</v>
      </c>
      <c r="BB44">
        <v>76563.061000000002</v>
      </c>
      <c r="BC44">
        <v>76578.86</v>
      </c>
      <c r="BD44">
        <v>76584.111000000004</v>
      </c>
      <c r="BE44">
        <v>76579.881999999998</v>
      </c>
      <c r="BF44">
        <v>76567.381999999998</v>
      </c>
      <c r="BG44">
        <v>76548.373999999996</v>
      </c>
      <c r="BH44">
        <v>76522.763999999996</v>
      </c>
      <c r="BI44">
        <v>76488.403999999995</v>
      </c>
      <c r="BJ44">
        <v>76445.383000000002</v>
      </c>
      <c r="BK44">
        <v>76396.514999999999</v>
      </c>
      <c r="BL44">
        <v>76341.014999999999</v>
      </c>
      <c r="BM44">
        <v>76280.819000000003</v>
      </c>
      <c r="BN44">
        <v>76216.707999999999</v>
      </c>
      <c r="BO44">
        <v>76146.535000000003</v>
      </c>
      <c r="BP44">
        <v>76071.991999999998</v>
      </c>
      <c r="BQ44">
        <v>75994.767999999996</v>
      </c>
      <c r="BR44">
        <v>75913.620999999999</v>
      </c>
      <c r="BS44">
        <v>75827.38</v>
      </c>
      <c r="BT44">
        <v>75736.555999999997</v>
      </c>
      <c r="BU44">
        <v>75640.985000000001</v>
      </c>
      <c r="BV44">
        <v>75538.822</v>
      </c>
      <c r="BW44">
        <v>75431.323000000004</v>
      </c>
      <c r="BX44">
        <v>75319.877999999997</v>
      </c>
      <c r="BY44">
        <v>75203.788</v>
      </c>
      <c r="BZ44">
        <v>75084.182000000001</v>
      </c>
      <c r="CA44">
        <v>74959.932000000001</v>
      </c>
      <c r="CB44">
        <v>74830.455000000002</v>
      </c>
      <c r="CC44">
        <v>74697.591</v>
      </c>
      <c r="CD44">
        <v>74559.59</v>
      </c>
    </row>
    <row r="61" spans="1:53">
      <c r="B61" s="26" t="s">
        <v>552</v>
      </c>
      <c r="C61" s="26" t="s">
        <v>540</v>
      </c>
      <c r="D61" s="26" t="s">
        <v>553</v>
      </c>
      <c r="E61" s="26" t="s">
        <v>554</v>
      </c>
      <c r="F61" s="26" t="s">
        <v>555</v>
      </c>
      <c r="G61" s="26" t="s">
        <v>556</v>
      </c>
      <c r="H61" s="26" t="s">
        <v>541</v>
      </c>
      <c r="I61" s="26" t="s">
        <v>557</v>
      </c>
      <c r="J61" s="26" t="s">
        <v>558</v>
      </c>
      <c r="K61" s="26" t="s">
        <v>559</v>
      </c>
      <c r="L61" s="26" t="s">
        <v>560</v>
      </c>
      <c r="M61" s="26" t="s">
        <v>542</v>
      </c>
      <c r="N61" s="26" t="s">
        <v>561</v>
      </c>
      <c r="O61" s="26" t="s">
        <v>562</v>
      </c>
      <c r="P61" s="26" t="s">
        <v>563</v>
      </c>
      <c r="Q61" s="26" t="s">
        <v>564</v>
      </c>
      <c r="R61" s="26" t="s">
        <v>543</v>
      </c>
      <c r="S61" s="26" t="s">
        <v>565</v>
      </c>
      <c r="T61" s="26" t="s">
        <v>566</v>
      </c>
      <c r="U61" s="26" t="s">
        <v>567</v>
      </c>
      <c r="V61" s="26" t="s">
        <v>568</v>
      </c>
      <c r="W61" s="26" t="s">
        <v>544</v>
      </c>
      <c r="X61" s="26" t="s">
        <v>569</v>
      </c>
      <c r="Y61" s="26" t="s">
        <v>570</v>
      </c>
      <c r="Z61" s="26" t="s">
        <v>571</v>
      </c>
      <c r="AA61" s="26" t="s">
        <v>572</v>
      </c>
      <c r="AB61" s="26" t="s">
        <v>545</v>
      </c>
      <c r="AC61" s="26" t="s">
        <v>573</v>
      </c>
      <c r="AD61" s="26" t="s">
        <v>574</v>
      </c>
      <c r="AE61" s="26" t="s">
        <v>575</v>
      </c>
      <c r="AF61" s="26" t="s">
        <v>576</v>
      </c>
      <c r="AG61" s="26" t="s">
        <v>546</v>
      </c>
      <c r="AH61" s="26" t="s">
        <v>705</v>
      </c>
      <c r="AI61" s="26" t="s">
        <v>706</v>
      </c>
      <c r="AJ61" s="26" t="s">
        <v>707</v>
      </c>
      <c r="AK61" s="26" t="s">
        <v>708</v>
      </c>
      <c r="AL61" s="26" t="s">
        <v>709</v>
      </c>
      <c r="AM61" s="26" t="s">
        <v>710</v>
      </c>
      <c r="AN61" s="26" t="s">
        <v>711</v>
      </c>
      <c r="AO61" s="26" t="s">
        <v>712</v>
      </c>
      <c r="AP61" s="26" t="s">
        <v>713</v>
      </c>
      <c r="AQ61" s="26" t="s">
        <v>714</v>
      </c>
      <c r="AR61" s="26" t="s">
        <v>715</v>
      </c>
      <c r="AS61" s="26" t="s">
        <v>716</v>
      </c>
      <c r="AT61" s="26" t="s">
        <v>717</v>
      </c>
      <c r="AU61" s="26" t="s">
        <v>718</v>
      </c>
      <c r="AV61" s="26" t="s">
        <v>719</v>
      </c>
      <c r="AW61" s="26" t="s">
        <v>720</v>
      </c>
      <c r="AX61" s="26" t="s">
        <v>721</v>
      </c>
      <c r="AY61" s="26" t="s">
        <v>722</v>
      </c>
      <c r="AZ61" s="26" t="s">
        <v>723</v>
      </c>
      <c r="BA61" s="26" t="s">
        <v>724</v>
      </c>
    </row>
    <row r="62" spans="1:53">
      <c r="A62" s="26" t="s">
        <v>261</v>
      </c>
      <c r="B62">
        <v>0.44456066945606693</v>
      </c>
      <c r="C62">
        <v>0.45521601685985247</v>
      </c>
      <c r="D62">
        <v>0.46227119237511022</v>
      </c>
      <c r="E62">
        <v>0.45384023967034137</v>
      </c>
      <c r="F62">
        <v>0.4530506193635141</v>
      </c>
      <c r="G62">
        <v>0.4492123756297739</v>
      </c>
      <c r="H62">
        <v>0.44506077484649087</v>
      </c>
      <c r="I62">
        <v>0.44048019500661473</v>
      </c>
      <c r="J62">
        <v>0.43534996792463587</v>
      </c>
      <c r="K62">
        <v>0.42993618539113665</v>
      </c>
      <c r="L62">
        <v>0.42371952259311868</v>
      </c>
      <c r="M62">
        <v>0.41657241965867214</v>
      </c>
      <c r="N62">
        <v>0.40909885956028302</v>
      </c>
      <c r="O62">
        <v>0.40185565007277846</v>
      </c>
      <c r="P62">
        <v>0.39482416004663062</v>
      </c>
      <c r="Q62">
        <v>0.38744915622957621</v>
      </c>
      <c r="R62">
        <v>0.3800592435396562</v>
      </c>
      <c r="S62">
        <v>0.37316446554873905</v>
      </c>
      <c r="T62">
        <v>0.36622575390923512</v>
      </c>
      <c r="U62">
        <v>0.35954615135165829</v>
      </c>
      <c r="V62">
        <v>0.35352413753940537</v>
      </c>
      <c r="W62">
        <v>0.34790997115201444</v>
      </c>
      <c r="X62">
        <v>0.33949990116716933</v>
      </c>
      <c r="Y62">
        <v>0.3328157209201148</v>
      </c>
      <c r="Z62">
        <v>0.32616627660377695</v>
      </c>
      <c r="AA62">
        <v>0.31958465249744172</v>
      </c>
      <c r="AB62">
        <v>0.31298090329354977</v>
      </c>
      <c r="AC62">
        <v>0.3062893112729288</v>
      </c>
      <c r="AD62">
        <v>0.29955436432955906</v>
      </c>
      <c r="AE62">
        <v>0.29273345912335991</v>
      </c>
      <c r="AF62">
        <v>0.28584772379130463</v>
      </c>
      <c r="AG62">
        <v>0.27905600345837911</v>
      </c>
      <c r="AH62" s="17">
        <v>0.27256224487218716</v>
      </c>
      <c r="AI62" s="17">
        <v>0.2658185620351361</v>
      </c>
      <c r="AJ62" s="17">
        <v>0.25905746841704591</v>
      </c>
      <c r="AK62" s="17">
        <v>0.252285229459698</v>
      </c>
      <c r="AL62" s="17">
        <v>0.24552291570350171</v>
      </c>
      <c r="AM62" s="17">
        <v>0.238781304859641</v>
      </c>
      <c r="AN62" s="17">
        <v>0.23205582431207006</v>
      </c>
      <c r="AO62">
        <v>0.22534469945479252</v>
      </c>
      <c r="AP62">
        <v>0.21863011926745202</v>
      </c>
      <c r="AQ62">
        <v>0.21188609489452759</v>
      </c>
      <c r="AR62">
        <v>0.20511450898524863</v>
      </c>
      <c r="AS62">
        <v>0.19838061366019311</v>
      </c>
      <c r="AT62">
        <v>0.1916513605076986</v>
      </c>
      <c r="AU62">
        <v>0.18492331102104487</v>
      </c>
      <c r="AV62">
        <v>0.17819185187839537</v>
      </c>
      <c r="AW62">
        <v>0.17145531997294228</v>
      </c>
      <c r="AX62">
        <v>0.16471515000195325</v>
      </c>
      <c r="AY62">
        <v>0.15797384955566152</v>
      </c>
      <c r="AZ62">
        <v>0.15123577392292198</v>
      </c>
      <c r="BA62">
        <v>0.14450330331373529</v>
      </c>
    </row>
    <row r="63" spans="1:53">
      <c r="A63" s="26" t="s">
        <v>262</v>
      </c>
      <c r="B63">
        <v>0.31485355648535562</v>
      </c>
      <c r="C63">
        <v>0.32560590094836672</v>
      </c>
      <c r="D63">
        <v>0.30936026689417673</v>
      </c>
      <c r="E63">
        <v>0.31355024567841444</v>
      </c>
      <c r="F63">
        <v>0.31388781690524703</v>
      </c>
      <c r="G63">
        <v>0.31543894410094331</v>
      </c>
      <c r="H63">
        <v>0.31721983743486931</v>
      </c>
      <c r="I63">
        <v>0.31883263902169873</v>
      </c>
      <c r="J63">
        <v>0.32078866718521404</v>
      </c>
      <c r="K63">
        <v>0.32280939346620441</v>
      </c>
      <c r="L63">
        <v>0.32497598023764895</v>
      </c>
      <c r="M63">
        <v>0.32775482993460558</v>
      </c>
      <c r="N63">
        <v>0.33022222974356419</v>
      </c>
      <c r="O63">
        <v>0.332708026046104</v>
      </c>
      <c r="P63">
        <v>0.33507942725265366</v>
      </c>
      <c r="Q63">
        <v>0.33755833542625679</v>
      </c>
      <c r="R63">
        <v>0.34023069208670387</v>
      </c>
      <c r="S63">
        <v>0.34209365651908852</v>
      </c>
      <c r="T63">
        <v>0.34372879918296723</v>
      </c>
      <c r="U63">
        <v>0.34562071119418153</v>
      </c>
      <c r="V63">
        <v>0.34714667279971562</v>
      </c>
      <c r="W63">
        <v>0.34858040550949743</v>
      </c>
      <c r="X63">
        <v>0.35270038692008504</v>
      </c>
      <c r="Y63">
        <v>0.35545402987661523</v>
      </c>
      <c r="Z63">
        <v>0.35829684379142396</v>
      </c>
      <c r="AA63">
        <v>0.36115445831596726</v>
      </c>
      <c r="AB63">
        <v>0.36410706909886797</v>
      </c>
      <c r="AC63">
        <v>0.36699187756046936</v>
      </c>
      <c r="AD63">
        <v>0.37022436051526397</v>
      </c>
      <c r="AE63">
        <v>0.37358485092968469</v>
      </c>
      <c r="AF63">
        <v>0.37697190484087623</v>
      </c>
      <c r="AG63">
        <v>0.38027781250126996</v>
      </c>
      <c r="AH63" s="17">
        <v>0.38282157629276181</v>
      </c>
      <c r="AI63" s="17">
        <v>0.38601940369852006</v>
      </c>
      <c r="AJ63" s="17">
        <v>0.38922258756347983</v>
      </c>
      <c r="AK63" s="17">
        <v>0.3924274370969103</v>
      </c>
      <c r="AL63" s="17">
        <v>0.39561454073212232</v>
      </c>
      <c r="AM63" s="17">
        <v>0.39877898344479412</v>
      </c>
      <c r="AN63" s="17">
        <v>0.40187798739007974</v>
      </c>
      <c r="AO63">
        <v>0.40495944797580563</v>
      </c>
      <c r="AP63">
        <v>0.40805938178134138</v>
      </c>
      <c r="AQ63">
        <v>0.4112108636823395</v>
      </c>
      <c r="AR63">
        <v>0.41443201525713924</v>
      </c>
      <c r="AS63">
        <v>0.41755776106085651</v>
      </c>
      <c r="AT63">
        <v>0.42067919656330144</v>
      </c>
      <c r="AU63">
        <v>0.42380083147322711</v>
      </c>
      <c r="AV63">
        <v>0.42692863962271321</v>
      </c>
      <c r="AW63">
        <v>0.43006590570963166</v>
      </c>
      <c r="AX63">
        <v>0.43321432302865492</v>
      </c>
      <c r="AY63">
        <v>0.43636271350971079</v>
      </c>
      <c r="AZ63">
        <v>0.43950309396347365</v>
      </c>
      <c r="BA63">
        <v>0.44263272457796088</v>
      </c>
    </row>
    <row r="64" spans="1:53">
      <c r="A64" s="26" t="s">
        <v>263</v>
      </c>
      <c r="B64">
        <v>0.24058577405857742</v>
      </c>
      <c r="C64">
        <v>0.21917808219178081</v>
      </c>
      <c r="D64">
        <v>0.22836854073071305</v>
      </c>
      <c r="E64">
        <v>0.23260951465124413</v>
      </c>
      <c r="F64">
        <v>0.23306156373123887</v>
      </c>
      <c r="G64">
        <v>0.23534868026928282</v>
      </c>
      <c r="H64">
        <v>0.23771938771863979</v>
      </c>
      <c r="I64">
        <v>0.2406871659716866</v>
      </c>
      <c r="J64">
        <v>0.24386136489015012</v>
      </c>
      <c r="K64">
        <v>0.24725442114265897</v>
      </c>
      <c r="L64">
        <v>0.25130449716923237</v>
      </c>
      <c r="M64">
        <v>0.25567275040672227</v>
      </c>
      <c r="N64">
        <v>0.26067891069615279</v>
      </c>
      <c r="O64">
        <v>0.2654363238811176</v>
      </c>
      <c r="P64">
        <v>0.27009641270071577</v>
      </c>
      <c r="Q64">
        <v>0.274992508344167</v>
      </c>
      <c r="R64">
        <v>0.27971006437363993</v>
      </c>
      <c r="S64">
        <v>0.28474187793217243</v>
      </c>
      <c r="T64">
        <v>0.29004544690779771</v>
      </c>
      <c r="U64">
        <v>0.29483313745416012</v>
      </c>
      <c r="V64">
        <v>0.29932918966087896</v>
      </c>
      <c r="W64">
        <v>0.30350962333848813</v>
      </c>
      <c r="X64">
        <v>0.30779971191274563</v>
      </c>
      <c r="Y64">
        <v>0.31173024920326997</v>
      </c>
      <c r="Z64">
        <v>0.31553687960479909</v>
      </c>
      <c r="AA64">
        <v>0.31926088918659101</v>
      </c>
      <c r="AB64">
        <v>0.32291202760758225</v>
      </c>
      <c r="AC64">
        <v>0.32671881116660184</v>
      </c>
      <c r="AD64">
        <v>0.33022127515517696</v>
      </c>
      <c r="AE64">
        <v>0.33368168994695541</v>
      </c>
      <c r="AF64">
        <v>0.33718037136781914</v>
      </c>
      <c r="AG64">
        <v>0.34066618404035093</v>
      </c>
      <c r="AH64" s="17">
        <v>0.34461617883505102</v>
      </c>
      <c r="AI64" s="17">
        <v>0.34816203426634384</v>
      </c>
      <c r="AJ64" s="17">
        <v>0.35171994401947426</v>
      </c>
      <c r="AK64" s="17">
        <v>0.3552873334433917</v>
      </c>
      <c r="AL64" s="17">
        <v>0.35886254356437597</v>
      </c>
      <c r="AM64" s="17">
        <v>0.36243971169556488</v>
      </c>
      <c r="AN64" s="17">
        <v>0.3660661882978502</v>
      </c>
      <c r="AO64">
        <v>0.36969585256940185</v>
      </c>
      <c r="AP64">
        <v>0.3733104989512066</v>
      </c>
      <c r="AQ64">
        <v>0.37690304142313291</v>
      </c>
      <c r="AR64">
        <v>0.38045347575761213</v>
      </c>
      <c r="AS64">
        <v>0.38406162527895038</v>
      </c>
      <c r="AT64">
        <v>0.38766944292899996</v>
      </c>
      <c r="AU64">
        <v>0.39127585750572802</v>
      </c>
      <c r="AV64">
        <v>0.39487950849889142</v>
      </c>
      <c r="AW64">
        <v>0.39847877431742607</v>
      </c>
      <c r="AX64">
        <v>0.40207052696939183</v>
      </c>
      <c r="AY64">
        <v>0.4056634369346277</v>
      </c>
      <c r="AZ64">
        <v>0.40926113211360438</v>
      </c>
      <c r="BA64">
        <v>0.41286397210830383</v>
      </c>
    </row>
    <row r="65" spans="1:52">
      <c r="A65" s="26"/>
    </row>
    <row r="66" spans="1:52">
      <c r="A66" s="26"/>
    </row>
    <row r="67" spans="1:52">
      <c r="A67" s="26"/>
    </row>
    <row r="71" spans="1:52">
      <c r="A71" s="26" t="s">
        <v>552</v>
      </c>
      <c r="B71" s="26" t="s">
        <v>540</v>
      </c>
      <c r="C71" s="26" t="s">
        <v>553</v>
      </c>
      <c r="D71" s="26" t="s">
        <v>554</v>
      </c>
      <c r="E71" s="26" t="s">
        <v>555</v>
      </c>
      <c r="F71" s="26" t="s">
        <v>556</v>
      </c>
      <c r="G71" s="26" t="s">
        <v>541</v>
      </c>
      <c r="H71" s="26" t="s">
        <v>557</v>
      </c>
      <c r="I71" s="26" t="s">
        <v>558</v>
      </c>
      <c r="J71" s="26" t="s">
        <v>559</v>
      </c>
      <c r="K71" s="26" t="s">
        <v>560</v>
      </c>
      <c r="L71" s="26" t="s">
        <v>542</v>
      </c>
      <c r="M71" s="26" t="s">
        <v>561</v>
      </c>
      <c r="N71" s="26" t="s">
        <v>562</v>
      </c>
      <c r="O71" s="26" t="s">
        <v>563</v>
      </c>
      <c r="P71" s="26" t="s">
        <v>564</v>
      </c>
      <c r="Q71" s="26" t="s">
        <v>543</v>
      </c>
      <c r="R71" s="26" t="s">
        <v>565</v>
      </c>
      <c r="S71" s="26" t="s">
        <v>566</v>
      </c>
      <c r="T71" s="26" t="s">
        <v>567</v>
      </c>
      <c r="U71" s="26" t="s">
        <v>568</v>
      </c>
      <c r="V71" s="26" t="s">
        <v>544</v>
      </c>
      <c r="W71" s="26" t="s">
        <v>569</v>
      </c>
      <c r="X71" s="26" t="s">
        <v>570</v>
      </c>
      <c r="Y71" s="26" t="s">
        <v>571</v>
      </c>
      <c r="Z71" s="26" t="s">
        <v>572</v>
      </c>
      <c r="AA71" s="26" t="s">
        <v>545</v>
      </c>
      <c r="AB71" s="26" t="s">
        <v>573</v>
      </c>
      <c r="AC71" s="26" t="s">
        <v>574</v>
      </c>
      <c r="AD71" s="26" t="s">
        <v>575</v>
      </c>
      <c r="AE71" s="26" t="s">
        <v>576</v>
      </c>
      <c r="AF71" s="26" t="s">
        <v>546</v>
      </c>
      <c r="AG71" s="26" t="s">
        <v>705</v>
      </c>
      <c r="AH71" s="26" t="s">
        <v>706</v>
      </c>
      <c r="AI71" s="26" t="s">
        <v>707</v>
      </c>
      <c r="AJ71" s="26" t="s">
        <v>708</v>
      </c>
      <c r="AK71" s="26" t="s">
        <v>709</v>
      </c>
      <c r="AL71" s="26" t="s">
        <v>710</v>
      </c>
      <c r="AM71" s="26" t="s">
        <v>711</v>
      </c>
      <c r="AN71" s="26" t="s">
        <v>712</v>
      </c>
      <c r="AO71" s="26" t="s">
        <v>713</v>
      </c>
      <c r="AP71" s="26" t="s">
        <v>714</v>
      </c>
      <c r="AQ71" s="26" t="s">
        <v>715</v>
      </c>
      <c r="AR71" s="26" t="s">
        <v>716</v>
      </c>
      <c r="AS71" s="26" t="s">
        <v>717</v>
      </c>
      <c r="AT71" s="26" t="s">
        <v>718</v>
      </c>
      <c r="AU71" s="26" t="s">
        <v>719</v>
      </c>
      <c r="AV71" s="26" t="s">
        <v>720</v>
      </c>
      <c r="AW71" s="26" t="s">
        <v>721</v>
      </c>
      <c r="AX71" s="26" t="s">
        <v>722</v>
      </c>
      <c r="AY71" s="26" t="s">
        <v>723</v>
      </c>
      <c r="AZ71" s="26" t="s">
        <v>724</v>
      </c>
    </row>
    <row r="72" spans="1:52">
      <c r="A72">
        <v>0.32619999999999999</v>
      </c>
      <c r="B72">
        <v>0.2994</v>
      </c>
      <c r="C72">
        <v>0.31654664140483468</v>
      </c>
      <c r="D72">
        <v>0.3229769660124453</v>
      </c>
      <c r="E72">
        <v>0.32341725558949985</v>
      </c>
      <c r="F72">
        <v>0.32583348645578519</v>
      </c>
      <c r="G72">
        <v>0.32868412194131336</v>
      </c>
      <c r="H72">
        <v>0.33230162316533624</v>
      </c>
      <c r="I72">
        <v>0.33651148349830801</v>
      </c>
      <c r="J72">
        <v>0.34119089406864367</v>
      </c>
      <c r="K72">
        <v>0.36221879577366001</v>
      </c>
      <c r="L72">
        <v>0.37004385784560301</v>
      </c>
      <c r="M72">
        <v>0.37852012939101487</v>
      </c>
      <c r="N72">
        <v>0.3878734723924257</v>
      </c>
      <c r="O72">
        <v>0.39741278536009639</v>
      </c>
      <c r="P72">
        <v>0.40816256077414653</v>
      </c>
      <c r="Q72">
        <v>0.41948785970919228</v>
      </c>
      <c r="R72">
        <v>0.43088849431928106</v>
      </c>
      <c r="S72">
        <v>0.44353505886754657</v>
      </c>
      <c r="T72">
        <v>0.45796945182824422</v>
      </c>
      <c r="U72">
        <v>0.49299530640753597</v>
      </c>
      <c r="V72">
        <v>0.50697126094253331</v>
      </c>
      <c r="W72">
        <v>0.52141886766898637</v>
      </c>
      <c r="X72">
        <v>0.53536238342083242</v>
      </c>
      <c r="Y72">
        <v>0.54982306688002347</v>
      </c>
      <c r="Z72">
        <v>0.56494419301691312</v>
      </c>
      <c r="AA72">
        <v>0.58080477896828098</v>
      </c>
      <c r="AB72">
        <v>0.5973336654005954</v>
      </c>
      <c r="AC72">
        <v>0.61315517605582059</v>
      </c>
      <c r="AD72">
        <v>0.62969384765623759</v>
      </c>
      <c r="AE72">
        <v>0.64739092344815219</v>
      </c>
      <c r="AF72">
        <v>0.66610516650076956</v>
      </c>
      <c r="AG72" s="17">
        <v>0.68450380655855048</v>
      </c>
      <c r="AH72" s="17">
        <v>0.70243053660688781</v>
      </c>
      <c r="AI72" s="17">
        <v>0.71982098533620387</v>
      </c>
      <c r="AJ72" s="17">
        <v>0.73661130703682831</v>
      </c>
      <c r="AK72" s="17">
        <v>0.75273856178520915</v>
      </c>
      <c r="AL72" s="17">
        <v>0.76814109964660782</v>
      </c>
      <c r="AM72" s="17">
        <v>0.78275894570450666</v>
      </c>
      <c r="AN72">
        <v>0.79653418263056941</v>
      </c>
      <c r="AO72">
        <v>0.80941132744757838</v>
      </c>
      <c r="AP72">
        <v>0.82133769911310128</v>
      </c>
      <c r="AQ72">
        <v>0.83226377356498227</v>
      </c>
      <c r="AR72">
        <v>0.84214352292188033</v>
      </c>
      <c r="AS72">
        <v>0.85093473562323108</v>
      </c>
      <c r="AT72">
        <v>0.85859931442285087</v>
      </c>
      <c r="AU72">
        <v>0.86510354931807654</v>
      </c>
      <c r="AV72">
        <v>0.87041836270036654</v>
      </c>
      <c r="AW72">
        <v>0.87451952425173407</v>
      </c>
      <c r="AX72">
        <v>0.87738783338167059</v>
      </c>
      <c r="AY72">
        <v>0.87900926729838769</v>
      </c>
      <c r="AZ72">
        <v>0.87937509313274809</v>
      </c>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552</v>
      </c>
      <c r="D102" s="26" t="s">
        <v>540</v>
      </c>
      <c r="E102" s="26" t="s">
        <v>553</v>
      </c>
      <c r="F102" s="26" t="s">
        <v>554</v>
      </c>
      <c r="G102" s="26" t="s">
        <v>555</v>
      </c>
      <c r="H102" s="26" t="s">
        <v>556</v>
      </c>
      <c r="I102" s="26" t="s">
        <v>541</v>
      </c>
      <c r="J102" s="26" t="s">
        <v>557</v>
      </c>
      <c r="K102" s="26" t="s">
        <v>558</v>
      </c>
      <c r="L102" s="26" t="s">
        <v>559</v>
      </c>
      <c r="M102" s="26" t="s">
        <v>560</v>
      </c>
      <c r="N102" s="26" t="s">
        <v>542</v>
      </c>
      <c r="O102" s="26" t="s">
        <v>561</v>
      </c>
      <c r="P102" s="26" t="s">
        <v>562</v>
      </c>
      <c r="Q102" s="26" t="s">
        <v>563</v>
      </c>
      <c r="R102" s="26" t="s">
        <v>564</v>
      </c>
      <c r="S102" s="26" t="s">
        <v>543</v>
      </c>
      <c r="T102" s="26" t="s">
        <v>565</v>
      </c>
      <c r="U102" s="26" t="s">
        <v>566</v>
      </c>
      <c r="V102" s="26" t="s">
        <v>567</v>
      </c>
      <c r="W102" s="26" t="s">
        <v>568</v>
      </c>
      <c r="X102" s="26" t="s">
        <v>544</v>
      </c>
      <c r="Y102" s="26" t="s">
        <v>569</v>
      </c>
      <c r="Z102" s="26" t="s">
        <v>570</v>
      </c>
      <c r="AA102" s="26" t="s">
        <v>571</v>
      </c>
      <c r="AB102" s="26" t="s">
        <v>572</v>
      </c>
      <c r="AC102" s="26" t="s">
        <v>545</v>
      </c>
      <c r="AD102" s="26" t="s">
        <v>573</v>
      </c>
      <c r="AE102" s="26" t="s">
        <v>574</v>
      </c>
      <c r="AF102" s="26" t="s">
        <v>575</v>
      </c>
      <c r="AG102" s="26" t="s">
        <v>576</v>
      </c>
      <c r="AH102" s="26" t="s">
        <v>546</v>
      </c>
      <c r="AI102" s="26"/>
      <c r="AJ102" s="26"/>
      <c r="AK102" s="26"/>
      <c r="AL102" s="26"/>
      <c r="AM102" s="26"/>
      <c r="AN102" s="26"/>
      <c r="AO102" s="26"/>
      <c r="AP102" s="26"/>
      <c r="AQ102" s="26"/>
      <c r="AR102" s="26"/>
      <c r="AS102" s="26"/>
      <c r="AT102" s="26"/>
      <c r="AU102" s="26"/>
    </row>
    <row r="103" spans="1:47">
      <c r="A103" s="26" t="s">
        <v>261</v>
      </c>
      <c r="B103" s="26" t="s">
        <v>515</v>
      </c>
      <c r="C103" t="s">
        <v>381</v>
      </c>
      <c r="D103" t="s">
        <v>381</v>
      </c>
      <c r="E103" t="s">
        <v>381</v>
      </c>
      <c r="F103" t="s">
        <v>381</v>
      </c>
      <c r="G103" t="s">
        <v>381</v>
      </c>
      <c r="H103" t="s">
        <v>381</v>
      </c>
      <c r="I103" t="s">
        <v>381</v>
      </c>
      <c r="J103" t="s">
        <v>381</v>
      </c>
      <c r="K103" t="s">
        <v>381</v>
      </c>
      <c r="L103" t="s">
        <v>381</v>
      </c>
      <c r="M103" t="s">
        <v>381</v>
      </c>
      <c r="N103" t="s">
        <v>381</v>
      </c>
      <c r="O103" t="s">
        <v>381</v>
      </c>
      <c r="P103" t="s">
        <v>381</v>
      </c>
      <c r="Q103" t="s">
        <v>381</v>
      </c>
      <c r="R103" t="s">
        <v>381</v>
      </c>
      <c r="S103" t="s">
        <v>381</v>
      </c>
      <c r="T103" t="s">
        <v>381</v>
      </c>
      <c r="U103" t="s">
        <v>381</v>
      </c>
      <c r="V103" t="s">
        <v>381</v>
      </c>
      <c r="W103" t="s">
        <v>381</v>
      </c>
      <c r="X103" t="s">
        <v>381</v>
      </c>
      <c r="Y103" t="s">
        <v>381</v>
      </c>
      <c r="Z103" t="s">
        <v>381</v>
      </c>
      <c r="AA103" t="s">
        <v>381</v>
      </c>
      <c r="AB103" t="s">
        <v>381</v>
      </c>
      <c r="AC103" t="s">
        <v>381</v>
      </c>
      <c r="AD103" t="s">
        <v>381</v>
      </c>
      <c r="AE103" t="s">
        <v>381</v>
      </c>
      <c r="AF103" t="s">
        <v>381</v>
      </c>
      <c r="AG103" t="s">
        <v>381</v>
      </c>
      <c r="AH103" t="s">
        <v>381</v>
      </c>
    </row>
    <row r="104" spans="1:47">
      <c r="A104" s="26" t="s">
        <v>261</v>
      </c>
      <c r="B104" s="26" t="s">
        <v>516</v>
      </c>
      <c r="C104" t="s">
        <v>381</v>
      </c>
      <c r="D104" t="s">
        <v>381</v>
      </c>
      <c r="E104" t="s">
        <v>381</v>
      </c>
      <c r="F104" t="s">
        <v>381</v>
      </c>
      <c r="G104" t="s">
        <v>381</v>
      </c>
      <c r="H104" t="s">
        <v>381</v>
      </c>
      <c r="I104" t="s">
        <v>381</v>
      </c>
      <c r="J104" t="s">
        <v>381</v>
      </c>
      <c r="K104" t="s">
        <v>381</v>
      </c>
      <c r="L104" t="s">
        <v>381</v>
      </c>
      <c r="M104" t="s">
        <v>381</v>
      </c>
      <c r="N104" t="s">
        <v>381</v>
      </c>
      <c r="O104" t="s">
        <v>381</v>
      </c>
      <c r="P104" t="s">
        <v>381</v>
      </c>
      <c r="Q104" t="s">
        <v>381</v>
      </c>
      <c r="R104" t="s">
        <v>381</v>
      </c>
      <c r="S104" t="s">
        <v>381</v>
      </c>
      <c r="T104" t="s">
        <v>381</v>
      </c>
      <c r="U104" t="s">
        <v>381</v>
      </c>
      <c r="V104" t="s">
        <v>381</v>
      </c>
      <c r="W104" t="s">
        <v>381</v>
      </c>
      <c r="X104" t="s">
        <v>381</v>
      </c>
      <c r="Y104" t="s">
        <v>381</v>
      </c>
      <c r="Z104" t="s">
        <v>381</v>
      </c>
      <c r="AA104" t="s">
        <v>381</v>
      </c>
      <c r="AB104" t="s">
        <v>381</v>
      </c>
      <c r="AC104" t="s">
        <v>381</v>
      </c>
      <c r="AD104" t="s">
        <v>381</v>
      </c>
      <c r="AE104" t="s">
        <v>381</v>
      </c>
      <c r="AF104" t="s">
        <v>381</v>
      </c>
      <c r="AG104" t="s">
        <v>381</v>
      </c>
      <c r="AH104" t="s">
        <v>381</v>
      </c>
    </row>
    <row r="105" spans="1:47">
      <c r="A105" s="26" t="s">
        <v>261</v>
      </c>
      <c r="B105" s="26" t="s">
        <v>517</v>
      </c>
      <c r="C105" t="s">
        <v>381</v>
      </c>
      <c r="D105" t="s">
        <v>381</v>
      </c>
      <c r="E105" t="s">
        <v>381</v>
      </c>
      <c r="F105" t="s">
        <v>381</v>
      </c>
      <c r="G105" t="s">
        <v>381</v>
      </c>
      <c r="H105" t="s">
        <v>381</v>
      </c>
      <c r="I105" t="s">
        <v>381</v>
      </c>
      <c r="J105" t="s">
        <v>381</v>
      </c>
      <c r="K105" t="s">
        <v>381</v>
      </c>
      <c r="L105" t="s">
        <v>381</v>
      </c>
      <c r="M105" t="s">
        <v>381</v>
      </c>
      <c r="N105" t="s">
        <v>381</v>
      </c>
      <c r="O105" t="s">
        <v>381</v>
      </c>
      <c r="P105" t="s">
        <v>381</v>
      </c>
      <c r="Q105" t="s">
        <v>381</v>
      </c>
      <c r="R105" t="s">
        <v>381</v>
      </c>
      <c r="S105" t="s">
        <v>381</v>
      </c>
      <c r="T105" t="s">
        <v>381</v>
      </c>
      <c r="U105" t="s">
        <v>381</v>
      </c>
      <c r="V105" t="s">
        <v>381</v>
      </c>
      <c r="W105" t="s">
        <v>381</v>
      </c>
      <c r="X105" t="s">
        <v>381</v>
      </c>
      <c r="Y105" t="s">
        <v>381</v>
      </c>
      <c r="Z105" t="s">
        <v>381</v>
      </c>
      <c r="AA105" t="s">
        <v>381</v>
      </c>
      <c r="AB105" t="s">
        <v>381</v>
      </c>
      <c r="AC105" t="s">
        <v>381</v>
      </c>
      <c r="AD105" t="s">
        <v>381</v>
      </c>
      <c r="AE105" t="s">
        <v>381</v>
      </c>
      <c r="AF105" t="s">
        <v>381</v>
      </c>
    </row>
    <row r="106" spans="1:47">
      <c r="A106" s="26" t="s">
        <v>261</v>
      </c>
      <c r="B106" s="26" t="s">
        <v>518</v>
      </c>
      <c r="C106" t="s">
        <v>381</v>
      </c>
      <c r="D106" t="s">
        <v>381</v>
      </c>
      <c r="E106" t="s">
        <v>381</v>
      </c>
      <c r="F106" t="s">
        <v>381</v>
      </c>
      <c r="G106" t="s">
        <v>381</v>
      </c>
      <c r="H106" t="s">
        <v>381</v>
      </c>
      <c r="I106" t="s">
        <v>381</v>
      </c>
      <c r="J106" t="s">
        <v>381</v>
      </c>
      <c r="K106" t="s">
        <v>381</v>
      </c>
      <c r="L106" t="s">
        <v>381</v>
      </c>
      <c r="M106" t="s">
        <v>381</v>
      </c>
      <c r="N106" t="s">
        <v>381</v>
      </c>
      <c r="O106" t="s">
        <v>381</v>
      </c>
      <c r="P106" t="s">
        <v>381</v>
      </c>
      <c r="Q106" t="s">
        <v>381</v>
      </c>
      <c r="R106" t="s">
        <v>381</v>
      </c>
    </row>
    <row r="107" spans="1:47">
      <c r="A107" s="26" t="s">
        <v>261</v>
      </c>
      <c r="B107" s="26" t="s">
        <v>519</v>
      </c>
      <c r="C107" t="s">
        <v>381</v>
      </c>
      <c r="D107" t="s">
        <v>381</v>
      </c>
      <c r="E107" t="s">
        <v>381</v>
      </c>
      <c r="F107" t="s">
        <v>381</v>
      </c>
    </row>
    <row r="108" spans="1:47">
      <c r="A108" s="26" t="s">
        <v>262</v>
      </c>
      <c r="B108" s="26" t="s">
        <v>517</v>
      </c>
      <c r="AG108" t="s">
        <v>381</v>
      </c>
      <c r="AH108" t="s">
        <v>381</v>
      </c>
    </row>
    <row r="109" spans="1:47">
      <c r="A109" s="26" t="s">
        <v>262</v>
      </c>
      <c r="B109" s="26" t="s">
        <v>518</v>
      </c>
      <c r="S109" t="s">
        <v>381</v>
      </c>
      <c r="T109" t="s">
        <v>381</v>
      </c>
      <c r="U109" t="s">
        <v>381</v>
      </c>
      <c r="V109" t="s">
        <v>381</v>
      </c>
      <c r="W109" t="s">
        <v>381</v>
      </c>
      <c r="X109" t="s">
        <v>381</v>
      </c>
      <c r="Y109" t="s">
        <v>381</v>
      </c>
      <c r="Z109" t="s">
        <v>381</v>
      </c>
      <c r="AA109" t="s">
        <v>381</v>
      </c>
      <c r="AB109" t="s">
        <v>381</v>
      </c>
      <c r="AC109" t="s">
        <v>381</v>
      </c>
      <c r="AD109" t="s">
        <v>381</v>
      </c>
      <c r="AE109" t="s">
        <v>381</v>
      </c>
      <c r="AF109" t="s">
        <v>381</v>
      </c>
      <c r="AG109" t="s">
        <v>381</v>
      </c>
      <c r="AH109" t="s">
        <v>381</v>
      </c>
    </row>
    <row r="110" spans="1:47">
      <c r="A110" s="26" t="s">
        <v>262</v>
      </c>
      <c r="B110" s="26" t="s">
        <v>519</v>
      </c>
      <c r="G110" t="s">
        <v>381</v>
      </c>
      <c r="H110" t="s">
        <v>381</v>
      </c>
      <c r="I110" t="s">
        <v>381</v>
      </c>
      <c r="J110" t="s">
        <v>381</v>
      </c>
      <c r="K110" t="s">
        <v>381</v>
      </c>
      <c r="L110" t="s">
        <v>381</v>
      </c>
      <c r="M110" t="s">
        <v>381</v>
      </c>
      <c r="N110" t="s">
        <v>381</v>
      </c>
      <c r="O110" t="s">
        <v>381</v>
      </c>
      <c r="P110" t="s">
        <v>381</v>
      </c>
      <c r="Q110" t="s">
        <v>381</v>
      </c>
      <c r="R110" t="s">
        <v>381</v>
      </c>
      <c r="S110" t="s">
        <v>381</v>
      </c>
      <c r="T110" t="s">
        <v>381</v>
      </c>
      <c r="U110" t="s">
        <v>381</v>
      </c>
      <c r="V110" t="s">
        <v>381</v>
      </c>
      <c r="W110" t="s">
        <v>381</v>
      </c>
      <c r="X110" t="s">
        <v>381</v>
      </c>
      <c r="Y110" t="s">
        <v>381</v>
      </c>
      <c r="Z110" t="s">
        <v>381</v>
      </c>
      <c r="AA110" t="s">
        <v>381</v>
      </c>
      <c r="AB110" t="s">
        <v>381</v>
      </c>
      <c r="AC110" t="s">
        <v>381</v>
      </c>
      <c r="AD110" t="s">
        <v>381</v>
      </c>
      <c r="AE110" t="s">
        <v>381</v>
      </c>
      <c r="AF110" t="s">
        <v>381</v>
      </c>
      <c r="AG110" t="s">
        <v>381</v>
      </c>
      <c r="AH110" t="s">
        <v>381</v>
      </c>
    </row>
    <row r="111" spans="1:47">
      <c r="A111" s="26" t="s">
        <v>262</v>
      </c>
      <c r="B111" s="26" t="s">
        <v>520</v>
      </c>
      <c r="C111" t="s">
        <v>381</v>
      </c>
      <c r="D111" t="s">
        <v>381</v>
      </c>
      <c r="E111" t="s">
        <v>381</v>
      </c>
      <c r="F111" t="s">
        <v>381</v>
      </c>
      <c r="G111" t="s">
        <v>381</v>
      </c>
      <c r="H111" t="s">
        <v>381</v>
      </c>
      <c r="I111" t="s">
        <v>381</v>
      </c>
      <c r="J111" t="s">
        <v>381</v>
      </c>
      <c r="K111" t="s">
        <v>381</v>
      </c>
      <c r="L111" t="s">
        <v>381</v>
      </c>
      <c r="M111" t="s">
        <v>381</v>
      </c>
      <c r="N111" t="s">
        <v>381</v>
      </c>
      <c r="O111" t="s">
        <v>381</v>
      </c>
      <c r="P111" t="s">
        <v>381</v>
      </c>
      <c r="Q111" t="s">
        <v>381</v>
      </c>
      <c r="R111" t="s">
        <v>381</v>
      </c>
      <c r="S111" t="s">
        <v>381</v>
      </c>
      <c r="T111" t="s">
        <v>381</v>
      </c>
      <c r="U111" t="s">
        <v>381</v>
      </c>
      <c r="V111" t="s">
        <v>381</v>
      </c>
      <c r="W111" t="s">
        <v>381</v>
      </c>
      <c r="X111" t="s">
        <v>381</v>
      </c>
      <c r="Y111" t="s">
        <v>381</v>
      </c>
      <c r="Z111" t="s">
        <v>381</v>
      </c>
      <c r="AA111" t="s">
        <v>381</v>
      </c>
      <c r="AB111" t="s">
        <v>381</v>
      </c>
      <c r="AC111" t="s">
        <v>381</v>
      </c>
      <c r="AD111" t="s">
        <v>381</v>
      </c>
      <c r="AE111" t="s">
        <v>381</v>
      </c>
      <c r="AF111" t="s">
        <v>381</v>
      </c>
      <c r="AG111" t="s">
        <v>381</v>
      </c>
      <c r="AH111" t="s">
        <v>381</v>
      </c>
    </row>
    <row r="112" spans="1:47">
      <c r="A112" s="26" t="s">
        <v>262</v>
      </c>
      <c r="B112" s="26" t="s">
        <v>521</v>
      </c>
      <c r="C112" t="s">
        <v>381</v>
      </c>
      <c r="D112" t="s">
        <v>381</v>
      </c>
      <c r="E112" t="s">
        <v>381</v>
      </c>
      <c r="F112" t="s">
        <v>381</v>
      </c>
      <c r="G112" t="s">
        <v>381</v>
      </c>
      <c r="H112" t="s">
        <v>381</v>
      </c>
      <c r="I112" t="s">
        <v>381</v>
      </c>
      <c r="J112" t="s">
        <v>381</v>
      </c>
      <c r="K112" t="s">
        <v>381</v>
      </c>
      <c r="L112" t="s">
        <v>381</v>
      </c>
      <c r="M112" t="s">
        <v>381</v>
      </c>
      <c r="N112" t="s">
        <v>381</v>
      </c>
      <c r="O112" t="s">
        <v>381</v>
      </c>
      <c r="P112" t="s">
        <v>381</v>
      </c>
      <c r="Q112" t="s">
        <v>381</v>
      </c>
      <c r="R112" t="s">
        <v>381</v>
      </c>
      <c r="S112" t="s">
        <v>381</v>
      </c>
      <c r="T112" t="s">
        <v>381</v>
      </c>
      <c r="U112" t="s">
        <v>381</v>
      </c>
      <c r="V112" t="s">
        <v>381</v>
      </c>
      <c r="W112" t="s">
        <v>381</v>
      </c>
      <c r="X112" t="s">
        <v>381</v>
      </c>
    </row>
    <row r="113" spans="1:34">
      <c r="A113" s="26" t="s">
        <v>262</v>
      </c>
      <c r="B113" s="26" t="s">
        <v>522</v>
      </c>
      <c r="C113" t="s">
        <v>381</v>
      </c>
      <c r="D113" t="s">
        <v>381</v>
      </c>
      <c r="F113" t="s">
        <v>381</v>
      </c>
    </row>
    <row r="114" spans="1:34">
      <c r="A114" s="26" t="s">
        <v>263</v>
      </c>
      <c r="B114" s="26" t="s">
        <v>521</v>
      </c>
      <c r="Y114" t="s">
        <v>381</v>
      </c>
      <c r="Z114" t="s">
        <v>381</v>
      </c>
      <c r="AA114" t="s">
        <v>381</v>
      </c>
      <c r="AB114" t="s">
        <v>381</v>
      </c>
      <c r="AC114" t="s">
        <v>381</v>
      </c>
      <c r="AD114" t="s">
        <v>381</v>
      </c>
      <c r="AE114" t="s">
        <v>381</v>
      </c>
      <c r="AF114" t="s">
        <v>381</v>
      </c>
      <c r="AG114" t="s">
        <v>381</v>
      </c>
      <c r="AH114" t="s">
        <v>381</v>
      </c>
    </row>
    <row r="115" spans="1:34">
      <c r="A115" s="26" t="s">
        <v>263</v>
      </c>
      <c r="B115" s="26" t="s">
        <v>522</v>
      </c>
      <c r="E115" t="s">
        <v>381</v>
      </c>
      <c r="G115" t="s">
        <v>381</v>
      </c>
      <c r="H115" t="s">
        <v>381</v>
      </c>
      <c r="I115" t="s">
        <v>381</v>
      </c>
      <c r="J115" t="s">
        <v>381</v>
      </c>
      <c r="K115" t="s">
        <v>381</v>
      </c>
      <c r="L115" t="s">
        <v>381</v>
      </c>
      <c r="M115" t="s">
        <v>381</v>
      </c>
      <c r="N115" t="s">
        <v>381</v>
      </c>
      <c r="O115" t="s">
        <v>381</v>
      </c>
      <c r="P115" t="s">
        <v>381</v>
      </c>
      <c r="Q115" t="s">
        <v>381</v>
      </c>
      <c r="R115" t="s">
        <v>381</v>
      </c>
      <c r="S115" t="s">
        <v>381</v>
      </c>
      <c r="T115" t="s">
        <v>381</v>
      </c>
      <c r="U115" t="s">
        <v>381</v>
      </c>
      <c r="V115" t="s">
        <v>381</v>
      </c>
      <c r="W115" t="s">
        <v>381</v>
      </c>
      <c r="X115" t="s">
        <v>381</v>
      </c>
      <c r="Y115" t="s">
        <v>381</v>
      </c>
      <c r="Z115" t="s">
        <v>381</v>
      </c>
      <c r="AA115" t="s">
        <v>381</v>
      </c>
      <c r="AB115" t="s">
        <v>381</v>
      </c>
      <c r="AC115" t="s">
        <v>381</v>
      </c>
      <c r="AD115" t="s">
        <v>381</v>
      </c>
      <c r="AE115" t="s">
        <v>381</v>
      </c>
      <c r="AF115" t="s">
        <v>381</v>
      </c>
      <c r="AG115" t="s">
        <v>381</v>
      </c>
      <c r="AH115" t="s">
        <v>381</v>
      </c>
    </row>
    <row r="116" spans="1:34">
      <c r="A116" s="26" t="s">
        <v>263</v>
      </c>
      <c r="B116" s="26" t="s">
        <v>523</v>
      </c>
      <c r="C116" t="s">
        <v>381</v>
      </c>
      <c r="D116" t="s">
        <v>381</v>
      </c>
      <c r="E116" t="s">
        <v>381</v>
      </c>
      <c r="F116" t="s">
        <v>381</v>
      </c>
      <c r="G116" t="s">
        <v>381</v>
      </c>
      <c r="H116" t="s">
        <v>381</v>
      </c>
      <c r="I116" t="s">
        <v>381</v>
      </c>
      <c r="J116" t="s">
        <v>381</v>
      </c>
      <c r="K116" t="s">
        <v>381</v>
      </c>
      <c r="L116" t="s">
        <v>381</v>
      </c>
      <c r="M116" t="s">
        <v>381</v>
      </c>
      <c r="N116" t="s">
        <v>381</v>
      </c>
      <c r="O116" t="s">
        <v>381</v>
      </c>
      <c r="P116" t="s">
        <v>381</v>
      </c>
      <c r="Q116" t="s">
        <v>381</v>
      </c>
      <c r="R116" t="s">
        <v>381</v>
      </c>
      <c r="S116" t="s">
        <v>381</v>
      </c>
      <c r="T116" t="s">
        <v>381</v>
      </c>
      <c r="U116" t="s">
        <v>381</v>
      </c>
      <c r="V116" t="s">
        <v>381</v>
      </c>
      <c r="W116" t="s">
        <v>381</v>
      </c>
      <c r="X116" t="s">
        <v>381</v>
      </c>
      <c r="Y116" t="s">
        <v>381</v>
      </c>
      <c r="Z116" t="s">
        <v>381</v>
      </c>
      <c r="AA116" t="s">
        <v>381</v>
      </c>
      <c r="AB116" t="s">
        <v>381</v>
      </c>
      <c r="AC116" t="s">
        <v>381</v>
      </c>
      <c r="AD116" t="s">
        <v>381</v>
      </c>
      <c r="AE116" t="s">
        <v>381</v>
      </c>
      <c r="AF116" t="s">
        <v>381</v>
      </c>
      <c r="AG116" t="s">
        <v>381</v>
      </c>
      <c r="AH116" t="s">
        <v>381</v>
      </c>
    </row>
    <row r="117" spans="1:34">
      <c r="A117" s="26" t="s">
        <v>263</v>
      </c>
      <c r="B117" s="26" t="s">
        <v>585</v>
      </c>
      <c r="C117" t="s">
        <v>381</v>
      </c>
      <c r="D117" t="s">
        <v>381</v>
      </c>
      <c r="E117" t="s">
        <v>381</v>
      </c>
      <c r="F117" t="s">
        <v>381</v>
      </c>
      <c r="G117" t="s">
        <v>381</v>
      </c>
      <c r="H117" t="s">
        <v>381</v>
      </c>
      <c r="I117" t="s">
        <v>381</v>
      </c>
      <c r="J117" t="s">
        <v>381</v>
      </c>
      <c r="K117" t="s">
        <v>381</v>
      </c>
      <c r="L117" t="s">
        <v>381</v>
      </c>
      <c r="M117" t="s">
        <v>381</v>
      </c>
      <c r="N117" t="s">
        <v>381</v>
      </c>
      <c r="O117" t="s">
        <v>381</v>
      </c>
      <c r="P117" t="s">
        <v>381</v>
      </c>
      <c r="Q117" t="s">
        <v>381</v>
      </c>
      <c r="R117" t="s">
        <v>381</v>
      </c>
      <c r="S117" t="s">
        <v>381</v>
      </c>
      <c r="T117" t="s">
        <v>381</v>
      </c>
      <c r="U117" t="s">
        <v>381</v>
      </c>
      <c r="V117" t="s">
        <v>381</v>
      </c>
      <c r="W117" t="s">
        <v>381</v>
      </c>
      <c r="X117" t="s">
        <v>381</v>
      </c>
      <c r="Y117" t="s">
        <v>381</v>
      </c>
      <c r="Z117" t="s">
        <v>381</v>
      </c>
      <c r="AA117" t="s">
        <v>381</v>
      </c>
      <c r="AB117" t="s">
        <v>381</v>
      </c>
      <c r="AC117" t="s">
        <v>381</v>
      </c>
      <c r="AD117" t="s">
        <v>381</v>
      </c>
      <c r="AE117" t="s">
        <v>381</v>
      </c>
      <c r="AF117" t="s">
        <v>381</v>
      </c>
      <c r="AG117" t="s">
        <v>381</v>
      </c>
      <c r="AH117" t="s">
        <v>381</v>
      </c>
    </row>
    <row r="118" spans="1:34">
      <c r="A118" s="26"/>
      <c r="B118" s="26"/>
    </row>
    <row r="119" spans="1:34">
      <c r="A119" s="26"/>
      <c r="B119" s="26"/>
    </row>
    <row r="120" spans="1:34">
      <c r="A120" s="26"/>
      <c r="B120" s="26"/>
    </row>
    <row r="121" spans="1:34">
      <c r="A121" s="26"/>
      <c r="B121" s="26"/>
    </row>
    <row r="122" spans="1:34">
      <c r="A122" s="26"/>
      <c r="B122" s="26"/>
    </row>
    <row r="123" spans="1:34">
      <c r="A123" s="26"/>
      <c r="B123" s="26"/>
    </row>
    <row r="124" spans="1:34">
      <c r="A124" s="26"/>
      <c r="B124" s="26"/>
    </row>
    <row r="125" spans="1:34">
      <c r="A125" s="26"/>
      <c r="B125" s="26"/>
    </row>
    <row r="126" spans="1:34">
      <c r="A126" s="26"/>
      <c r="B126" s="26"/>
    </row>
    <row r="127" spans="1:34">
      <c r="A127" s="26"/>
      <c r="B127" s="26"/>
    </row>
    <row r="128" spans="1:34">
      <c r="A128" s="26"/>
      <c r="B128" s="26"/>
    </row>
    <row r="129" spans="1:53">
      <c r="A129" s="26"/>
      <c r="B129" s="26"/>
    </row>
    <row r="130" spans="1:53">
      <c r="A130" s="26"/>
      <c r="B130" s="26" t="s">
        <v>552</v>
      </c>
      <c r="C130" s="26" t="s">
        <v>540</v>
      </c>
      <c r="D130" s="26" t="s">
        <v>553</v>
      </c>
      <c r="E130" s="26" t="s">
        <v>554</v>
      </c>
      <c r="F130" s="26" t="s">
        <v>555</v>
      </c>
      <c r="G130" s="26" t="s">
        <v>556</v>
      </c>
      <c r="H130" s="26" t="s">
        <v>541</v>
      </c>
      <c r="I130" s="26" t="s">
        <v>557</v>
      </c>
      <c r="J130" s="26" t="s">
        <v>558</v>
      </c>
      <c r="K130" s="26" t="s">
        <v>559</v>
      </c>
      <c r="L130" s="26" t="s">
        <v>560</v>
      </c>
      <c r="M130" s="26" t="s">
        <v>542</v>
      </c>
      <c r="N130" s="26" t="s">
        <v>561</v>
      </c>
      <c r="O130" s="26" t="s">
        <v>562</v>
      </c>
      <c r="P130" s="26" t="s">
        <v>563</v>
      </c>
      <c r="Q130" s="26" t="s">
        <v>564</v>
      </c>
      <c r="R130" s="26" t="s">
        <v>543</v>
      </c>
      <c r="S130" s="26" t="s">
        <v>565</v>
      </c>
      <c r="T130" s="26" t="s">
        <v>566</v>
      </c>
      <c r="U130" s="26" t="s">
        <v>567</v>
      </c>
      <c r="V130" s="26" t="s">
        <v>568</v>
      </c>
      <c r="W130" s="26" t="s">
        <v>544</v>
      </c>
      <c r="X130" s="26" t="s">
        <v>569</v>
      </c>
      <c r="Y130" s="26" t="s">
        <v>570</v>
      </c>
      <c r="Z130" s="26" t="s">
        <v>571</v>
      </c>
      <c r="AA130" s="26" t="s">
        <v>572</v>
      </c>
      <c r="AB130" s="26" t="s">
        <v>545</v>
      </c>
      <c r="AC130" s="26" t="s">
        <v>573</v>
      </c>
      <c r="AD130" s="26" t="s">
        <v>574</v>
      </c>
      <c r="AE130" s="26" t="s">
        <v>575</v>
      </c>
      <c r="AF130" s="26" t="s">
        <v>576</v>
      </c>
      <c r="AG130" s="26" t="s">
        <v>546</v>
      </c>
      <c r="AH130" s="26" t="s">
        <v>705</v>
      </c>
      <c r="AI130" s="26" t="s">
        <v>706</v>
      </c>
      <c r="AJ130" s="26" t="s">
        <v>707</v>
      </c>
      <c r="AK130" s="26" t="s">
        <v>708</v>
      </c>
      <c r="AL130" s="26" t="s">
        <v>709</v>
      </c>
      <c r="AM130" s="26" t="s">
        <v>710</v>
      </c>
      <c r="AN130" s="26" t="s">
        <v>711</v>
      </c>
      <c r="AO130" s="26" t="s">
        <v>712</v>
      </c>
      <c r="AP130" s="26" t="s">
        <v>713</v>
      </c>
      <c r="AQ130" s="26" t="s">
        <v>714</v>
      </c>
      <c r="AR130" s="26" t="s">
        <v>715</v>
      </c>
      <c r="AS130" s="26" t="s">
        <v>716</v>
      </c>
      <c r="AT130" s="26" t="s">
        <v>717</v>
      </c>
      <c r="AU130" s="26" t="s">
        <v>718</v>
      </c>
      <c r="AV130" s="26" t="s">
        <v>719</v>
      </c>
      <c r="AW130" s="26" t="s">
        <v>720</v>
      </c>
      <c r="AX130" s="26" t="s">
        <v>721</v>
      </c>
      <c r="AY130" s="26" t="s">
        <v>722</v>
      </c>
      <c r="AZ130" s="26" t="s">
        <v>723</v>
      </c>
      <c r="BA130" s="26" t="s">
        <v>724</v>
      </c>
    </row>
    <row r="131" spans="1:53">
      <c r="A131" s="26" t="s">
        <v>374</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c r="AH131">
        <f>FORECAST(AH$1,$AB131:$AG131,$AB$1:$AG$1)</f>
        <v>231.8696666666674</v>
      </c>
      <c r="AI131">
        <f t="shared" ref="AI131:BA131" si="0">FORECAST(AI$1,$AB131:$AG131,$AB$1:$AG$1)</f>
        <v>234.64252380952439</v>
      </c>
      <c r="AJ131">
        <f t="shared" si="0"/>
        <v>237.41538095238138</v>
      </c>
      <c r="AK131">
        <f t="shared" si="0"/>
        <v>240.18823809523838</v>
      </c>
      <c r="AL131">
        <f t="shared" si="0"/>
        <v>242.96109523809537</v>
      </c>
      <c r="AM131">
        <f t="shared" si="0"/>
        <v>245.73395238095236</v>
      </c>
      <c r="AN131">
        <f t="shared" si="0"/>
        <v>248.50680952381026</v>
      </c>
      <c r="AO131">
        <f t="shared" si="0"/>
        <v>251.27966666666725</v>
      </c>
      <c r="AP131">
        <f t="shared" si="0"/>
        <v>254.05252380952425</v>
      </c>
      <c r="AQ131">
        <f t="shared" si="0"/>
        <v>256.82538095238124</v>
      </c>
      <c r="AR131">
        <f t="shared" si="0"/>
        <v>259.59823809523823</v>
      </c>
      <c r="AS131">
        <f t="shared" si="0"/>
        <v>262.37109523809522</v>
      </c>
      <c r="AT131">
        <f t="shared" si="0"/>
        <v>265.14395238095312</v>
      </c>
      <c r="AU131">
        <f t="shared" si="0"/>
        <v>267.91680952381012</v>
      </c>
      <c r="AV131">
        <f t="shared" si="0"/>
        <v>270.68966666666711</v>
      </c>
      <c r="AW131">
        <f t="shared" si="0"/>
        <v>273.4625238095241</v>
      </c>
      <c r="AX131">
        <f t="shared" si="0"/>
        <v>276.23538095238109</v>
      </c>
      <c r="AY131">
        <f t="shared" si="0"/>
        <v>279.00823809523808</v>
      </c>
      <c r="AZ131">
        <f t="shared" si="0"/>
        <v>281.78109523809599</v>
      </c>
      <c r="BA131">
        <f t="shared" si="0"/>
        <v>284.55395238095298</v>
      </c>
    </row>
    <row r="132" spans="1:53">
      <c r="A132" s="26" t="s">
        <v>695</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f>FORECAST(AH$1,$M132:$AG132,$M$1:$AG$1)</f>
        <v>14.066390476190463</v>
      </c>
      <c r="AI132">
        <f t="shared" ref="AI132:BA132" si="1">FORECAST(AI$1,$M132:$AG132,$M$1:$AG$1)</f>
        <v>14.422967099567018</v>
      </c>
      <c r="AJ132">
        <f t="shared" si="1"/>
        <v>14.779543722943686</v>
      </c>
      <c r="AK132">
        <f t="shared" si="1"/>
        <v>15.136120346320354</v>
      </c>
      <c r="AL132">
        <f t="shared" si="1"/>
        <v>15.492696969696908</v>
      </c>
      <c r="AM132">
        <f t="shared" si="1"/>
        <v>15.849273593073576</v>
      </c>
      <c r="AN132">
        <f t="shared" si="1"/>
        <v>16.205850216450131</v>
      </c>
      <c r="AO132">
        <f t="shared" si="1"/>
        <v>16.562426839826799</v>
      </c>
      <c r="AP132">
        <f t="shared" si="1"/>
        <v>16.919003463203467</v>
      </c>
      <c r="AQ132">
        <f t="shared" si="1"/>
        <v>17.275580086580021</v>
      </c>
      <c r="AR132">
        <f t="shared" si="1"/>
        <v>17.632156709956689</v>
      </c>
      <c r="AS132">
        <f t="shared" si="1"/>
        <v>17.988733333333244</v>
      </c>
      <c r="AT132">
        <f t="shared" si="1"/>
        <v>18.345309956709912</v>
      </c>
      <c r="AU132">
        <f t="shared" si="1"/>
        <v>18.70188658008658</v>
      </c>
      <c r="AV132">
        <f t="shared" si="1"/>
        <v>19.058463203463134</v>
      </c>
      <c r="AW132">
        <f t="shared" si="1"/>
        <v>19.415039826839802</v>
      </c>
      <c r="AX132">
        <f t="shared" si="1"/>
        <v>19.77161645021647</v>
      </c>
      <c r="AY132">
        <f t="shared" si="1"/>
        <v>20.128193073593025</v>
      </c>
      <c r="AZ132">
        <f t="shared" si="1"/>
        <v>20.484769696969693</v>
      </c>
      <c r="BA132">
        <f t="shared" si="1"/>
        <v>20.841346320346247</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623</v>
      </c>
      <c r="B163" s="26" t="s">
        <v>4</v>
      </c>
      <c r="C163" s="26" t="s">
        <v>624</v>
      </c>
      <c r="D163" s="26" t="s">
        <v>625</v>
      </c>
      <c r="E163" s="26" t="s">
        <v>645</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tabSelected="1" topLeftCell="H11" workbookViewId="0">
      <selection activeCell="AI45" sqref="AI45"/>
    </sheetView>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538</v>
      </c>
      <c r="D3" s="26" t="s">
        <v>547</v>
      </c>
      <c r="E3" s="26" t="s">
        <v>548</v>
      </c>
      <c r="F3" s="26" t="s">
        <v>539</v>
      </c>
      <c r="G3" s="26" t="s">
        <v>549</v>
      </c>
      <c r="H3" s="26" t="s">
        <v>550</v>
      </c>
      <c r="I3" s="26" t="s">
        <v>551</v>
      </c>
      <c r="J3" s="26" t="s">
        <v>552</v>
      </c>
      <c r="K3" s="26" t="s">
        <v>540</v>
      </c>
      <c r="L3" s="26" t="s">
        <v>553</v>
      </c>
      <c r="M3" s="26" t="s">
        <v>554</v>
      </c>
      <c r="N3" s="26" t="s">
        <v>555</v>
      </c>
      <c r="O3" s="26" t="s">
        <v>556</v>
      </c>
      <c r="P3" s="26" t="s">
        <v>541</v>
      </c>
      <c r="Q3" s="26" t="s">
        <v>557</v>
      </c>
      <c r="R3" s="26" t="s">
        <v>558</v>
      </c>
      <c r="S3" s="26" t="s">
        <v>559</v>
      </c>
      <c r="T3" s="26" t="s">
        <v>560</v>
      </c>
      <c r="U3" s="26" t="s">
        <v>542</v>
      </c>
      <c r="V3" s="26" t="s">
        <v>561</v>
      </c>
      <c r="W3" s="26" t="s">
        <v>562</v>
      </c>
      <c r="X3" s="26" t="s">
        <v>563</v>
      </c>
      <c r="Y3" s="26" t="s">
        <v>564</v>
      </c>
      <c r="Z3" s="26" t="s">
        <v>543</v>
      </c>
      <c r="AA3" s="26" t="s">
        <v>565</v>
      </c>
      <c r="AB3" s="26" t="s">
        <v>566</v>
      </c>
      <c r="AC3" s="26" t="s">
        <v>567</v>
      </c>
      <c r="AD3" s="26" t="s">
        <v>568</v>
      </c>
      <c r="AE3" s="26" t="s">
        <v>544</v>
      </c>
      <c r="AF3" s="26" t="s">
        <v>545</v>
      </c>
      <c r="AG3" s="26" t="s">
        <v>546</v>
      </c>
      <c r="AH3" s="26" t="s">
        <v>709</v>
      </c>
      <c r="AI3" s="26" t="s">
        <v>714</v>
      </c>
      <c r="AJ3" s="26" t="s">
        <v>719</v>
      </c>
      <c r="AK3" s="26" t="s">
        <v>724</v>
      </c>
      <c r="AL3" s="26"/>
      <c r="AM3" s="26"/>
      <c r="AN3" s="26"/>
      <c r="AO3" s="26"/>
    </row>
    <row r="5" spans="1:41">
      <c r="A5" t="s">
        <v>593</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594</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9">
        <v>96.797279590965346</v>
      </c>
      <c r="D7" s="269">
        <v>101.32801029182565</v>
      </c>
      <c r="E7" s="269">
        <v>105.4512845971946</v>
      </c>
      <c r="F7" s="269">
        <v>104.03295587682055</v>
      </c>
      <c r="G7" s="269">
        <v>102.86973222443167</v>
      </c>
      <c r="H7" s="269">
        <v>106.45368114150588</v>
      </c>
      <c r="I7" s="269">
        <v>104.83293209544796</v>
      </c>
      <c r="J7" s="269">
        <v>103.19</v>
      </c>
      <c r="K7" s="269">
        <v>101.98</v>
      </c>
      <c r="L7" s="6">
        <f t="shared" ref="L7:AG7" si="5">L45/K45*K7</f>
        <v>106.77618269276007</v>
      </c>
      <c r="M7" s="6">
        <f t="shared" si="5"/>
        <v>108.81604147435188</v>
      </c>
      <c r="N7" s="6">
        <f t="shared" si="5"/>
        <v>109.03367355730057</v>
      </c>
      <c r="O7" s="6">
        <f t="shared" si="5"/>
        <v>110.12401029287358</v>
      </c>
      <c r="P7" s="6">
        <f t="shared" si="5"/>
        <v>111.33537440609517</v>
      </c>
      <c r="Q7" s="6">
        <f t="shared" si="5"/>
        <v>112.8940696477805</v>
      </c>
      <c r="R7" s="6">
        <f t="shared" si="5"/>
        <v>114.70037476214499</v>
      </c>
      <c r="S7" s="6">
        <f t="shared" si="5"/>
        <v>116.7649815078636</v>
      </c>
      <c r="T7" s="6">
        <f t="shared" si="5"/>
        <v>119.33751514287142</v>
      </c>
      <c r="U7" s="6">
        <f t="shared" si="5"/>
        <v>122.46634842347326</v>
      </c>
      <c r="V7" s="6">
        <f t="shared" si="5"/>
        <v>126.06421579250767</v>
      </c>
      <c r="W7" s="6">
        <f t="shared" si="5"/>
        <v>129.8559171888065</v>
      </c>
      <c r="X7" s="6">
        <f t="shared" si="5"/>
        <v>133.87855551713014</v>
      </c>
      <c r="Y7" s="6">
        <f t="shared" si="5"/>
        <v>138.47941603601245</v>
      </c>
      <c r="Z7" s="6">
        <f t="shared" si="5"/>
        <v>143.35454149130049</v>
      </c>
      <c r="AA7" s="6">
        <f t="shared" si="5"/>
        <v>148.52153545006567</v>
      </c>
      <c r="AB7" s="6">
        <f t="shared" si="5"/>
        <v>154.01787462641707</v>
      </c>
      <c r="AC7" s="6">
        <f t="shared" si="5"/>
        <v>159.77135760162864</v>
      </c>
      <c r="AD7" s="6">
        <f t="shared" si="5"/>
        <v>165.61347836440339</v>
      </c>
      <c r="AE7" s="6">
        <f t="shared" si="5"/>
        <v>171.47762048595308</v>
      </c>
      <c r="AF7" s="6">
        <f t="shared" si="5"/>
        <v>203.42521702176563</v>
      </c>
      <c r="AG7" s="6">
        <f t="shared" si="5"/>
        <v>241.92531126525446</v>
      </c>
      <c r="AH7" s="6">
        <f t="shared" ref="AH7:AH12" si="6">AH45/AG45*AG7</f>
        <v>282.02525190600596</v>
      </c>
      <c r="AI7" s="6">
        <f t="shared" ref="AI7:AI12" si="7">AI45/AH45*AH7</f>
        <v>314.65951769462703</v>
      </c>
      <c r="AJ7" s="6">
        <f t="shared" ref="AJ7:AJ12" si="8">AJ45/AI45*AI7</f>
        <v>335.87004092771502</v>
      </c>
      <c r="AK7" s="6">
        <f t="shared" ref="AK7:AK12" si="9">AK45/AJ45*AJ7</f>
        <v>342.85263739891138</v>
      </c>
      <c r="AL7" s="107"/>
      <c r="AM7" s="107"/>
      <c r="AO7">
        <v>1</v>
      </c>
    </row>
    <row r="8" spans="1:41">
      <c r="A8" s="115" t="s">
        <v>4</v>
      </c>
      <c r="B8">
        <f>B7+1</f>
        <v>2</v>
      </c>
      <c r="C8" s="269">
        <v>2420.5059603282948</v>
      </c>
      <c r="D8" s="269">
        <v>2489.1047071827661</v>
      </c>
      <c r="E8" s="269">
        <v>2551.5982527371866</v>
      </c>
      <c r="F8" s="269">
        <v>2595.1630396206046</v>
      </c>
      <c r="G8" s="269">
        <v>2628.6516711665686</v>
      </c>
      <c r="H8" s="269">
        <v>2667.1308637985835</v>
      </c>
      <c r="I8" s="269">
        <v>2710.4237502366891</v>
      </c>
      <c r="J8" s="269">
        <v>2746.44</v>
      </c>
      <c r="K8" s="269">
        <v>2570.58</v>
      </c>
      <c r="L8" s="6">
        <f t="shared" ref="L8:AG8" si="10">L46/K46*K8</f>
        <v>2701.6634132159884</v>
      </c>
      <c r="M8" s="6">
        <f t="shared" si="10"/>
        <v>2753.2761577379706</v>
      </c>
      <c r="N8" s="6">
        <f t="shared" si="10"/>
        <v>2758.7827100534464</v>
      </c>
      <c r="O8" s="6">
        <f t="shared" si="10"/>
        <v>2786.3705371539809</v>
      </c>
      <c r="P8" s="6">
        <f t="shared" si="10"/>
        <v>2817.0206130626743</v>
      </c>
      <c r="Q8" s="6">
        <f t="shared" si="10"/>
        <v>2856.4589016455516</v>
      </c>
      <c r="R8" s="6">
        <f t="shared" si="10"/>
        <v>2902.1622440718807</v>
      </c>
      <c r="S8" s="6">
        <f t="shared" si="10"/>
        <v>2954.4011644651746</v>
      </c>
      <c r="T8" s="6">
        <f t="shared" si="10"/>
        <v>3019.4917101814099</v>
      </c>
      <c r="U8" s="6">
        <f t="shared" si="10"/>
        <v>3098.6578143357187</v>
      </c>
      <c r="V8" s="6">
        <f t="shared" si="10"/>
        <v>3189.6914736349381</v>
      </c>
      <c r="W8" s="6">
        <f t="shared" si="10"/>
        <v>3285.6295440723929</v>
      </c>
      <c r="X8" s="6">
        <f t="shared" si="10"/>
        <v>3387.4108076665748</v>
      </c>
      <c r="Y8" s="6">
        <f t="shared" si="10"/>
        <v>3503.822316485358</v>
      </c>
      <c r="Z8" s="6">
        <f t="shared" si="10"/>
        <v>3627.1733086751424</v>
      </c>
      <c r="AA8" s="6">
        <f t="shared" si="10"/>
        <v>3757.9091917406686</v>
      </c>
      <c r="AB8" s="6">
        <f t="shared" si="10"/>
        <v>3896.9782058681149</v>
      </c>
      <c r="AC8" s="6">
        <f t="shared" si="10"/>
        <v>4042.5535023498846</v>
      </c>
      <c r="AD8" s="6">
        <f t="shared" si="10"/>
        <v>4190.3715224582984</v>
      </c>
      <c r="AE8" s="6">
        <f t="shared" si="10"/>
        <v>4338.746729551779</v>
      </c>
      <c r="AF8" s="6">
        <f t="shared" si="10"/>
        <v>5147.0885387860135</v>
      </c>
      <c r="AG8" s="6">
        <f t="shared" si="10"/>
        <v>6121.2224083428055</v>
      </c>
      <c r="AH8" s="6">
        <f t="shared" si="6"/>
        <v>7135.8357778147301</v>
      </c>
      <c r="AI8" s="6">
        <f t="shared" si="7"/>
        <v>7961.5517724759829</v>
      </c>
      <c r="AJ8" s="6">
        <f t="shared" si="8"/>
        <v>8498.2229022061783</v>
      </c>
      <c r="AK8" s="6">
        <f t="shared" si="9"/>
        <v>8674.8973715470001</v>
      </c>
      <c r="AL8" s="107"/>
      <c r="AM8" s="107"/>
      <c r="AO8">
        <f>AO7+1</f>
        <v>2</v>
      </c>
    </row>
    <row r="9" spans="1:41">
      <c r="A9" s="115" t="s">
        <v>510</v>
      </c>
      <c r="B9">
        <f t="shared" ref="B9:B37" si="11">B8+1</f>
        <v>3</v>
      </c>
      <c r="C9" s="269">
        <v>72.107894835057621</v>
      </c>
      <c r="D9" s="269">
        <v>74.266300997437128</v>
      </c>
      <c r="E9" s="269">
        <v>75.801027741220466</v>
      </c>
      <c r="F9" s="269">
        <v>76.644854367250801</v>
      </c>
      <c r="G9" s="269">
        <v>77.466834349241523</v>
      </c>
      <c r="H9" s="269">
        <v>78.131791577197461</v>
      </c>
      <c r="I9" s="269">
        <v>79.016580660802092</v>
      </c>
      <c r="J9" s="269">
        <v>78.849999999999994</v>
      </c>
      <c r="K9" s="269">
        <v>77.7</v>
      </c>
      <c r="L9" s="6">
        <f t="shared" ref="L9:AG9" si="12">L47/K47*K9</f>
        <v>76.135205707164062</v>
      </c>
      <c r="M9" s="6">
        <f t="shared" si="12"/>
        <v>77.742235294203837</v>
      </c>
      <c r="N9" s="6">
        <f t="shared" si="12"/>
        <v>77.87811750787796</v>
      </c>
      <c r="O9" s="6">
        <f t="shared" si="12"/>
        <v>78.673049806759337</v>
      </c>
      <c r="P9" s="6">
        <f t="shared" si="12"/>
        <v>79.521149223415563</v>
      </c>
      <c r="Q9" s="6">
        <f t="shared" si="12"/>
        <v>80.774652394623175</v>
      </c>
      <c r="R9" s="6">
        <f t="shared" si="12"/>
        <v>82.191765517127848</v>
      </c>
      <c r="S9" s="6">
        <f t="shared" si="12"/>
        <v>83.743576134007128</v>
      </c>
      <c r="T9" s="6">
        <f t="shared" si="12"/>
        <v>85.69894701205537</v>
      </c>
      <c r="U9" s="6">
        <f t="shared" si="12"/>
        <v>88.078439163688699</v>
      </c>
      <c r="V9" s="6">
        <f t="shared" si="12"/>
        <v>90.895610853007341</v>
      </c>
      <c r="W9" s="6">
        <f t="shared" si="12"/>
        <v>93.839248568518911</v>
      </c>
      <c r="X9" s="6">
        <f t="shared" si="12"/>
        <v>97.041782283230575</v>
      </c>
      <c r="Y9" s="6">
        <f t="shared" si="12"/>
        <v>100.63131738787621</v>
      </c>
      <c r="Z9" s="6">
        <f t="shared" si="12"/>
        <v>104.5302146152469</v>
      </c>
      <c r="AA9" s="6">
        <f t="shared" si="12"/>
        <v>108.65405249955944</v>
      </c>
      <c r="AB9" s="6">
        <f t="shared" si="12"/>
        <v>112.97775869175773</v>
      </c>
      <c r="AC9" s="6">
        <f t="shared" si="12"/>
        <v>117.55924489173901</v>
      </c>
      <c r="AD9" s="6">
        <f t="shared" si="12"/>
        <v>122.2093857914187</v>
      </c>
      <c r="AE9" s="6">
        <f t="shared" si="12"/>
        <v>126.87883757879234</v>
      </c>
      <c r="AF9" s="6">
        <f t="shared" si="12"/>
        <v>151.95081165067981</v>
      </c>
      <c r="AG9" s="6">
        <f t="shared" si="12"/>
        <v>182.09353675989101</v>
      </c>
      <c r="AH9" s="6">
        <f t="shared" si="6"/>
        <v>213.46298674732734</v>
      </c>
      <c r="AI9" s="6">
        <f t="shared" si="7"/>
        <v>239.03171955828529</v>
      </c>
      <c r="AJ9" s="6">
        <f t="shared" si="8"/>
        <v>255.73506376809084</v>
      </c>
      <c r="AK9" s="6">
        <f t="shared" si="9"/>
        <v>261.40203004829652</v>
      </c>
      <c r="AL9" s="107"/>
      <c r="AM9" s="107"/>
      <c r="AO9">
        <f t="shared" ref="AO9:AO25" si="13">AO8+1</f>
        <v>3</v>
      </c>
    </row>
    <row r="10" spans="1:41">
      <c r="A10" s="115" t="s">
        <v>695</v>
      </c>
      <c r="B10">
        <f t="shared" si="11"/>
        <v>4</v>
      </c>
      <c r="C10" s="269">
        <v>2.4554419284149018</v>
      </c>
      <c r="D10" s="269">
        <v>2.4807404210106916</v>
      </c>
      <c r="E10" s="269">
        <v>2.5000863271133542</v>
      </c>
      <c r="F10" s="269">
        <v>2.4936376917457999</v>
      </c>
      <c r="G10" s="269">
        <v>2.4903306992496184</v>
      </c>
      <c r="H10" s="269">
        <v>2.5025665714854908</v>
      </c>
      <c r="I10" s="269">
        <v>2.5113301016003717</v>
      </c>
      <c r="J10" s="269">
        <v>2.4900000000000002</v>
      </c>
      <c r="K10" s="269">
        <v>2.36</v>
      </c>
      <c r="L10" s="6">
        <f t="shared" ref="L10:AG10" si="14">L48/K48*K10</f>
        <v>2.4042696539104442</v>
      </c>
      <c r="M10" s="6">
        <f t="shared" si="14"/>
        <v>2.4550179566590691</v>
      </c>
      <c r="N10" s="6">
        <f t="shared" si="14"/>
        <v>2.459308973932989</v>
      </c>
      <c r="O10" s="6">
        <f t="shared" si="14"/>
        <v>2.4844120991608221</v>
      </c>
      <c r="P10" s="6">
        <f t="shared" si="14"/>
        <v>2.5111941860025979</v>
      </c>
      <c r="Q10" s="6">
        <f t="shared" si="14"/>
        <v>2.5507784966723115</v>
      </c>
      <c r="R10" s="6">
        <f t="shared" si="14"/>
        <v>2.5955294373829858</v>
      </c>
      <c r="S10" s="6">
        <f t="shared" si="14"/>
        <v>2.6445339831791732</v>
      </c>
      <c r="T10" s="6">
        <f t="shared" si="14"/>
        <v>2.7062825372228025</v>
      </c>
      <c r="U10" s="6">
        <f t="shared" si="14"/>
        <v>2.7814243946428032</v>
      </c>
      <c r="V10" s="6">
        <f t="shared" si="14"/>
        <v>2.8703877111476017</v>
      </c>
      <c r="W10" s="6">
        <f t="shared" si="14"/>
        <v>2.9633446916374409</v>
      </c>
      <c r="X10" s="6">
        <f t="shared" si="14"/>
        <v>3.0644773352599146</v>
      </c>
      <c r="Y10" s="6">
        <f t="shared" si="14"/>
        <v>3.177831075406619</v>
      </c>
      <c r="Z10" s="6">
        <f t="shared" si="14"/>
        <v>3.3009541457446412</v>
      </c>
      <c r="AA10" s="6">
        <f t="shared" si="14"/>
        <v>3.431180605249248</v>
      </c>
      <c r="AB10" s="6">
        <f t="shared" si="14"/>
        <v>3.5677186955291949</v>
      </c>
      <c r="AC10" s="6">
        <f t="shared" si="14"/>
        <v>3.7123972071075513</v>
      </c>
      <c r="AD10" s="6">
        <f t="shared" si="14"/>
        <v>3.8592437618342785</v>
      </c>
      <c r="AE10" s="6">
        <f t="shared" si="14"/>
        <v>4.0067001340671311</v>
      </c>
      <c r="AF10" s="6">
        <f t="shared" si="14"/>
        <v>4.7984466837056834</v>
      </c>
      <c r="AG10" s="6">
        <f t="shared" si="14"/>
        <v>5.7503222134702492</v>
      </c>
      <c r="AH10" s="6">
        <f t="shared" si="6"/>
        <v>6.740936423599817</v>
      </c>
      <c r="AI10" s="6">
        <f t="shared" si="7"/>
        <v>7.5483700913142799</v>
      </c>
      <c r="AJ10" s="6">
        <f t="shared" si="8"/>
        <v>8.0758441189923502</v>
      </c>
      <c r="AK10" s="6">
        <f t="shared" si="9"/>
        <v>8.2548009488935836</v>
      </c>
      <c r="AL10" s="107"/>
      <c r="AM10" s="107"/>
      <c r="AO10">
        <f t="shared" si="13"/>
        <v>4</v>
      </c>
    </row>
    <row r="11" spans="1:41">
      <c r="A11" s="115" t="s">
        <v>507</v>
      </c>
      <c r="B11">
        <f t="shared" si="11"/>
        <v>5</v>
      </c>
      <c r="C11" s="269">
        <v>138.08343097582718</v>
      </c>
      <c r="D11" s="269">
        <v>143.16360238477418</v>
      </c>
      <c r="E11" s="269">
        <v>146.98438355117329</v>
      </c>
      <c r="F11" s="269">
        <v>148.78204922418408</v>
      </c>
      <c r="G11" s="269">
        <v>151.86270236184362</v>
      </c>
      <c r="H11" s="269">
        <v>153.55950890468549</v>
      </c>
      <c r="I11" s="269">
        <v>155.74281242834212</v>
      </c>
      <c r="J11" s="269">
        <v>155.24</v>
      </c>
      <c r="K11" s="269">
        <v>152.88999999999999</v>
      </c>
      <c r="L11" s="6">
        <f t="shared" ref="L11:AG11" si="15">L49/K49*K11</f>
        <v>149.89510886468165</v>
      </c>
      <c r="M11" s="6">
        <f t="shared" si="15"/>
        <v>153.05903116134692</v>
      </c>
      <c r="N11" s="6">
        <f t="shared" si="15"/>
        <v>153.32655627042456</v>
      </c>
      <c r="O11" s="6">
        <f t="shared" si="15"/>
        <v>154.89162019025139</v>
      </c>
      <c r="P11" s="6">
        <f t="shared" si="15"/>
        <v>156.56135961246713</v>
      </c>
      <c r="Q11" s="6">
        <f t="shared" si="15"/>
        <v>159.02925856361827</v>
      </c>
      <c r="R11" s="6">
        <f t="shared" si="15"/>
        <v>161.8192730358773</v>
      </c>
      <c r="S11" s="6">
        <f t="shared" si="15"/>
        <v>164.87448014005409</v>
      </c>
      <c r="T11" s="6">
        <f t="shared" si="15"/>
        <v>168.7242173005894</v>
      </c>
      <c r="U11" s="6">
        <f t="shared" si="15"/>
        <v>173.40896507001949</v>
      </c>
      <c r="V11" s="6">
        <f t="shared" si="15"/>
        <v>178.95541697933874</v>
      </c>
      <c r="W11" s="6">
        <f t="shared" si="15"/>
        <v>184.75085539349243</v>
      </c>
      <c r="X11" s="6">
        <f t="shared" si="15"/>
        <v>191.05600864487911</v>
      </c>
      <c r="Y11" s="6">
        <f t="shared" si="15"/>
        <v>198.12309082173635</v>
      </c>
      <c r="Z11" s="6">
        <f t="shared" si="15"/>
        <v>205.79924561662574</v>
      </c>
      <c r="AA11" s="6">
        <f t="shared" si="15"/>
        <v>213.91826391923422</v>
      </c>
      <c r="AB11" s="6">
        <f t="shared" si="15"/>
        <v>222.4307832505832</v>
      </c>
      <c r="AC11" s="6">
        <f t="shared" si="15"/>
        <v>231.45082025356476</v>
      </c>
      <c r="AD11" s="6">
        <f t="shared" si="15"/>
        <v>240.60602473379652</v>
      </c>
      <c r="AE11" s="6">
        <f t="shared" si="15"/>
        <v>249.79924851910894</v>
      </c>
      <c r="AF11" s="6">
        <f t="shared" si="15"/>
        <v>299.16098922830128</v>
      </c>
      <c r="AG11" s="6">
        <f t="shared" si="15"/>
        <v>358.50603229683588</v>
      </c>
      <c r="AH11" s="6">
        <f t="shared" si="6"/>
        <v>420.26625317254434</v>
      </c>
      <c r="AI11" s="6">
        <f t="shared" si="7"/>
        <v>470.60601324322431</v>
      </c>
      <c r="AJ11" s="6">
        <f t="shared" si="8"/>
        <v>503.49158274392454</v>
      </c>
      <c r="AK11" s="6">
        <f t="shared" si="9"/>
        <v>514.64871458081905</v>
      </c>
      <c r="AL11" s="107"/>
      <c r="AM11" s="107"/>
      <c r="AO11">
        <f>AO9+1</f>
        <v>4</v>
      </c>
    </row>
    <row r="12" spans="1:41">
      <c r="A12" s="115" t="s">
        <v>583</v>
      </c>
      <c r="B12">
        <f t="shared" si="11"/>
        <v>6</v>
      </c>
      <c r="C12" s="269">
        <v>0.14875454246747444</v>
      </c>
      <c r="D12" s="269">
        <v>0.12</v>
      </c>
      <c r="E12" s="269">
        <v>0.12</v>
      </c>
      <c r="F12" s="269">
        <v>0.12</v>
      </c>
      <c r="G12" s="269">
        <v>0.12</v>
      </c>
      <c r="H12" s="269">
        <v>0.12</v>
      </c>
      <c r="I12" s="269">
        <v>0.12</v>
      </c>
      <c r="J12" s="269">
        <v>0.12</v>
      </c>
      <c r="K12" s="269">
        <v>0.12</v>
      </c>
      <c r="L12" s="6">
        <f t="shared" ref="L12:AG12" si="16">L50/K50*K12</f>
        <v>0.11586841705592502</v>
      </c>
      <c r="M12" s="6">
        <f t="shared" si="16"/>
        <v>0.11831411839320811</v>
      </c>
      <c r="N12" s="6">
        <f t="shared" si="16"/>
        <v>0.11852091440640909</v>
      </c>
      <c r="O12" s="6">
        <f t="shared" si="16"/>
        <v>0.11973070357401548</v>
      </c>
      <c r="P12" s="6">
        <f t="shared" si="16"/>
        <v>0.12102140655434201</v>
      </c>
      <c r="Q12" s="6">
        <f t="shared" si="16"/>
        <v>0.12292908417697884</v>
      </c>
      <c r="R12" s="6">
        <f t="shared" si="16"/>
        <v>0.12508575601845709</v>
      </c>
      <c r="S12" s="6">
        <f t="shared" si="16"/>
        <v>0.12744742087610469</v>
      </c>
      <c r="T12" s="6">
        <f t="shared" si="16"/>
        <v>0.13042325480591815</v>
      </c>
      <c r="U12" s="6">
        <f t="shared" si="16"/>
        <v>0.13404454913941216</v>
      </c>
      <c r="V12" s="6">
        <f t="shared" si="16"/>
        <v>0.13833193788663137</v>
      </c>
      <c r="W12" s="6">
        <f t="shared" si="16"/>
        <v>0.1428117923680694</v>
      </c>
      <c r="X12" s="6">
        <f t="shared" si="16"/>
        <v>0.14768565471132114</v>
      </c>
      <c r="Y12" s="6">
        <f t="shared" si="16"/>
        <v>0.15314848556176472</v>
      </c>
      <c r="Z12" s="6">
        <f t="shared" si="16"/>
        <v>0.15908212750576578</v>
      </c>
      <c r="AA12" s="6">
        <f t="shared" si="16"/>
        <v>0.165358101457795</v>
      </c>
      <c r="AB12" s="6">
        <f t="shared" si="16"/>
        <v>0.17193825038694907</v>
      </c>
      <c r="AC12" s="6">
        <f t="shared" si="16"/>
        <v>0.17891070877626744</v>
      </c>
      <c r="AD12" s="6">
        <f t="shared" si="16"/>
        <v>0.18598765117273622</v>
      </c>
      <c r="AE12" s="6">
        <f t="shared" si="16"/>
        <v>0.19309398236468092</v>
      </c>
      <c r="AF12" s="6">
        <f t="shared" si="16"/>
        <v>0.23125044258822561</v>
      </c>
      <c r="AG12" s="6">
        <f t="shared" si="16"/>
        <v>0.27712396209495166</v>
      </c>
      <c r="AH12" s="6">
        <f t="shared" si="6"/>
        <v>0.32486440595661753</v>
      </c>
      <c r="AI12" s="6">
        <f t="shared" si="7"/>
        <v>0.36377687187056751</v>
      </c>
      <c r="AJ12" s="6">
        <f t="shared" si="8"/>
        <v>0.38919730693939025</v>
      </c>
      <c r="AK12" s="6">
        <f t="shared" si="9"/>
        <v>0.39782173247679908</v>
      </c>
      <c r="AL12" s="107"/>
      <c r="AM12" s="107"/>
      <c r="AO12">
        <f t="shared" si="13"/>
        <v>5</v>
      </c>
    </row>
    <row r="13" spans="1:41">
      <c r="A13" s="115" t="s">
        <v>703</v>
      </c>
      <c r="B13">
        <f t="shared" si="11"/>
        <v>7</v>
      </c>
      <c r="C13" s="269">
        <v>0.28999999999999998</v>
      </c>
      <c r="D13" s="269">
        <v>0.28999999999999998</v>
      </c>
      <c r="E13" s="269">
        <v>0.28999999999999998</v>
      </c>
      <c r="F13" s="269">
        <v>0.28999999999999998</v>
      </c>
      <c r="G13" s="269">
        <v>0.28999999999999998</v>
      </c>
      <c r="H13" s="269">
        <v>0.28999999999999998</v>
      </c>
      <c r="I13" s="269">
        <v>0.28999999999999998</v>
      </c>
      <c r="J13" s="269">
        <v>0.28999999999999998</v>
      </c>
      <c r="K13" s="269">
        <v>0.28999999999999998</v>
      </c>
      <c r="L13" s="6">
        <f t="shared" ref="L13:AG13" si="17">L53/K53*K13</f>
        <v>0.29456709709411816</v>
      </c>
      <c r="M13" s="6">
        <f t="shared" si="17"/>
        <v>0.30078469427536703</v>
      </c>
      <c r="N13" s="6">
        <f t="shared" si="17"/>
        <v>0.30131042253546614</v>
      </c>
      <c r="O13" s="6">
        <f t="shared" si="17"/>
        <v>0.30438601545588834</v>
      </c>
      <c r="P13" s="6">
        <f t="shared" si="17"/>
        <v>0.30766731194535368</v>
      </c>
      <c r="Q13" s="6">
        <f t="shared" si="17"/>
        <v>0.31251711548776595</v>
      </c>
      <c r="R13" s="6">
        <f t="shared" si="17"/>
        <v>0.31799992590211951</v>
      </c>
      <c r="S13" s="6">
        <f t="shared" si="17"/>
        <v>0.32400388089781668</v>
      </c>
      <c r="T13" s="6">
        <f t="shared" si="17"/>
        <v>0.33156921047089821</v>
      </c>
      <c r="U13" s="6">
        <f t="shared" si="17"/>
        <v>0.34077546517467872</v>
      </c>
      <c r="V13" s="6">
        <f t="shared" si="17"/>
        <v>0.35167510193050655</v>
      </c>
      <c r="W13" s="6">
        <f t="shared" si="17"/>
        <v>0.36306403571877388</v>
      </c>
      <c r="X13" s="6">
        <f t="shared" si="17"/>
        <v>0.37545463808106438</v>
      </c>
      <c r="Y13" s="6">
        <f t="shared" si="17"/>
        <v>0.3893425487509295</v>
      </c>
      <c r="Z13" s="6">
        <f t="shared" si="17"/>
        <v>0.40442738141759726</v>
      </c>
      <c r="AA13" s="6">
        <f t="shared" si="17"/>
        <v>0.42038250944523969</v>
      </c>
      <c r="AB13" s="6">
        <f t="shared" si="17"/>
        <v>0.43711092791989914</v>
      </c>
      <c r="AC13" s="6">
        <f t="shared" si="17"/>
        <v>0.45483669719799097</v>
      </c>
      <c r="AD13" s="6">
        <f t="shared" si="17"/>
        <v>0.47282809149678362</v>
      </c>
      <c r="AE13" s="6">
        <f t="shared" si="17"/>
        <v>0.49089419961656738</v>
      </c>
      <c r="AF13" s="6">
        <f t="shared" si="17"/>
        <v>0.58789766276055611</v>
      </c>
      <c r="AG13" s="6">
        <f t="shared" si="17"/>
        <v>0.70451986074971651</v>
      </c>
      <c r="AH13" s="6">
        <f t="shared" ref="AH13:AH14" si="18">AH53/AG53*AG13</f>
        <v>0.82588825707058888</v>
      </c>
      <c r="AI13" s="6">
        <f t="shared" ref="AI13:AI14" si="19">AI53/AH53*AH13</f>
        <v>0.92481367968608619</v>
      </c>
      <c r="AJ13" s="6">
        <f t="shared" ref="AJ13:AJ14" si="20">AJ53/AI53*AI13</f>
        <v>0.98943891540910844</v>
      </c>
      <c r="AK13" s="6">
        <f t="shared" ref="AK13:AK14" si="21">AK53/AJ53*AJ13</f>
        <v>1.011364406921025</v>
      </c>
      <c r="AL13" s="107"/>
      <c r="AM13" s="107"/>
      <c r="AO13">
        <f t="shared" si="13"/>
        <v>6</v>
      </c>
    </row>
    <row r="14" spans="1:41">
      <c r="A14" s="115" t="s">
        <v>704</v>
      </c>
      <c r="B14">
        <f t="shared" si="11"/>
        <v>8</v>
      </c>
      <c r="C14" s="269">
        <v>0.08</v>
      </c>
      <c r="D14" s="269">
        <v>0.08</v>
      </c>
      <c r="E14" s="269">
        <v>0.08</v>
      </c>
      <c r="F14" s="269">
        <v>0.08</v>
      </c>
      <c r="G14" s="269">
        <v>0.08</v>
      </c>
      <c r="H14" s="269">
        <v>0.08</v>
      </c>
      <c r="I14" s="269">
        <v>0.08</v>
      </c>
      <c r="J14" s="269">
        <v>0.08</v>
      </c>
      <c r="K14" s="269">
        <v>0.08</v>
      </c>
      <c r="L14" s="6">
        <f t="shared" ref="L14:AG14" si="22">L54/K54*K14</f>
        <v>8.3762449651115956E-2</v>
      </c>
      <c r="M14" s="6">
        <f t="shared" si="22"/>
        <v>8.5362652656875371E-2</v>
      </c>
      <c r="N14" s="6">
        <f t="shared" si="22"/>
        <v>8.5533377962189128E-2</v>
      </c>
      <c r="O14" s="6">
        <f t="shared" si="22"/>
        <v>8.6388711741811022E-2</v>
      </c>
      <c r="P14" s="6">
        <f t="shared" si="22"/>
        <v>8.733898757097093E-2</v>
      </c>
      <c r="Q14" s="6">
        <f t="shared" si="22"/>
        <v>8.856173339696452E-2</v>
      </c>
      <c r="R14" s="6">
        <f t="shared" si="22"/>
        <v>8.9978721131315956E-2</v>
      </c>
      <c r="S14" s="6">
        <f t="shared" si="22"/>
        <v>9.1598338111679639E-2</v>
      </c>
      <c r="T14" s="6">
        <f t="shared" si="22"/>
        <v>9.3616407250732656E-2</v>
      </c>
      <c r="U14" s="6">
        <f t="shared" si="22"/>
        <v>9.6070875405744882E-2</v>
      </c>
      <c r="V14" s="6">
        <f t="shared" si="22"/>
        <v>9.8893285579531434E-2</v>
      </c>
      <c r="W14" s="6">
        <f t="shared" si="22"/>
        <v>0.10186775225636913</v>
      </c>
      <c r="X14" s="6">
        <f t="shared" si="22"/>
        <v>0.10502338146078069</v>
      </c>
      <c r="Y14" s="6">
        <f t="shared" si="22"/>
        <v>0.10863260720612865</v>
      </c>
      <c r="Z14" s="6">
        <f t="shared" si="22"/>
        <v>0.11245698489217536</v>
      </c>
      <c r="AA14" s="6">
        <f t="shared" si="22"/>
        <v>0.1165103239459233</v>
      </c>
      <c r="AB14" s="6">
        <f t="shared" si="22"/>
        <v>0.1208220236331964</v>
      </c>
      <c r="AC14" s="6">
        <f t="shared" si="22"/>
        <v>0.12533544428447041</v>
      </c>
      <c r="AD14" s="6">
        <f t="shared" si="22"/>
        <v>0.12991839840314054</v>
      </c>
      <c r="AE14" s="6">
        <f t="shared" si="22"/>
        <v>0.1345186275630148</v>
      </c>
      <c r="AF14" s="6">
        <f t="shared" si="22"/>
        <v>0.15958048011121059</v>
      </c>
      <c r="AG14" s="6">
        <f t="shared" si="22"/>
        <v>0.18978255443440251</v>
      </c>
      <c r="AH14" s="6">
        <f t="shared" si="18"/>
        <v>0.22123965632948117</v>
      </c>
      <c r="AI14" s="6">
        <f t="shared" si="19"/>
        <v>0.2468401786190447</v>
      </c>
      <c r="AJ14" s="6">
        <f t="shared" si="20"/>
        <v>0.2634791456581409</v>
      </c>
      <c r="AK14" s="6">
        <f t="shared" si="21"/>
        <v>0.26895676595325468</v>
      </c>
      <c r="AL14" s="107"/>
      <c r="AM14" s="107"/>
      <c r="AO14">
        <f t="shared" si="13"/>
        <v>7</v>
      </c>
    </row>
    <row r="15" spans="1:41">
      <c r="A15" s="115" t="s">
        <v>374</v>
      </c>
      <c r="B15">
        <f>B12+1</f>
        <v>7</v>
      </c>
      <c r="C15" s="269">
        <v>19.344853564503961</v>
      </c>
      <c r="D15" s="269">
        <v>19.93389877641825</v>
      </c>
      <c r="E15" s="269">
        <v>20.313674916573973</v>
      </c>
      <c r="F15" s="269">
        <v>20.822458982202448</v>
      </c>
      <c r="G15" s="269">
        <v>20.887687708565075</v>
      </c>
      <c r="H15" s="269">
        <v>21.03698901557286</v>
      </c>
      <c r="I15" s="269">
        <v>21.050034760845385</v>
      </c>
      <c r="J15" s="269">
        <v>20.85</v>
      </c>
      <c r="K15" s="269">
        <v>19.82</v>
      </c>
      <c r="L15" s="6">
        <f t="shared" ref="L15:AG15" si="23">L53/K53*K15</f>
        <v>20.132137463466972</v>
      </c>
      <c r="M15" s="6">
        <f t="shared" si="23"/>
        <v>20.557078070819912</v>
      </c>
      <c r="N15" s="6">
        <f t="shared" si="23"/>
        <v>20.593008878113583</v>
      </c>
      <c r="O15" s="6">
        <f t="shared" si="23"/>
        <v>20.8032097459852</v>
      </c>
      <c r="P15" s="6">
        <f t="shared" si="23"/>
        <v>21.027469388816932</v>
      </c>
      <c r="Q15" s="6">
        <f t="shared" si="23"/>
        <v>21.358928375750075</v>
      </c>
      <c r="R15" s="6">
        <f t="shared" si="23"/>
        <v>21.733650108206927</v>
      </c>
      <c r="S15" s="6">
        <f t="shared" si="23"/>
        <v>22.143989377223193</v>
      </c>
      <c r="T15" s="6">
        <f t="shared" si="23"/>
        <v>22.661040522528282</v>
      </c>
      <c r="U15" s="6">
        <f t="shared" si="23"/>
        <v>23.290240412972864</v>
      </c>
      <c r="V15" s="6">
        <f t="shared" si="23"/>
        <v>24.0351742078022</v>
      </c>
      <c r="W15" s="6">
        <f t="shared" si="23"/>
        <v>24.813548923952059</v>
      </c>
      <c r="X15" s="6">
        <f t="shared" si="23"/>
        <v>25.660382506092049</v>
      </c>
      <c r="Y15" s="6">
        <f t="shared" si="23"/>
        <v>26.609549366356621</v>
      </c>
      <c r="Z15" s="6">
        <f t="shared" si="23"/>
        <v>27.640519654126813</v>
      </c>
      <c r="AA15" s="6">
        <f t="shared" si="23"/>
        <v>28.730970128291894</v>
      </c>
      <c r="AB15" s="6">
        <f t="shared" si="23"/>
        <v>29.874271004732414</v>
      </c>
      <c r="AC15" s="6">
        <f t="shared" si="23"/>
        <v>31.085735649876483</v>
      </c>
      <c r="AD15" s="6">
        <f t="shared" si="23"/>
        <v>32.315354391262936</v>
      </c>
      <c r="AE15" s="6">
        <f t="shared" si="23"/>
        <v>33.550079435863331</v>
      </c>
      <c r="AF15" s="6">
        <f t="shared" si="23"/>
        <v>40.179764399704219</v>
      </c>
      <c r="AG15" s="6">
        <f t="shared" si="23"/>
        <v>48.150288413997878</v>
      </c>
      <c r="AH15" s="6">
        <f t="shared" ref="AH15:AH27" si="24">AH53/AG53*AG15</f>
        <v>56.445190534962329</v>
      </c>
      <c r="AI15" s="6">
        <f t="shared" ref="AI15:AI27" si="25">AI53/AH53*AH15</f>
        <v>63.206231487511147</v>
      </c>
      <c r="AJ15" s="6">
        <f t="shared" ref="AJ15:AJ27" si="26">AJ53/AI53*AI15</f>
        <v>67.623032080719085</v>
      </c>
      <c r="AK15" s="6">
        <f t="shared" ref="AK15:AK27" si="27">AK53/AJ53*AJ15</f>
        <v>69.121526017843863</v>
      </c>
      <c r="AL15" s="107"/>
      <c r="AM15" s="107"/>
      <c r="AO15">
        <f>AO12+1</f>
        <v>6</v>
      </c>
    </row>
    <row r="16" spans="1:41">
      <c r="A16" s="115" t="s">
        <v>373</v>
      </c>
      <c r="B16">
        <f t="shared" si="11"/>
        <v>8</v>
      </c>
      <c r="C16" s="269">
        <v>186.51301855651582</v>
      </c>
      <c r="D16" s="269">
        <v>191.20040429598868</v>
      </c>
      <c r="E16" s="269">
        <v>192.19084947996168</v>
      </c>
      <c r="F16" s="269">
        <v>198.3568473622208</v>
      </c>
      <c r="G16" s="269">
        <v>195.64424405359443</v>
      </c>
      <c r="H16" s="269">
        <v>201.78663829260577</v>
      </c>
      <c r="I16" s="269">
        <v>200.62824410860065</v>
      </c>
      <c r="J16" s="269">
        <v>198.05</v>
      </c>
      <c r="K16" s="269">
        <v>190.12</v>
      </c>
      <c r="L16" s="6">
        <f t="shared" ref="L16:AG16" si="28">L54/K54*K16</f>
        <v>199.06146159587709</v>
      </c>
      <c r="M16" s="6">
        <f t="shared" si="28"/>
        <v>202.86434403906432</v>
      </c>
      <c r="N16" s="6">
        <f t="shared" si="28"/>
        <v>203.27007272714246</v>
      </c>
      <c r="O16" s="6">
        <f t="shared" si="28"/>
        <v>205.30277345441388</v>
      </c>
      <c r="P16" s="6">
        <f t="shared" si="28"/>
        <v>207.5611039624124</v>
      </c>
      <c r="Q16" s="6">
        <f t="shared" si="28"/>
        <v>210.46695941788619</v>
      </c>
      <c r="R16" s="6">
        <f t="shared" si="28"/>
        <v>213.83443076857236</v>
      </c>
      <c r="S16" s="6">
        <f t="shared" si="28"/>
        <v>217.68345052240667</v>
      </c>
      <c r="T16" s="6">
        <f t="shared" si="28"/>
        <v>222.47939183136617</v>
      </c>
      <c r="U16" s="6">
        <f t="shared" si="28"/>
        <v>228.31243540175274</v>
      </c>
      <c r="V16" s="6">
        <f t="shared" si="28"/>
        <v>235.01989317975648</v>
      </c>
      <c r="W16" s="6">
        <f t="shared" si="28"/>
        <v>242.08871323726126</v>
      </c>
      <c r="X16" s="6">
        <f t="shared" si="28"/>
        <v>249.58806604154535</v>
      </c>
      <c r="Y16" s="6">
        <f t="shared" si="28"/>
        <v>258.16539102536478</v>
      </c>
      <c r="Z16" s="6">
        <f t="shared" si="28"/>
        <v>267.25402459625479</v>
      </c>
      <c r="AA16" s="6">
        <f t="shared" si="28"/>
        <v>276.88678485748676</v>
      </c>
      <c r="AB16" s="6">
        <f t="shared" si="28"/>
        <v>287.13353916429128</v>
      </c>
      <c r="AC16" s="6">
        <f t="shared" si="28"/>
        <v>297.85968334204398</v>
      </c>
      <c r="AD16" s="6">
        <f t="shared" si="28"/>
        <v>308.75107380506353</v>
      </c>
      <c r="AE16" s="6">
        <f t="shared" si="28"/>
        <v>319.68351840350471</v>
      </c>
      <c r="AF16" s="6">
        <f t="shared" si="28"/>
        <v>379.24301098429203</v>
      </c>
      <c r="AG16" s="6">
        <f t="shared" si="28"/>
        <v>451.01824061335759</v>
      </c>
      <c r="AH16" s="6">
        <f t="shared" si="24"/>
        <v>525.77604326701203</v>
      </c>
      <c r="AI16" s="6">
        <f t="shared" si="25"/>
        <v>586.61568448815979</v>
      </c>
      <c r="AJ16" s="6">
        <f t="shared" si="26"/>
        <v>626.15818965657195</v>
      </c>
      <c r="AK16" s="6">
        <f t="shared" si="27"/>
        <v>639.17575428790985</v>
      </c>
      <c r="AL16" s="107"/>
      <c r="AM16" s="107"/>
      <c r="AO16">
        <f t="shared" si="13"/>
        <v>7</v>
      </c>
    </row>
    <row r="17" spans="1:41">
      <c r="A17" s="115" t="s">
        <v>701</v>
      </c>
      <c r="B17">
        <f t="shared" si="11"/>
        <v>9</v>
      </c>
      <c r="C17" s="269">
        <v>91.99927686334776</v>
      </c>
      <c r="D17" s="269">
        <v>94.311373368720652</v>
      </c>
      <c r="E17" s="269">
        <v>94.799919645026264</v>
      </c>
      <c r="F17" s="269">
        <v>97.841355308332979</v>
      </c>
      <c r="G17" s="269">
        <v>96.503338558927737</v>
      </c>
      <c r="H17" s="269">
        <v>99.533131506208818</v>
      </c>
      <c r="I17" s="269">
        <v>98.961742827413289</v>
      </c>
      <c r="J17" s="269">
        <v>97.69</v>
      </c>
      <c r="K17" s="269">
        <v>74.06</v>
      </c>
      <c r="L17" s="6">
        <f t="shared" ref="L17:AG17" si="29">L55/K55*K17</f>
        <v>94.326547184944275</v>
      </c>
      <c r="M17" s="6">
        <f t="shared" si="29"/>
        <v>96.317551881937518</v>
      </c>
      <c r="N17" s="6">
        <f t="shared" si="29"/>
        <v>96.485901069684218</v>
      </c>
      <c r="O17" s="6">
        <f t="shared" si="29"/>
        <v>97.470770267879814</v>
      </c>
      <c r="P17" s="6">
        <f t="shared" si="29"/>
        <v>98.521510052447297</v>
      </c>
      <c r="Q17" s="6">
        <f t="shared" si="29"/>
        <v>100.07451861040887</v>
      </c>
      <c r="R17" s="6">
        <f t="shared" si="29"/>
        <v>101.83022921202563</v>
      </c>
      <c r="S17" s="6">
        <f t="shared" si="29"/>
        <v>103.75282121155556</v>
      </c>
      <c r="T17" s="6">
        <f t="shared" si="29"/>
        <v>106.17539801658454</v>
      </c>
      <c r="U17" s="6">
        <f t="shared" si="29"/>
        <v>109.12343337857642</v>
      </c>
      <c r="V17" s="6">
        <f t="shared" si="29"/>
        <v>112.61372510120846</v>
      </c>
      <c r="W17" s="6">
        <f t="shared" si="29"/>
        <v>116.26069997030581</v>
      </c>
      <c r="X17" s="6">
        <f t="shared" si="29"/>
        <v>120.228430072908</v>
      </c>
      <c r="Y17" s="6">
        <f t="shared" si="29"/>
        <v>124.67562962107331</v>
      </c>
      <c r="Z17" s="6">
        <f t="shared" si="29"/>
        <v>129.50610863365219</v>
      </c>
      <c r="AA17" s="6">
        <f t="shared" si="29"/>
        <v>134.61527442843331</v>
      </c>
      <c r="AB17" s="6">
        <f t="shared" si="29"/>
        <v>139.97206400250883</v>
      </c>
      <c r="AC17" s="6">
        <f t="shared" si="29"/>
        <v>145.64822616961308</v>
      </c>
      <c r="AD17" s="6">
        <f t="shared" si="29"/>
        <v>151.40944702553836</v>
      </c>
      <c r="AE17" s="6">
        <f t="shared" si="29"/>
        <v>157.19459281004734</v>
      </c>
      <c r="AF17" s="6">
        <f t="shared" si="29"/>
        <v>188.25713113703131</v>
      </c>
      <c r="AG17" s="6">
        <f t="shared" si="29"/>
        <v>225.6019988087985</v>
      </c>
      <c r="AH17" s="6">
        <f t="shared" si="24"/>
        <v>264.46669848251634</v>
      </c>
      <c r="AI17" s="6">
        <f t="shared" si="25"/>
        <v>296.14468844196443</v>
      </c>
      <c r="AJ17" s="6">
        <f t="shared" si="26"/>
        <v>316.83904095757515</v>
      </c>
      <c r="AK17" s="6">
        <f t="shared" si="27"/>
        <v>323.86004204715402</v>
      </c>
      <c r="AL17" s="107"/>
      <c r="AM17" s="107"/>
      <c r="AO17">
        <f t="shared" si="13"/>
        <v>8</v>
      </c>
    </row>
    <row r="18" spans="1:41">
      <c r="A18" s="115" t="s">
        <v>512</v>
      </c>
      <c r="B18">
        <f t="shared" si="11"/>
        <v>10</v>
      </c>
      <c r="C18" s="269">
        <v>18.748363502594032</v>
      </c>
      <c r="D18" s="269">
        <v>15.909210489014884</v>
      </c>
      <c r="E18" s="269">
        <v>14.603991495393339</v>
      </c>
      <c r="F18" s="269">
        <v>14.80978596739901</v>
      </c>
      <c r="G18" s="269">
        <v>14.414883061658401</v>
      </c>
      <c r="H18" s="269">
        <v>13.877221828490436</v>
      </c>
      <c r="I18" s="269">
        <v>13.621369241672575</v>
      </c>
      <c r="J18" s="269">
        <v>13.08</v>
      </c>
      <c r="K18" s="269">
        <v>12.33</v>
      </c>
      <c r="L18" s="6">
        <f t="shared" ref="L18:AG18" si="30">L56/K56*K18</f>
        <v>12.629657459095826</v>
      </c>
      <c r="M18" s="6">
        <f t="shared" si="30"/>
        <v>12.896238904859688</v>
      </c>
      <c r="N18" s="6">
        <f t="shared" si="30"/>
        <v>12.918779670298596</v>
      </c>
      <c r="O18" s="6">
        <f t="shared" si="30"/>
        <v>13.050646689567692</v>
      </c>
      <c r="P18" s="6">
        <f t="shared" si="30"/>
        <v>13.191333314423288</v>
      </c>
      <c r="Q18" s="6">
        <f t="shared" si="30"/>
        <v>13.399270175290699</v>
      </c>
      <c r="R18" s="6">
        <f t="shared" si="30"/>
        <v>13.634347406011829</v>
      </c>
      <c r="S18" s="6">
        <f t="shared" si="30"/>
        <v>13.891768875495417</v>
      </c>
      <c r="T18" s="6">
        <f t="shared" si="30"/>
        <v>14.216134773845086</v>
      </c>
      <c r="U18" s="6">
        <f t="shared" si="30"/>
        <v>14.610855856195929</v>
      </c>
      <c r="V18" s="6">
        <f t="shared" si="30"/>
        <v>15.078181229642825</v>
      </c>
      <c r="W18" s="6">
        <f t="shared" si="30"/>
        <v>15.566485368119571</v>
      </c>
      <c r="X18" s="6">
        <f t="shared" si="30"/>
        <v>16.097736363534011</v>
      </c>
      <c r="Y18" s="6">
        <f t="shared" si="30"/>
        <v>16.693184926232366</v>
      </c>
      <c r="Z18" s="6">
        <f t="shared" si="30"/>
        <v>17.339951898128483</v>
      </c>
      <c r="AA18" s="6">
        <f t="shared" si="30"/>
        <v>18.024033058899668</v>
      </c>
      <c r="AB18" s="6">
        <f t="shared" si="30"/>
        <v>18.74126929217746</v>
      </c>
      <c r="AC18" s="6">
        <f t="shared" si="30"/>
        <v>19.501267256613158</v>
      </c>
      <c r="AD18" s="6">
        <f t="shared" si="30"/>
        <v>20.272653977828256</v>
      </c>
      <c r="AE18" s="6">
        <f t="shared" si="30"/>
        <v>21.047244077750229</v>
      </c>
      <c r="AF18" s="6">
        <f t="shared" si="30"/>
        <v>25.206298242116603</v>
      </c>
      <c r="AG18" s="6">
        <f t="shared" si="30"/>
        <v>30.206511868349747</v>
      </c>
      <c r="AH18" s="6">
        <f t="shared" si="24"/>
        <v>35.410220249271333</v>
      </c>
      <c r="AI18" s="6">
        <f t="shared" si="25"/>
        <v>39.651679033891881</v>
      </c>
      <c r="AJ18" s="6">
        <f t="shared" si="26"/>
        <v>42.422506456393563</v>
      </c>
      <c r="AK18" s="6">
        <f t="shared" si="27"/>
        <v>43.362568839971125</v>
      </c>
      <c r="AL18" s="107"/>
      <c r="AM18" s="107"/>
      <c r="AO18">
        <f>AO16+1</f>
        <v>8</v>
      </c>
    </row>
    <row r="19" spans="1:41">
      <c r="A19" s="115" t="s">
        <v>511</v>
      </c>
      <c r="B19">
        <f t="shared" si="11"/>
        <v>11</v>
      </c>
      <c r="C19" s="269">
        <v>16.099074173411047</v>
      </c>
      <c r="D19" s="269">
        <v>16.518849146566016</v>
      </c>
      <c r="E19" s="269">
        <v>16.808536607755151</v>
      </c>
      <c r="F19" s="269">
        <v>17.0461507724374</v>
      </c>
      <c r="G19" s="269">
        <v>17.232929214387152</v>
      </c>
      <c r="H19" s="269">
        <v>17.424562753451802</v>
      </c>
      <c r="I19" s="269">
        <v>17.64894439854638</v>
      </c>
      <c r="J19" s="269">
        <v>17.63</v>
      </c>
      <c r="K19" s="269">
        <v>16.46</v>
      </c>
      <c r="L19" s="6">
        <f t="shared" ref="L19:AG19" si="31">L57/K57*K19</f>
        <v>17.023001605799649</v>
      </c>
      <c r="M19" s="6">
        <f t="shared" si="31"/>
        <v>17.382315893935495</v>
      </c>
      <c r="N19" s="6">
        <f t="shared" si="31"/>
        <v>17.412697674874938</v>
      </c>
      <c r="O19" s="6">
        <f t="shared" si="31"/>
        <v>17.590435866749111</v>
      </c>
      <c r="P19" s="6">
        <f t="shared" si="31"/>
        <v>17.780061646275421</v>
      </c>
      <c r="Q19" s="6">
        <f t="shared" si="31"/>
        <v>18.060331283667811</v>
      </c>
      <c r="R19" s="6">
        <f t="shared" si="31"/>
        <v>18.377182321711658</v>
      </c>
      <c r="S19" s="6">
        <f t="shared" si="31"/>
        <v>18.724150250381051</v>
      </c>
      <c r="T19" s="6">
        <f t="shared" si="31"/>
        <v>19.161349851902813</v>
      </c>
      <c r="U19" s="6">
        <f t="shared" si="31"/>
        <v>19.693378344398642</v>
      </c>
      <c r="V19" s="6">
        <f t="shared" si="31"/>
        <v>20.323267207844264</v>
      </c>
      <c r="W19" s="6">
        <f t="shared" si="31"/>
        <v>20.981432495408868</v>
      </c>
      <c r="X19" s="6">
        <f t="shared" si="31"/>
        <v>21.697484104671609</v>
      </c>
      <c r="Y19" s="6">
        <f t="shared" si="31"/>
        <v>22.50006500378262</v>
      </c>
      <c r="Z19" s="6">
        <f t="shared" si="31"/>
        <v>23.371815899388775</v>
      </c>
      <c r="AA19" s="6">
        <f t="shared" si="31"/>
        <v>24.293861072507738</v>
      </c>
      <c r="AB19" s="6">
        <f t="shared" si="31"/>
        <v>25.260594619349291</v>
      </c>
      <c r="AC19" s="6">
        <f t="shared" si="31"/>
        <v>26.284964964379984</v>
      </c>
      <c r="AD19" s="6">
        <f t="shared" si="31"/>
        <v>27.324685751461189</v>
      </c>
      <c r="AE19" s="6">
        <f t="shared" si="31"/>
        <v>28.368724242411069</v>
      </c>
      <c r="AF19" s="6">
        <f t="shared" si="31"/>
        <v>33.974544190253518</v>
      </c>
      <c r="AG19" s="6">
        <f t="shared" si="31"/>
        <v>40.714128764450024</v>
      </c>
      <c r="AH19" s="6">
        <f t="shared" si="24"/>
        <v>47.727995641793115</v>
      </c>
      <c r="AI19" s="6">
        <f t="shared" si="25"/>
        <v>53.444885425650945</v>
      </c>
      <c r="AJ19" s="6">
        <f t="shared" si="26"/>
        <v>57.179571011178822</v>
      </c>
      <c r="AK19" s="6">
        <f t="shared" si="27"/>
        <v>58.446642863049803</v>
      </c>
      <c r="AL19" s="107"/>
      <c r="AM19" s="107"/>
      <c r="AO19">
        <f t="shared" si="13"/>
        <v>9</v>
      </c>
    </row>
    <row r="20" spans="1:41">
      <c r="A20" s="115" t="s">
        <v>508</v>
      </c>
      <c r="B20">
        <f t="shared" si="11"/>
        <v>12</v>
      </c>
      <c r="C20" s="269">
        <v>335.77331305186084</v>
      </c>
      <c r="D20" s="269">
        <v>345.12368336779264</v>
      </c>
      <c r="E20" s="269">
        <v>351.73654833895557</v>
      </c>
      <c r="F20" s="269">
        <v>356.62847152051233</v>
      </c>
      <c r="G20" s="269">
        <v>360.31274126727499</v>
      </c>
      <c r="H20" s="269">
        <v>363.08022098030375</v>
      </c>
      <c r="I20" s="269">
        <v>367.26352107202263</v>
      </c>
      <c r="J20" s="269">
        <v>366.87</v>
      </c>
      <c r="K20" s="269">
        <v>340.31</v>
      </c>
      <c r="L20" s="6">
        <f t="shared" ref="L20:AG20" si="32">L58/K58*K20</f>
        <v>354.2387180442268</v>
      </c>
      <c r="M20" s="6">
        <f t="shared" si="32"/>
        <v>361.71583845763558</v>
      </c>
      <c r="N20" s="6">
        <f t="shared" si="32"/>
        <v>362.34806556899423</v>
      </c>
      <c r="O20" s="6">
        <f t="shared" si="32"/>
        <v>366.04669350165898</v>
      </c>
      <c r="P20" s="6">
        <f t="shared" si="32"/>
        <v>369.99269518826236</v>
      </c>
      <c r="Q20" s="6">
        <f t="shared" si="32"/>
        <v>375.82494260006882</v>
      </c>
      <c r="R20" s="6">
        <f t="shared" si="32"/>
        <v>382.41842758742825</v>
      </c>
      <c r="S20" s="6">
        <f t="shared" si="32"/>
        <v>389.63862747347139</v>
      </c>
      <c r="T20" s="6">
        <f t="shared" si="32"/>
        <v>398.73649575539355</v>
      </c>
      <c r="U20" s="6">
        <f t="shared" si="32"/>
        <v>409.80769785646811</v>
      </c>
      <c r="V20" s="6">
        <f t="shared" si="32"/>
        <v>422.91531710390404</v>
      </c>
      <c r="W20" s="6">
        <f t="shared" si="32"/>
        <v>436.61135221728046</v>
      </c>
      <c r="X20" s="6">
        <f t="shared" si="32"/>
        <v>451.51196786618686</v>
      </c>
      <c r="Y20" s="6">
        <f t="shared" si="32"/>
        <v>468.21320748370556</v>
      </c>
      <c r="Z20" s="6">
        <f t="shared" si="32"/>
        <v>486.35383431700279</v>
      </c>
      <c r="AA20" s="6">
        <f t="shared" si="32"/>
        <v>505.54105568184406</v>
      </c>
      <c r="AB20" s="6">
        <f t="shared" si="32"/>
        <v>525.65821599550031</v>
      </c>
      <c r="AC20" s="6">
        <f t="shared" si="32"/>
        <v>546.97476440624382</v>
      </c>
      <c r="AD20" s="6">
        <f t="shared" si="32"/>
        <v>568.61074654784807</v>
      </c>
      <c r="AE20" s="6">
        <f t="shared" si="32"/>
        <v>590.33657758442098</v>
      </c>
      <c r="AF20" s="6">
        <f t="shared" si="32"/>
        <v>706.99041560285298</v>
      </c>
      <c r="AG20" s="6">
        <f t="shared" si="32"/>
        <v>847.23723311479125</v>
      </c>
      <c r="AH20" s="6">
        <f t="shared" si="24"/>
        <v>993.19170511086941</v>
      </c>
      <c r="AI20" s="6">
        <f t="shared" si="25"/>
        <v>1112.156841526293</v>
      </c>
      <c r="AJ20" s="6">
        <f t="shared" si="26"/>
        <v>1189.8734666404514</v>
      </c>
      <c r="AK20" s="6">
        <f t="shared" si="27"/>
        <v>1216.2404916146945</v>
      </c>
      <c r="AL20" s="107"/>
      <c r="AM20" s="107"/>
      <c r="AO20">
        <f>AO19+1</f>
        <v>10</v>
      </c>
    </row>
    <row r="21" spans="1:41">
      <c r="A21" s="115" t="s">
        <v>514</v>
      </c>
      <c r="B21">
        <f t="shared" si="11"/>
        <v>13</v>
      </c>
      <c r="C21" s="269">
        <v>49.680584563226056</v>
      </c>
      <c r="D21" s="269">
        <v>48.564231533814059</v>
      </c>
      <c r="E21" s="269">
        <v>47.459267978951466</v>
      </c>
      <c r="F21" s="269">
        <v>46.356109920093544</v>
      </c>
      <c r="G21" s="269">
        <v>46.356109920093544</v>
      </c>
      <c r="H21" s="269">
        <v>46.356109920093544</v>
      </c>
      <c r="I21" s="269">
        <v>46.327221984018706</v>
      </c>
      <c r="J21" s="269">
        <v>46.32</v>
      </c>
      <c r="K21" s="269">
        <v>29.1</v>
      </c>
      <c r="L21" s="6">
        <f t="shared" ref="L21:AG21" si="33">L59/K59*K21</f>
        <v>44.725208983587052</v>
      </c>
      <c r="M21" s="6">
        <f t="shared" si="33"/>
        <v>45.669249699778327</v>
      </c>
      <c r="N21" s="6">
        <f t="shared" si="33"/>
        <v>45.749072960873903</v>
      </c>
      <c r="O21" s="6">
        <f t="shared" si="33"/>
        <v>46.216051579569978</v>
      </c>
      <c r="P21" s="6">
        <f t="shared" si="33"/>
        <v>46.714262929976016</v>
      </c>
      <c r="Q21" s="6">
        <f t="shared" si="33"/>
        <v>47.450626492313823</v>
      </c>
      <c r="R21" s="6">
        <f t="shared" si="33"/>
        <v>48.283101823124433</v>
      </c>
      <c r="S21" s="6">
        <f t="shared" si="33"/>
        <v>49.19470445817641</v>
      </c>
      <c r="T21" s="6">
        <f t="shared" si="33"/>
        <v>50.343376355084402</v>
      </c>
      <c r="U21" s="6">
        <f t="shared" si="33"/>
        <v>51.741195967813091</v>
      </c>
      <c r="V21" s="6">
        <f t="shared" si="33"/>
        <v>53.396128024239701</v>
      </c>
      <c r="W21" s="6">
        <f t="shared" si="33"/>
        <v>55.125351854074779</v>
      </c>
      <c r="X21" s="6">
        <f t="shared" si="33"/>
        <v>57.006662718569956</v>
      </c>
      <c r="Y21" s="6">
        <f t="shared" si="33"/>
        <v>59.115315426841178</v>
      </c>
      <c r="Z21" s="6">
        <f t="shared" si="33"/>
        <v>61.405701217225584</v>
      </c>
      <c r="AA21" s="6">
        <f t="shared" si="33"/>
        <v>63.82822716270887</v>
      </c>
      <c r="AB21" s="6">
        <f t="shared" si="33"/>
        <v>66.368164649362342</v>
      </c>
      <c r="AC21" s="6">
        <f t="shared" si="33"/>
        <v>69.059533587639237</v>
      </c>
      <c r="AD21" s="6">
        <f t="shared" si="33"/>
        <v>71.791233352676187</v>
      </c>
      <c r="AE21" s="6">
        <f t="shared" si="33"/>
        <v>74.534277192766837</v>
      </c>
      <c r="AF21" s="6">
        <f t="shared" si="33"/>
        <v>89.26267083905509</v>
      </c>
      <c r="AG21" s="6">
        <f t="shared" si="33"/>
        <v>106.96984936865132</v>
      </c>
      <c r="AH21" s="6">
        <f t="shared" si="24"/>
        <v>125.39766069925436</v>
      </c>
      <c r="AI21" s="6">
        <f t="shared" si="25"/>
        <v>140.41787254203905</v>
      </c>
      <c r="AJ21" s="6">
        <f t="shared" si="26"/>
        <v>150.2301604786046</v>
      </c>
      <c r="AK21" s="6">
        <f t="shared" si="27"/>
        <v>153.5591887360444</v>
      </c>
      <c r="AL21" s="107"/>
      <c r="AM21" s="107"/>
      <c r="AO21">
        <f t="shared" si="13"/>
        <v>11</v>
      </c>
    </row>
    <row r="22" spans="1:41">
      <c r="A22" s="115" t="s">
        <v>509</v>
      </c>
      <c r="B22">
        <f t="shared" si="11"/>
        <v>14</v>
      </c>
      <c r="C22" s="269">
        <v>21.771602125906632</v>
      </c>
      <c r="D22" s="269">
        <v>22.321967288291042</v>
      </c>
      <c r="E22" s="269">
        <v>22.799481809844082</v>
      </c>
      <c r="F22" s="269">
        <v>23.061502598593702</v>
      </c>
      <c r="G22" s="269">
        <v>23.492490064200549</v>
      </c>
      <c r="H22" s="269">
        <v>23.649212778966675</v>
      </c>
      <c r="I22" s="269">
        <v>24.045917150718431</v>
      </c>
      <c r="J22" s="269">
        <v>24.03</v>
      </c>
      <c r="K22" s="269">
        <v>22.95</v>
      </c>
      <c r="L22" s="6">
        <f t="shared" ref="L22:AG22" si="34">L60/K60*K22</f>
        <v>23.202650515448983</v>
      </c>
      <c r="M22" s="6">
        <f t="shared" si="34"/>
        <v>23.692402208239926</v>
      </c>
      <c r="N22" s="6">
        <f t="shared" si="34"/>
        <v>23.733813109883425</v>
      </c>
      <c r="O22" s="6">
        <f t="shared" si="34"/>
        <v>23.976073390696609</v>
      </c>
      <c r="P22" s="6">
        <f t="shared" si="34"/>
        <v>24.234536662507001</v>
      </c>
      <c r="Q22" s="6">
        <f t="shared" si="34"/>
        <v>24.616549106440019</v>
      </c>
      <c r="R22" s="6">
        <f t="shared" si="34"/>
        <v>25.048422642696039</v>
      </c>
      <c r="S22" s="6">
        <f t="shared" si="34"/>
        <v>25.521346030439972</v>
      </c>
      <c r="T22" s="6">
        <f t="shared" si="34"/>
        <v>26.117256774885121</v>
      </c>
      <c r="U22" s="6">
        <f t="shared" si="34"/>
        <v>26.842420965167289</v>
      </c>
      <c r="V22" s="6">
        <f t="shared" si="34"/>
        <v>27.700970561797934</v>
      </c>
      <c r="W22" s="6">
        <f t="shared" si="34"/>
        <v>28.598061421705907</v>
      </c>
      <c r="X22" s="6">
        <f t="shared" si="34"/>
        <v>29.574052355942069</v>
      </c>
      <c r="Y22" s="6">
        <f t="shared" si="34"/>
        <v>30.667984233743397</v>
      </c>
      <c r="Z22" s="6">
        <f t="shared" si="34"/>
        <v>31.856196033029608</v>
      </c>
      <c r="AA22" s="6">
        <f t="shared" si="34"/>
        <v>33.112959816923464</v>
      </c>
      <c r="AB22" s="6">
        <f t="shared" si="34"/>
        <v>34.430634639986565</v>
      </c>
      <c r="AC22" s="6">
        <f t="shared" si="34"/>
        <v>35.826869432447566</v>
      </c>
      <c r="AD22" s="6">
        <f t="shared" si="34"/>
        <v>37.244027147340439</v>
      </c>
      <c r="AE22" s="6">
        <f t="shared" si="34"/>
        <v>38.667069968527365</v>
      </c>
      <c r="AF22" s="6">
        <f t="shared" si="34"/>
        <v>46.307901128292194</v>
      </c>
      <c r="AG22" s="6">
        <f t="shared" si="34"/>
        <v>55.49407340951408</v>
      </c>
      <c r="AH22" s="6">
        <f t="shared" si="24"/>
        <v>65.054097292812685</v>
      </c>
      <c r="AI22" s="6">
        <f t="shared" si="25"/>
        <v>72.846318592081175</v>
      </c>
      <c r="AJ22" s="6">
        <f t="shared" si="26"/>
        <v>77.936760714612916</v>
      </c>
      <c r="AK22" s="6">
        <f t="shared" si="27"/>
        <v>79.663801928479032</v>
      </c>
      <c r="AL22" s="107"/>
      <c r="AM22" s="107"/>
      <c r="AO22">
        <f t="shared" si="13"/>
        <v>12</v>
      </c>
    </row>
    <row r="23" spans="1:41">
      <c r="A23" s="115" t="s">
        <v>579</v>
      </c>
      <c r="B23">
        <f t="shared" si="11"/>
        <v>15</v>
      </c>
      <c r="C23" s="269">
        <v>234.64829421512601</v>
      </c>
      <c r="D23" s="269">
        <v>241.75157173268613</v>
      </c>
      <c r="E23" s="269">
        <v>247.49716491255998</v>
      </c>
      <c r="F23" s="269">
        <v>250.49509082227485</v>
      </c>
      <c r="G23" s="269">
        <v>252.5592931181983</v>
      </c>
      <c r="H23" s="269">
        <v>256.25966914032193</v>
      </c>
      <c r="I23" s="269">
        <v>259.56135726080817</v>
      </c>
      <c r="J23" s="269">
        <v>260.25</v>
      </c>
      <c r="K23" s="269">
        <v>248.16</v>
      </c>
      <c r="L23" s="6">
        <f t="shared" ref="L23:AG23" si="35">L61/K61*K23</f>
        <v>251.28962949003738</v>
      </c>
      <c r="M23" s="6">
        <f t="shared" si="35"/>
        <v>256.59374426527012</v>
      </c>
      <c r="N23" s="6">
        <f t="shared" si="35"/>
        <v>257.04223311889973</v>
      </c>
      <c r="O23" s="6">
        <f t="shared" si="35"/>
        <v>259.66596337614612</v>
      </c>
      <c r="P23" s="6">
        <f t="shared" si="35"/>
        <v>262.46517546472933</v>
      </c>
      <c r="Q23" s="6">
        <f t="shared" si="35"/>
        <v>266.60245130882288</v>
      </c>
      <c r="R23" s="6">
        <f t="shared" si="35"/>
        <v>271.2797333650289</v>
      </c>
      <c r="S23" s="6">
        <f t="shared" si="35"/>
        <v>276.40159402505213</v>
      </c>
      <c r="T23" s="6">
        <f t="shared" si="35"/>
        <v>282.85543386033504</v>
      </c>
      <c r="U23" s="6">
        <f t="shared" si="35"/>
        <v>290.70911594610016</v>
      </c>
      <c r="V23" s="6">
        <f t="shared" si="35"/>
        <v>300.00739029163185</v>
      </c>
      <c r="W23" s="6">
        <f t="shared" si="35"/>
        <v>309.72307469825057</v>
      </c>
      <c r="X23" s="6">
        <f t="shared" si="35"/>
        <v>320.29326365517778</v>
      </c>
      <c r="Y23" s="6">
        <f t="shared" si="35"/>
        <v>332.14077806207735</v>
      </c>
      <c r="Z23" s="6">
        <f t="shared" si="35"/>
        <v>345.00936402812971</v>
      </c>
      <c r="AA23" s="6">
        <f t="shared" si="35"/>
        <v>358.62038253659301</v>
      </c>
      <c r="AB23" s="6">
        <f t="shared" si="35"/>
        <v>372.89108052669587</v>
      </c>
      <c r="AC23" s="6">
        <f t="shared" si="35"/>
        <v>388.01259965853012</v>
      </c>
      <c r="AD23" s="6">
        <f t="shared" si="35"/>
        <v>403.36071848087175</v>
      </c>
      <c r="AE23" s="6">
        <f t="shared" si="35"/>
        <v>418.77257425340184</v>
      </c>
      <c r="AF23" s="6">
        <f t="shared" si="35"/>
        <v>501.5243973632144</v>
      </c>
      <c r="AG23" s="6">
        <f t="shared" si="35"/>
        <v>601.01259279342662</v>
      </c>
      <c r="AH23" s="6">
        <f t="shared" si="24"/>
        <v>704.5496804184146</v>
      </c>
      <c r="AI23" s="6">
        <f t="shared" si="25"/>
        <v>788.94109086929359</v>
      </c>
      <c r="AJ23" s="6">
        <f t="shared" si="26"/>
        <v>844.07165942480287</v>
      </c>
      <c r="AK23" s="6">
        <f t="shared" si="27"/>
        <v>862.77588230905803</v>
      </c>
      <c r="AL23" s="107"/>
      <c r="AM23" s="107"/>
      <c r="AO23" t="e">
        <f>#REF!+1</f>
        <v>#REF!</v>
      </c>
    </row>
    <row r="24" spans="1:41">
      <c r="A24" s="115" t="s">
        <v>578</v>
      </c>
      <c r="B24">
        <f t="shared" si="11"/>
        <v>16</v>
      </c>
      <c r="C24" s="269">
        <v>40.911909200944407</v>
      </c>
      <c r="D24" s="269">
        <v>43.472466890059046</v>
      </c>
      <c r="E24" s="269">
        <v>46.683336524652951</v>
      </c>
      <c r="F24" s="269">
        <v>48.977367480453168</v>
      </c>
      <c r="G24" s="269">
        <v>50.507366203925315</v>
      </c>
      <c r="H24" s="269">
        <v>54.114758895803412</v>
      </c>
      <c r="I24" s="269">
        <v>58.020027445348646</v>
      </c>
      <c r="J24" s="269">
        <v>60.61</v>
      </c>
      <c r="K24" s="269">
        <v>58.58</v>
      </c>
      <c r="L24" s="6">
        <f t="shared" ref="L24:AG24" si="36">L62/K62*K24</f>
        <v>58.523206314663462</v>
      </c>
      <c r="M24" s="6">
        <f t="shared" si="36"/>
        <v>59.758489298436217</v>
      </c>
      <c r="N24" s="6">
        <f t="shared" si="36"/>
        <v>59.86293851810381</v>
      </c>
      <c r="O24" s="6">
        <f t="shared" si="36"/>
        <v>60.473982863509008</v>
      </c>
      <c r="P24" s="6">
        <f t="shared" si="36"/>
        <v>61.125895427155598</v>
      </c>
      <c r="Q24" s="6">
        <f t="shared" si="36"/>
        <v>62.089431599722403</v>
      </c>
      <c r="R24" s="6">
        <f t="shared" si="36"/>
        <v>63.178730602322396</v>
      </c>
      <c r="S24" s="6">
        <f t="shared" si="36"/>
        <v>64.371568160839246</v>
      </c>
      <c r="T24" s="6">
        <f t="shared" si="36"/>
        <v>65.874612281555855</v>
      </c>
      <c r="U24" s="6">
        <f t="shared" si="36"/>
        <v>67.703667694498122</v>
      </c>
      <c r="V24" s="6">
        <f t="shared" si="36"/>
        <v>69.869156294239417</v>
      </c>
      <c r="W24" s="6">
        <f t="shared" si="36"/>
        <v>72.131856128572409</v>
      </c>
      <c r="X24" s="6">
        <f t="shared" si="36"/>
        <v>74.593562767109816</v>
      </c>
      <c r="Y24" s="6">
        <f t="shared" si="36"/>
        <v>77.352747582488036</v>
      </c>
      <c r="Z24" s="6">
        <f t="shared" si="36"/>
        <v>80.349731234370566</v>
      </c>
      <c r="AA24" s="6">
        <f t="shared" si="36"/>
        <v>83.519621077974662</v>
      </c>
      <c r="AB24" s="6">
        <f t="shared" si="36"/>
        <v>86.843144632941559</v>
      </c>
      <c r="AC24" s="6">
        <f t="shared" si="36"/>
        <v>90.364817157746458</v>
      </c>
      <c r="AD24" s="6">
        <f t="shared" si="36"/>
        <v>93.939262813162898</v>
      </c>
      <c r="AE24" s="6">
        <f t="shared" si="36"/>
        <v>97.528552259360978</v>
      </c>
      <c r="AF24" s="6">
        <f t="shared" si="36"/>
        <v>116.80074437726968</v>
      </c>
      <c r="AG24" s="6">
        <f t="shared" si="36"/>
        <v>139.97069452145857</v>
      </c>
      <c r="AH24" s="6">
        <f t="shared" si="24"/>
        <v>164.08359704192171</v>
      </c>
      <c r="AI24" s="6">
        <f t="shared" si="25"/>
        <v>183.73763503395926</v>
      </c>
      <c r="AJ24" s="6">
        <f t="shared" si="26"/>
        <v>196.57707311330381</v>
      </c>
      <c r="AK24" s="6">
        <f t="shared" si="27"/>
        <v>200.93312671182335</v>
      </c>
      <c r="AL24" s="107"/>
      <c r="AM24" s="107"/>
      <c r="AO24" t="e">
        <f t="shared" si="13"/>
        <v>#REF!</v>
      </c>
    </row>
    <row r="25" spans="1:41">
      <c r="A25" s="115" t="s">
        <v>580</v>
      </c>
      <c r="B25">
        <f t="shared" si="11"/>
        <v>17</v>
      </c>
      <c r="C25" s="269">
        <v>6.4158612357306808</v>
      </c>
      <c r="D25" s="269">
        <v>6.604363287904599</v>
      </c>
      <c r="E25" s="269">
        <v>6.7999637989778527</v>
      </c>
      <c r="F25" s="269">
        <v>6.9251895229982949</v>
      </c>
      <c r="G25" s="269">
        <v>6.9893547700170355</v>
      </c>
      <c r="H25" s="269">
        <v>7.0969867972742753</v>
      </c>
      <c r="I25" s="269">
        <v>7.234631601362862</v>
      </c>
      <c r="J25" s="269">
        <v>7.29</v>
      </c>
      <c r="K25" s="269">
        <v>6.9</v>
      </c>
      <c r="L25" s="6">
        <f t="shared" ref="L25:AG25" si="37">L63/K63*K25</f>
        <v>7.0390063361474446</v>
      </c>
      <c r="M25" s="6">
        <f t="shared" si="37"/>
        <v>7.1875826923873927</v>
      </c>
      <c r="N25" s="6">
        <f t="shared" si="37"/>
        <v>7.2001455501893528</v>
      </c>
      <c r="O25" s="6">
        <f t="shared" si="37"/>
        <v>7.2736402421214414</v>
      </c>
      <c r="P25" s="6">
        <f t="shared" si="37"/>
        <v>7.3520504481762794</v>
      </c>
      <c r="Q25" s="6">
        <f t="shared" si="37"/>
        <v>7.4679418637514647</v>
      </c>
      <c r="R25" s="6">
        <f t="shared" si="37"/>
        <v>7.5989596781212709</v>
      </c>
      <c r="S25" s="6">
        <f t="shared" si="37"/>
        <v>7.7424308182233634</v>
      </c>
      <c r="T25" s="6">
        <f t="shared" si="37"/>
        <v>7.9232127294595323</v>
      </c>
      <c r="U25" s="6">
        <f t="shared" si="37"/>
        <v>8.1432063602192937</v>
      </c>
      <c r="V25" s="6">
        <f t="shared" si="37"/>
        <v>8.4036652266128602</v>
      </c>
      <c r="W25" s="6">
        <f t="shared" si="37"/>
        <v>8.6758163863602213</v>
      </c>
      <c r="X25" s="6">
        <f t="shared" si="37"/>
        <v>8.9719035237127649</v>
      </c>
      <c r="Y25" s="6">
        <f t="shared" si="37"/>
        <v>9.3037704978772133</v>
      </c>
      <c r="Z25" s="6">
        <f t="shared" si="37"/>
        <v>9.6642392459752777</v>
      </c>
      <c r="AA25" s="6">
        <f t="shared" si="37"/>
        <v>10.045504663561054</v>
      </c>
      <c r="AB25" s="6">
        <f t="shared" si="37"/>
        <v>10.445248711007162</v>
      </c>
      <c r="AC25" s="6">
        <f t="shared" si="37"/>
        <v>10.868825558158253</v>
      </c>
      <c r="AD25" s="6">
        <f t="shared" si="37"/>
        <v>11.298749808743734</v>
      </c>
      <c r="AE25" s="6">
        <f t="shared" si="37"/>
        <v>11.730459428654374</v>
      </c>
      <c r="AF25" s="6">
        <f t="shared" si="37"/>
        <v>14.048464387234716</v>
      </c>
      <c r="AG25" s="6">
        <f t="shared" si="37"/>
        <v>16.835280697268328</v>
      </c>
      <c r="AH25" s="6">
        <f t="shared" si="24"/>
        <v>19.735512661864533</v>
      </c>
      <c r="AI25" s="6">
        <f t="shared" si="25"/>
        <v>22.099444966136996</v>
      </c>
      <c r="AJ25" s="6">
        <f t="shared" si="26"/>
        <v>23.643736396567974</v>
      </c>
      <c r="AK25" s="6">
        <f t="shared" si="27"/>
        <v>24.16767024796556</v>
      </c>
      <c r="AL25" s="107"/>
      <c r="AM25" s="107"/>
      <c r="AO25" t="e">
        <f t="shared" si="13"/>
        <v>#REF!</v>
      </c>
    </row>
    <row r="26" spans="1:41">
      <c r="A26" s="115" t="s">
        <v>584</v>
      </c>
      <c r="B26">
        <f t="shared" si="11"/>
        <v>18</v>
      </c>
      <c r="C26" s="269">
        <v>125.48003402211921</v>
      </c>
      <c r="D26" s="269">
        <v>127.1852732099033</v>
      </c>
      <c r="E26" s="269">
        <v>121.33259319855085</v>
      </c>
      <c r="F26" s="269">
        <v>115.48558072755804</v>
      </c>
      <c r="G26" s="269">
        <v>115.29855189569106</v>
      </c>
      <c r="H26" s="269">
        <v>115.15875256682079</v>
      </c>
      <c r="I26" s="269">
        <v>113.64929765104591</v>
      </c>
      <c r="J26" s="269">
        <v>113.16</v>
      </c>
      <c r="K26" s="269">
        <v>108.36</v>
      </c>
      <c r="L26" s="6">
        <f t="shared" ref="L26:AG26" si="38">L64/K64*K26</f>
        <v>107.78666666482698</v>
      </c>
      <c r="M26" s="6">
        <f t="shared" si="38"/>
        <v>107.34279569525077</v>
      </c>
      <c r="N26" s="6">
        <f t="shared" si="38"/>
        <v>107.87913977939523</v>
      </c>
      <c r="O26" s="6">
        <f t="shared" si="38"/>
        <v>108.69290321835018</v>
      </c>
      <c r="P26" s="6">
        <f t="shared" si="38"/>
        <v>110.17247310884716</v>
      </c>
      <c r="Q26" s="6">
        <f t="shared" si="38"/>
        <v>109.41419353718287</v>
      </c>
      <c r="R26" s="6">
        <f t="shared" si="38"/>
        <v>109.1182795568741</v>
      </c>
      <c r="S26" s="6">
        <f t="shared" si="38"/>
        <v>109.89505374846721</v>
      </c>
      <c r="T26" s="6">
        <f t="shared" si="38"/>
        <v>110.50537632716949</v>
      </c>
      <c r="U26" s="6">
        <f t="shared" si="38"/>
        <v>111.2266666477782</v>
      </c>
      <c r="V26" s="6">
        <f t="shared" si="38"/>
        <v>110.72731180731216</v>
      </c>
      <c r="W26" s="6">
        <f t="shared" si="38"/>
        <v>110.61634406354978</v>
      </c>
      <c r="X26" s="6">
        <f t="shared" si="38"/>
        <v>109.19225804050805</v>
      </c>
      <c r="Y26" s="6">
        <f t="shared" si="38"/>
        <v>108.76688169467332</v>
      </c>
      <c r="Z26" s="6">
        <f t="shared" si="38"/>
        <v>106.7509677148409</v>
      </c>
      <c r="AA26" s="6">
        <f t="shared" si="38"/>
        <v>104.7535483586943</v>
      </c>
      <c r="AB26" s="6">
        <f t="shared" si="38"/>
        <v>103.66236556146104</v>
      </c>
      <c r="AC26" s="6">
        <f t="shared" si="38"/>
        <v>101.60946233443462</v>
      </c>
      <c r="AD26" s="6">
        <f t="shared" si="38"/>
        <v>99.556559107445565</v>
      </c>
      <c r="AE26" s="6">
        <f t="shared" si="38"/>
        <v>97.46666663319553</v>
      </c>
      <c r="AF26" s="6">
        <f t="shared" si="38"/>
        <v>92.103225765883934</v>
      </c>
      <c r="AG26" s="6">
        <f t="shared" si="38"/>
        <v>86.813763393698707</v>
      </c>
      <c r="AH26" s="6">
        <f t="shared" si="24"/>
        <v>81.728458246781216</v>
      </c>
      <c r="AI26" s="6">
        <f t="shared" si="25"/>
        <v>76.941035917361077</v>
      </c>
      <c r="AJ26" s="6">
        <f t="shared" si="26"/>
        <v>72.434047271040967</v>
      </c>
      <c r="AK26" s="6">
        <f t="shared" si="27"/>
        <v>68.19106529445007</v>
      </c>
      <c r="AL26" s="107"/>
      <c r="AM26" s="107"/>
    </row>
    <row r="27" spans="1:41">
      <c r="A27" s="115" t="s">
        <v>513</v>
      </c>
      <c r="B27">
        <f t="shared" si="11"/>
        <v>19</v>
      </c>
      <c r="C27" s="269">
        <v>154.18842101590053</v>
      </c>
      <c r="D27" s="269">
        <v>151.87047226763119</v>
      </c>
      <c r="E27" s="269">
        <v>148.71168942836181</v>
      </c>
      <c r="F27" s="269">
        <v>145.49800306349678</v>
      </c>
      <c r="G27" s="269">
        <v>142.32274916654868</v>
      </c>
      <c r="H27" s="269">
        <v>141.64560568420242</v>
      </c>
      <c r="I27" s="269">
        <v>143.22499710383713</v>
      </c>
      <c r="J27" s="269">
        <v>142.18</v>
      </c>
      <c r="K27" s="269">
        <v>135.41</v>
      </c>
      <c r="L27" s="6">
        <f t="shared" ref="L27:AG27" si="39">L65/K65*K27</f>
        <v>137.2847628084285</v>
      </c>
      <c r="M27" s="6">
        <f t="shared" si="39"/>
        <v>140.18251127621943</v>
      </c>
      <c r="N27" s="6">
        <f t="shared" si="39"/>
        <v>140.42753008586038</v>
      </c>
      <c r="O27" s="6">
        <f t="shared" si="39"/>
        <v>141.86092861794606</v>
      </c>
      <c r="P27" s="6">
        <f t="shared" si="39"/>
        <v>143.39019653246962</v>
      </c>
      <c r="Q27" s="6">
        <f t="shared" si="39"/>
        <v>145.65047656902379</v>
      </c>
      <c r="R27" s="6">
        <f t="shared" si="39"/>
        <v>148.20577325586862</v>
      </c>
      <c r="S27" s="6">
        <f t="shared" si="39"/>
        <v>151.00395250137143</v>
      </c>
      <c r="T27" s="6">
        <f t="shared" si="39"/>
        <v>154.52981973587873</v>
      </c>
      <c r="U27" s="6">
        <f t="shared" si="39"/>
        <v>158.82044997201353</v>
      </c>
      <c r="V27" s="6">
        <f t="shared" si="39"/>
        <v>163.90029107267711</v>
      </c>
      <c r="W27" s="6">
        <f t="shared" si="39"/>
        <v>169.2081719907676</v>
      </c>
      <c r="X27" s="6">
        <f t="shared" si="39"/>
        <v>174.98288655713037</v>
      </c>
      <c r="Y27" s="6">
        <f t="shared" si="39"/>
        <v>181.45543064309763</v>
      </c>
      <c r="Z27" s="6">
        <f t="shared" si="39"/>
        <v>188.48580740641492</v>
      </c>
      <c r="AA27" s="6">
        <f t="shared" si="39"/>
        <v>195.9217905439109</v>
      </c>
      <c r="AB27" s="6">
        <f t="shared" si="39"/>
        <v>203.71817033347028</v>
      </c>
      <c r="AC27" s="6">
        <f t="shared" si="39"/>
        <v>211.97937144841435</v>
      </c>
      <c r="AD27" s="6">
        <f t="shared" si="39"/>
        <v>220.36436869783046</v>
      </c>
      <c r="AE27" s="6">
        <f t="shared" si="39"/>
        <v>228.78418677175296</v>
      </c>
      <c r="AF27" s="6">
        <f t="shared" si="39"/>
        <v>273.99323272661621</v>
      </c>
      <c r="AG27" s="6">
        <f t="shared" si="39"/>
        <v>328.34570775550208</v>
      </c>
      <c r="AH27" s="6">
        <f t="shared" si="24"/>
        <v>384.9101769909326</v>
      </c>
      <c r="AI27" s="6">
        <f t="shared" si="25"/>
        <v>431.01496368797774</v>
      </c>
      <c r="AJ27" s="6">
        <f t="shared" si="26"/>
        <v>461.13394250535458</v>
      </c>
      <c r="AK27" s="6">
        <f t="shared" si="27"/>
        <v>471.35244936292781</v>
      </c>
      <c r="AL27" s="107"/>
      <c r="AM27" s="107"/>
    </row>
    <row r="28" spans="1:41">
      <c r="A28" s="2" t="s">
        <v>5</v>
      </c>
      <c r="B28">
        <f t="shared" si="11"/>
        <v>20</v>
      </c>
      <c r="C28" s="276">
        <f t="shared" ref="C28:K28" si="40">SUM(C7:C27)</f>
        <v>4032.0433682922144</v>
      </c>
      <c r="D28" s="277">
        <f t="shared" si="40"/>
        <v>4135.6011269326036</v>
      </c>
      <c r="E28" s="277">
        <f t="shared" si="40"/>
        <v>4214.5620530894539</v>
      </c>
      <c r="F28" s="277">
        <f t="shared" si="40"/>
        <v>4269.9104508291794</v>
      </c>
      <c r="G28" s="277">
        <f t="shared" si="40"/>
        <v>4306.3530098044157</v>
      </c>
      <c r="H28" s="277">
        <f t="shared" si="40"/>
        <v>4369.2882721535752</v>
      </c>
      <c r="I28" s="277">
        <f t="shared" si="40"/>
        <v>4424.2547121291227</v>
      </c>
      <c r="J28" s="277">
        <f t="shared" si="40"/>
        <v>4454.71</v>
      </c>
      <c r="K28" s="277">
        <f t="shared" si="40"/>
        <v>4168.5599999999995</v>
      </c>
      <c r="L28" s="108">
        <f t="shared" ref="L28:AG28" si="41">SUM(L7:L27)</f>
        <v>4364.6310325648556</v>
      </c>
      <c r="M28" s="108">
        <f t="shared" si="41"/>
        <v>4448.0130874736915</v>
      </c>
      <c r="N28" s="108">
        <f t="shared" si="41"/>
        <v>4456.9091297902005</v>
      </c>
      <c r="O28" s="108">
        <f t="shared" si="41"/>
        <v>4501.478207788391</v>
      </c>
      <c r="P28" s="108">
        <f t="shared" si="41"/>
        <v>4550.9944823232245</v>
      </c>
      <c r="Q28" s="108">
        <f t="shared" si="41"/>
        <v>4614.708289621638</v>
      </c>
      <c r="R28" s="108">
        <f t="shared" si="41"/>
        <v>4688.5435195554583</v>
      </c>
      <c r="S28" s="108">
        <f t="shared" si="41"/>
        <v>4772.9372433232675</v>
      </c>
      <c r="T28" s="108">
        <f t="shared" si="41"/>
        <v>4878.0931798626661</v>
      </c>
      <c r="U28" s="108">
        <f t="shared" si="41"/>
        <v>5005.9886470812162</v>
      </c>
      <c r="V28" s="108">
        <f t="shared" si="41"/>
        <v>5153.0564766050056</v>
      </c>
      <c r="W28" s="108">
        <f t="shared" si="41"/>
        <v>5308.0475622507993</v>
      </c>
      <c r="X28" s="108">
        <f t="shared" si="41"/>
        <v>5472.4784516944173</v>
      </c>
      <c r="Y28" s="108">
        <f t="shared" si="41"/>
        <v>5660.5450310152219</v>
      </c>
      <c r="Z28" s="108">
        <f t="shared" si="41"/>
        <v>5859.8224929164153</v>
      </c>
      <c r="AA28" s="108">
        <f t="shared" si="41"/>
        <v>6071.0304885374553</v>
      </c>
      <c r="AB28" s="108">
        <f t="shared" si="41"/>
        <v>6295.7009754678256</v>
      </c>
      <c r="AC28" s="108">
        <f t="shared" si="41"/>
        <v>6530.8825261203237</v>
      </c>
      <c r="AD28" s="108">
        <f t="shared" si="41"/>
        <v>6769.6872701578986</v>
      </c>
      <c r="AE28" s="108">
        <f t="shared" si="41"/>
        <v>7009.392166140904</v>
      </c>
      <c r="AF28" s="108">
        <f t="shared" si="41"/>
        <v>8315.2945330997427</v>
      </c>
      <c r="AG28" s="108">
        <f t="shared" si="41"/>
        <v>9889.0394007788</v>
      </c>
      <c r="AH28" s="108">
        <f t="shared" ref="AH28:AK28" si="42">SUM(AH7:AH27)</f>
        <v>11528.180235021973</v>
      </c>
      <c r="AI28" s="108">
        <f t="shared" si="42"/>
        <v>12862.151195805931</v>
      </c>
      <c r="AJ28" s="108">
        <f t="shared" si="42"/>
        <v>13729.160735840082</v>
      </c>
      <c r="AK28" s="108">
        <f t="shared" si="42"/>
        <v>14014.58390769064</v>
      </c>
      <c r="AL28" s="108"/>
      <c r="AM28" s="108"/>
    </row>
    <row r="29" spans="1:41" s="24" customFormat="1">
      <c r="A29" s="212" t="s">
        <v>265</v>
      </c>
      <c r="B29">
        <f t="shared" si="11"/>
        <v>21</v>
      </c>
      <c r="C29" s="271"/>
      <c r="D29" s="213">
        <v>2.6436281887547874E-2</v>
      </c>
      <c r="E29" s="213">
        <v>2.0165921894981231E-2</v>
      </c>
      <c r="F29" s="213">
        <v>1.407744097509589E-2</v>
      </c>
      <c r="G29" s="213">
        <v>8.9337784405372211E-3</v>
      </c>
      <c r="H29" s="213">
        <v>1.4827464040109817E-2</v>
      </c>
      <c r="I29" s="213">
        <v>1.2732896737821964E-2</v>
      </c>
      <c r="J29" s="213">
        <v>7.2531087632679014E-3</v>
      </c>
      <c r="K29" s="213">
        <v>-7.2462496857853442E-2</v>
      </c>
      <c r="L29" s="213">
        <f t="shared" ref="L29:AE29" si="43">L28/K28-1</f>
        <v>4.7035674804934091E-2</v>
      </c>
      <c r="M29" s="213">
        <f t="shared" si="43"/>
        <v>1.9104032915203017E-2</v>
      </c>
      <c r="N29" s="213">
        <f t="shared" si="43"/>
        <v>2.0000036289375966E-3</v>
      </c>
      <c r="O29" s="213">
        <f t="shared" si="43"/>
        <v>9.9999970159339036E-3</v>
      </c>
      <c r="P29" s="213">
        <f t="shared" si="43"/>
        <v>1.1000003165440475E-2</v>
      </c>
      <c r="Q29" s="213">
        <f t="shared" si="43"/>
        <v>1.3999974631014878E-2</v>
      </c>
      <c r="R29" s="213">
        <f t="shared" si="43"/>
        <v>1.5999977745044802E-2</v>
      </c>
      <c r="S29" s="213">
        <f t="shared" si="43"/>
        <v>1.7999987291535513E-2</v>
      </c>
      <c r="T29" s="213">
        <f t="shared" si="43"/>
        <v>2.2031703158573501E-2</v>
      </c>
      <c r="U29" s="213">
        <f t="shared" si="43"/>
        <v>2.6218332143903567E-2</v>
      </c>
      <c r="V29" s="213">
        <f t="shared" si="43"/>
        <v>2.9378378556559115E-2</v>
      </c>
      <c r="W29" s="213">
        <f t="shared" si="43"/>
        <v>3.0077505719072972E-2</v>
      </c>
      <c r="X29" s="213">
        <f t="shared" si="43"/>
        <v>3.0977659396460577E-2</v>
      </c>
      <c r="Y29" s="213">
        <f t="shared" si="43"/>
        <v>3.4365887592042288E-2</v>
      </c>
      <c r="Z29" s="213">
        <f t="shared" si="43"/>
        <v>3.5204642098828565E-2</v>
      </c>
      <c r="AA29" s="213">
        <f t="shared" si="43"/>
        <v>3.6043411874055353E-2</v>
      </c>
      <c r="AB29" s="213">
        <f t="shared" si="43"/>
        <v>3.7006977209975256E-2</v>
      </c>
      <c r="AC29" s="213">
        <f t="shared" si="43"/>
        <v>3.7355895962803753E-2</v>
      </c>
      <c r="AD29" s="213">
        <f t="shared" si="43"/>
        <v>3.6565463102800067E-2</v>
      </c>
      <c r="AE29" s="213">
        <f t="shared" si="43"/>
        <v>3.5408562673149069E-2</v>
      </c>
      <c r="AF29" s="213">
        <f>(AF28/AE28)^(1/5)-1</f>
        <v>3.4759579332455992E-2</v>
      </c>
      <c r="AG29" s="213">
        <f>(AG28/AF28)^(1/5)-1</f>
        <v>3.5273968685307411E-2</v>
      </c>
      <c r="AH29" s="213">
        <f t="shared" ref="AH29:AK29" si="44">(AH28/AG28)^(1/5)-1</f>
        <v>3.1148774828663628E-2</v>
      </c>
      <c r="AI29" s="213">
        <f t="shared" si="44"/>
        <v>2.2140438754105096E-2</v>
      </c>
      <c r="AJ29" s="213">
        <f t="shared" si="44"/>
        <v>1.3132100246333822E-2</v>
      </c>
      <c r="AK29" s="213">
        <f t="shared" si="44"/>
        <v>4.123760095195772E-3</v>
      </c>
      <c r="AL29" s="212"/>
      <c r="AM29" s="212"/>
    </row>
    <row r="30" spans="1:41">
      <c r="A30" t="s">
        <v>595</v>
      </c>
      <c r="B30">
        <f t="shared" si="11"/>
        <v>22</v>
      </c>
      <c r="C30" s="270">
        <v>52.325432882070082</v>
      </c>
      <c r="D30" s="269">
        <v>53.104386458423342</v>
      </c>
      <c r="E30" s="269">
        <v>53.912365691429272</v>
      </c>
      <c r="F30" s="269">
        <v>54.750491457321111</v>
      </c>
      <c r="G30" s="269">
        <v>55.619940469824826</v>
      </c>
      <c r="H30" s="269">
        <v>56.521948041648095</v>
      </c>
      <c r="I30" s="269">
        <v>57.436000617299655</v>
      </c>
      <c r="J30" s="269">
        <v>58.364834921819444</v>
      </c>
      <c r="K30" s="269">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41">
      <c r="A31" t="s">
        <v>382</v>
      </c>
      <c r="B31">
        <f t="shared" si="11"/>
        <v>23</v>
      </c>
      <c r="C31" s="272">
        <v>0.5</v>
      </c>
      <c r="D31" s="272">
        <v>0.5</v>
      </c>
      <c r="E31" s="272">
        <v>0.5</v>
      </c>
      <c r="F31" s="272">
        <v>0.5</v>
      </c>
      <c r="G31" s="272">
        <v>0.5</v>
      </c>
      <c r="H31" s="272">
        <v>0.5</v>
      </c>
      <c r="I31" s="272">
        <v>0.5</v>
      </c>
      <c r="J31" s="272">
        <v>0.50152754832852431</v>
      </c>
      <c r="K31" s="272">
        <v>0.51748350868667314</v>
      </c>
      <c r="L31" s="17">
        <f>L81/SUM(L$81:L$83)</f>
        <v>0.46227119237511022</v>
      </c>
      <c r="M31" s="17">
        <f t="shared" ref="M31:AG33" si="45">M81/SUM(M$81:M$83)</f>
        <v>0.45384023967034137</v>
      </c>
      <c r="N31" s="17">
        <f t="shared" si="45"/>
        <v>0.4530506193635141</v>
      </c>
      <c r="O31" s="17">
        <f t="shared" si="45"/>
        <v>0.4492123756297739</v>
      </c>
      <c r="P31" s="17">
        <f t="shared" si="45"/>
        <v>0.44506077484649093</v>
      </c>
      <c r="Q31" s="17">
        <f t="shared" si="45"/>
        <v>0.44048019500661473</v>
      </c>
      <c r="R31" s="17">
        <f t="shared" si="45"/>
        <v>0.43534996792463587</v>
      </c>
      <c r="S31" s="17">
        <f t="shared" si="45"/>
        <v>0.42993618539113665</v>
      </c>
      <c r="T31" s="17">
        <f t="shared" si="45"/>
        <v>0.42371952259311868</v>
      </c>
      <c r="U31" s="17">
        <f t="shared" si="45"/>
        <v>0.41657241965867214</v>
      </c>
      <c r="V31" s="17">
        <f t="shared" si="45"/>
        <v>0.40909885956028302</v>
      </c>
      <c r="W31" s="17">
        <f t="shared" si="45"/>
        <v>0.40185565007277846</v>
      </c>
      <c r="X31" s="17">
        <f t="shared" si="45"/>
        <v>0.39482416004663062</v>
      </c>
      <c r="Y31" s="17">
        <f t="shared" si="45"/>
        <v>0.38744915622957621</v>
      </c>
      <c r="Z31" s="17">
        <f t="shared" si="45"/>
        <v>0.3800592435396562</v>
      </c>
      <c r="AA31" s="17">
        <f t="shared" si="45"/>
        <v>0.37316446554873905</v>
      </c>
      <c r="AB31" s="17">
        <f t="shared" si="45"/>
        <v>0.36622575390923512</v>
      </c>
      <c r="AC31" s="17">
        <f t="shared" si="45"/>
        <v>0.35954615135165829</v>
      </c>
      <c r="AD31" s="17">
        <f t="shared" si="45"/>
        <v>0.35352413753940537</v>
      </c>
      <c r="AE31" s="17">
        <f t="shared" si="45"/>
        <v>0.34790997115201444</v>
      </c>
      <c r="AF31" s="17">
        <f t="shared" si="45"/>
        <v>0.31298090329354977</v>
      </c>
      <c r="AG31" s="17">
        <f t="shared" si="45"/>
        <v>0.27905600345837911</v>
      </c>
      <c r="AH31" s="17">
        <f t="shared" ref="AH31:AK31" si="46">AH81/SUM(AH$81:AH$83)</f>
        <v>0.24552291570350171</v>
      </c>
      <c r="AI31" s="17">
        <f t="shared" si="46"/>
        <v>0.21188609489452759</v>
      </c>
      <c r="AJ31" s="17">
        <f t="shared" si="46"/>
        <v>0.17819185187839537</v>
      </c>
      <c r="AK31" s="17">
        <f t="shared" si="46"/>
        <v>0.14450330331373532</v>
      </c>
      <c r="AL31" s="107"/>
      <c r="AM31" s="107"/>
    </row>
    <row r="32" spans="1:41">
      <c r="A32" t="s">
        <v>383</v>
      </c>
      <c r="B32">
        <f t="shared" si="11"/>
        <v>24</v>
      </c>
      <c r="C32" s="272">
        <v>0.3</v>
      </c>
      <c r="D32" s="272">
        <v>0.3</v>
      </c>
      <c r="E32" s="272">
        <v>0.3</v>
      </c>
      <c r="F32" s="272">
        <v>0.3</v>
      </c>
      <c r="G32" s="272">
        <v>0.3</v>
      </c>
      <c r="H32" s="272">
        <v>0.3</v>
      </c>
      <c r="I32" s="272">
        <v>0.3</v>
      </c>
      <c r="J32" s="272">
        <v>0.29852364948703553</v>
      </c>
      <c r="K32" s="272">
        <v>0.28256768912888669</v>
      </c>
      <c r="L32" s="17">
        <f t="shared" ref="L32:AA32" si="47">L82/SUM(L$81:L$83)</f>
        <v>0.30936026689417673</v>
      </c>
      <c r="M32" s="17">
        <f t="shared" si="47"/>
        <v>0.31355024567841444</v>
      </c>
      <c r="N32" s="17">
        <f t="shared" si="47"/>
        <v>0.31388781690524703</v>
      </c>
      <c r="O32" s="17">
        <f t="shared" si="47"/>
        <v>0.31543894410094331</v>
      </c>
      <c r="P32" s="17">
        <f t="shared" si="47"/>
        <v>0.31721983743486937</v>
      </c>
      <c r="Q32" s="17">
        <f t="shared" si="47"/>
        <v>0.31883263902169873</v>
      </c>
      <c r="R32" s="17">
        <f t="shared" si="47"/>
        <v>0.32078866718521404</v>
      </c>
      <c r="S32" s="17">
        <f t="shared" si="47"/>
        <v>0.32280939346620441</v>
      </c>
      <c r="T32" s="17">
        <f t="shared" si="47"/>
        <v>0.32497598023764895</v>
      </c>
      <c r="U32" s="17">
        <f t="shared" si="47"/>
        <v>0.32775482993460558</v>
      </c>
      <c r="V32" s="17">
        <f t="shared" si="47"/>
        <v>0.33022222974356419</v>
      </c>
      <c r="W32" s="17">
        <f t="shared" si="47"/>
        <v>0.332708026046104</v>
      </c>
      <c r="X32" s="17">
        <f t="shared" si="47"/>
        <v>0.33507942725265366</v>
      </c>
      <c r="Y32" s="17">
        <f t="shared" si="47"/>
        <v>0.33755833542625679</v>
      </c>
      <c r="Z32" s="17">
        <f t="shared" si="47"/>
        <v>0.34023069208670387</v>
      </c>
      <c r="AA32" s="17">
        <f t="shared" si="47"/>
        <v>0.34209365651908852</v>
      </c>
      <c r="AB32" s="17">
        <f t="shared" si="45"/>
        <v>0.34372879918296723</v>
      </c>
      <c r="AC32" s="17">
        <f t="shared" si="45"/>
        <v>0.34562071119418153</v>
      </c>
      <c r="AD32" s="17">
        <f t="shared" si="45"/>
        <v>0.34714667279971562</v>
      </c>
      <c r="AE32" s="17">
        <f t="shared" si="45"/>
        <v>0.34858040550949743</v>
      </c>
      <c r="AF32" s="17">
        <f t="shared" si="45"/>
        <v>0.36410706909886797</v>
      </c>
      <c r="AG32" s="17">
        <f t="shared" si="45"/>
        <v>0.38027781250126996</v>
      </c>
      <c r="AH32" s="17">
        <f t="shared" ref="AH32:AK32" si="48">AH82/SUM(AH$81:AH$83)</f>
        <v>0.39561454073212232</v>
      </c>
      <c r="AI32" s="17">
        <f t="shared" si="48"/>
        <v>0.41121086368233944</v>
      </c>
      <c r="AJ32" s="17">
        <f t="shared" si="48"/>
        <v>0.42692863962271316</v>
      </c>
      <c r="AK32" s="17">
        <f t="shared" si="48"/>
        <v>0.44263272457796088</v>
      </c>
      <c r="AL32" s="107"/>
      <c r="AM32" s="107"/>
    </row>
    <row r="33" spans="1:41">
      <c r="A33" t="s">
        <v>384</v>
      </c>
      <c r="B33">
        <f t="shared" si="11"/>
        <v>25</v>
      </c>
      <c r="C33" s="272">
        <v>0.19999999999999996</v>
      </c>
      <c r="D33" s="272">
        <v>0.19999999999999996</v>
      </c>
      <c r="E33" s="272">
        <v>0.19999999999999996</v>
      </c>
      <c r="F33" s="272">
        <v>0.19999999999999996</v>
      </c>
      <c r="G33" s="272">
        <v>0.19999999999999996</v>
      </c>
      <c r="H33" s="272">
        <v>0.19999999999999996</v>
      </c>
      <c r="I33" s="272">
        <v>0.19999999999999996</v>
      </c>
      <c r="J33" s="272">
        <v>0.19994880218444017</v>
      </c>
      <c r="K33" s="272">
        <v>0.19994880218444014</v>
      </c>
      <c r="L33" s="17">
        <f>L83/SUM(L$81:L$83)</f>
        <v>0.22836854073071305</v>
      </c>
      <c r="M33" s="17">
        <f t="shared" si="45"/>
        <v>0.23260951465124413</v>
      </c>
      <c r="N33" s="17">
        <f t="shared" si="45"/>
        <v>0.23306156373123887</v>
      </c>
      <c r="O33" s="17">
        <f t="shared" si="45"/>
        <v>0.23534868026928282</v>
      </c>
      <c r="P33" s="17">
        <f t="shared" si="45"/>
        <v>0.23771938771863982</v>
      </c>
      <c r="Q33" s="17">
        <f t="shared" si="45"/>
        <v>0.2406871659716866</v>
      </c>
      <c r="R33" s="17">
        <f t="shared" si="45"/>
        <v>0.24386136489015012</v>
      </c>
      <c r="S33" s="17">
        <f t="shared" si="45"/>
        <v>0.24725442114265897</v>
      </c>
      <c r="T33" s="17">
        <f t="shared" si="45"/>
        <v>0.25130449716923237</v>
      </c>
      <c r="U33" s="17">
        <f t="shared" si="45"/>
        <v>0.25567275040672227</v>
      </c>
      <c r="V33" s="17">
        <f t="shared" si="45"/>
        <v>0.26067891069615279</v>
      </c>
      <c r="W33" s="17">
        <f t="shared" si="45"/>
        <v>0.2654363238811176</v>
      </c>
      <c r="X33" s="17">
        <f t="shared" si="45"/>
        <v>0.27009641270071577</v>
      </c>
      <c r="Y33" s="17">
        <f t="shared" si="45"/>
        <v>0.274992508344167</v>
      </c>
      <c r="Z33" s="17">
        <f t="shared" si="45"/>
        <v>0.27971006437363993</v>
      </c>
      <c r="AA33" s="17">
        <f t="shared" si="45"/>
        <v>0.28474187793217243</v>
      </c>
      <c r="AB33" s="17">
        <f t="shared" si="45"/>
        <v>0.29004544690779771</v>
      </c>
      <c r="AC33" s="17">
        <f t="shared" si="45"/>
        <v>0.29483313745416012</v>
      </c>
      <c r="AD33" s="17">
        <f t="shared" si="45"/>
        <v>0.29932918966087896</v>
      </c>
      <c r="AE33" s="17">
        <f t="shared" si="45"/>
        <v>0.30350962333848813</v>
      </c>
      <c r="AF33" s="17">
        <f t="shared" si="45"/>
        <v>0.32291202760758225</v>
      </c>
      <c r="AG33" s="17">
        <f t="shared" si="45"/>
        <v>0.34066618404035093</v>
      </c>
      <c r="AH33" s="17">
        <f t="shared" ref="AH33:AK33" si="49">AH83/SUM(AH$81:AH$83)</f>
        <v>0.35886254356437591</v>
      </c>
      <c r="AI33" s="17">
        <f t="shared" si="49"/>
        <v>0.37690304142313286</v>
      </c>
      <c r="AJ33" s="17">
        <f t="shared" si="49"/>
        <v>0.39487950849889136</v>
      </c>
      <c r="AK33" s="17">
        <f t="shared" si="49"/>
        <v>0.41286397210830378</v>
      </c>
      <c r="AL33" s="107"/>
      <c r="AM33" s="107"/>
    </row>
    <row r="34" spans="1:41">
      <c r="A34" t="s">
        <v>385</v>
      </c>
      <c r="B34">
        <f t="shared" si="11"/>
        <v>26</v>
      </c>
      <c r="C34" s="269">
        <v>26.162716441035041</v>
      </c>
      <c r="D34" s="269">
        <v>26.124793740612695</v>
      </c>
      <c r="E34" s="269">
        <v>25.810272238913001</v>
      </c>
      <c r="F34" s="269">
        <v>25.676476665132281</v>
      </c>
      <c r="G34" s="269">
        <v>25.758415053648385</v>
      </c>
      <c r="H34" s="269">
        <v>25.755361891142741</v>
      </c>
      <c r="I34" s="269">
        <v>25.706039736299225</v>
      </c>
      <c r="J34" s="269">
        <v>25.946710085536886</v>
      </c>
      <c r="K34" s="269">
        <v>26.998265626975765</v>
      </c>
      <c r="L34" s="6">
        <f t="shared" ref="L34:AG34" si="50">L31*L$30</f>
        <v>27.455328536696602</v>
      </c>
      <c r="M34" s="6">
        <f t="shared" si="50"/>
        <v>27.182255123187865</v>
      </c>
      <c r="N34" s="6">
        <f t="shared" si="50"/>
        <v>27.370824378283928</v>
      </c>
      <c r="O34" s="6">
        <f t="shared" si="50"/>
        <v>27.411038436863816</v>
      </c>
      <c r="P34" s="6">
        <f t="shared" si="50"/>
        <v>27.448269217030397</v>
      </c>
      <c r="Q34" s="6">
        <f t="shared" si="50"/>
        <v>27.444135728614732</v>
      </c>
      <c r="R34" s="6">
        <f t="shared" si="50"/>
        <v>27.391748062452859</v>
      </c>
      <c r="S34" s="6">
        <f t="shared" si="50"/>
        <v>27.30718270689772</v>
      </c>
      <c r="T34" s="6">
        <f t="shared" si="50"/>
        <v>27.157765524251296</v>
      </c>
      <c r="U34" s="6">
        <f t="shared" si="50"/>
        <v>26.935271889842749</v>
      </c>
      <c r="V34" s="6">
        <f t="shared" si="50"/>
        <v>26.677960916785743</v>
      </c>
      <c r="W34" s="6">
        <f t="shared" si="50"/>
        <v>26.423184018205994</v>
      </c>
      <c r="X34" s="6">
        <f t="shared" si="50"/>
        <v>26.170599246297112</v>
      </c>
      <c r="Y34" s="6">
        <f t="shared" si="50"/>
        <v>25.883218136769703</v>
      </c>
      <c r="Z34" s="6">
        <f t="shared" si="50"/>
        <v>25.583358467507807</v>
      </c>
      <c r="AA34" s="6">
        <f t="shared" si="50"/>
        <v>25.306496393634095</v>
      </c>
      <c r="AB34" s="6">
        <f t="shared" si="50"/>
        <v>25.016238889567493</v>
      </c>
      <c r="AC34" s="6">
        <f t="shared" si="50"/>
        <v>24.73263863452279</v>
      </c>
      <c r="AD34" s="6">
        <f t="shared" si="50"/>
        <v>24.483958619794251</v>
      </c>
      <c r="AE34" s="6">
        <f t="shared" si="50"/>
        <v>24.254173810563351</v>
      </c>
      <c r="AF34" s="6">
        <f t="shared" si="50"/>
        <v>22.477099460091136</v>
      </c>
      <c r="AG34" s="6">
        <f t="shared" si="50"/>
        <v>20.518919007461761</v>
      </c>
      <c r="AH34" s="6">
        <f t="shared" ref="AH34:AK34" si="51">AH31*AH$30</f>
        <v>18.36488084785201</v>
      </c>
      <c r="AI34" s="6">
        <f t="shared" si="51"/>
        <v>16.031979551451432</v>
      </c>
      <c r="AJ34" s="6">
        <f t="shared" si="51"/>
        <v>13.579652666582088</v>
      </c>
      <c r="AK34" s="6">
        <f t="shared" si="51"/>
        <v>11.054814108119393</v>
      </c>
      <c r="AL34" s="6"/>
      <c r="AM34" s="6"/>
    </row>
    <row r="35" spans="1:41">
      <c r="A35" t="s">
        <v>386</v>
      </c>
      <c r="B35">
        <f t="shared" si="11"/>
        <v>27</v>
      </c>
      <c r="C35" s="269">
        <v>15.697629864621025</v>
      </c>
      <c r="D35" s="269">
        <v>15.706931206012538</v>
      </c>
      <c r="E35" s="269">
        <v>16.206450010480257</v>
      </c>
      <c r="F35" s="269">
        <v>16.65350655721161</v>
      </c>
      <c r="G35" s="269">
        <v>17.096293177200256</v>
      </c>
      <c r="H35" s="269">
        <v>17.422744808714206</v>
      </c>
      <c r="I35" s="269">
        <v>17.892835083270921</v>
      </c>
      <c r="J35" s="269">
        <v>18.376375848815535</v>
      </c>
      <c r="K35" s="269">
        <v>19.311259441517389</v>
      </c>
      <c r="L35" s="6">
        <f t="shared" ref="L35:AG35" si="52">L32*L$30</f>
        <v>18.373603858247002</v>
      </c>
      <c r="M35" s="6">
        <f t="shared" si="52"/>
        <v>18.779742356384702</v>
      </c>
      <c r="N35" s="6">
        <f t="shared" si="52"/>
        <v>18.963373944982962</v>
      </c>
      <c r="O35" s="6">
        <f t="shared" si="52"/>
        <v>19.248154081046206</v>
      </c>
      <c r="P35" s="6">
        <f t="shared" si="52"/>
        <v>19.563924728927528</v>
      </c>
      <c r="Q35" s="6">
        <f t="shared" si="52"/>
        <v>19.864880008719858</v>
      </c>
      <c r="R35" s="6">
        <f t="shared" si="52"/>
        <v>20.183675204378439</v>
      </c>
      <c r="S35" s="6">
        <f t="shared" si="52"/>
        <v>20.503077866928027</v>
      </c>
      <c r="T35" s="6">
        <f t="shared" si="52"/>
        <v>20.828923383789171</v>
      </c>
      <c r="U35" s="6">
        <f t="shared" si="52"/>
        <v>21.192390664584384</v>
      </c>
      <c r="V35" s="6">
        <f t="shared" si="52"/>
        <v>21.534295520700407</v>
      </c>
      <c r="W35" s="6">
        <f t="shared" si="52"/>
        <v>21.876525550799496</v>
      </c>
      <c r="X35" s="6">
        <f t="shared" si="52"/>
        <v>22.210468086026644</v>
      </c>
      <c r="Y35" s="6">
        <f t="shared" si="52"/>
        <v>22.550303412057676</v>
      </c>
      <c r="Z35" s="6">
        <f t="shared" si="52"/>
        <v>22.902334057806431</v>
      </c>
      <c r="AA35" s="6">
        <f t="shared" si="52"/>
        <v>23.199400490223521</v>
      </c>
      <c r="AB35" s="6">
        <f t="shared" si="52"/>
        <v>23.479511371874722</v>
      </c>
      <c r="AC35" s="6">
        <f t="shared" si="52"/>
        <v>23.7747285638774</v>
      </c>
      <c r="AD35" s="6">
        <f t="shared" si="52"/>
        <v>24.042275673128817</v>
      </c>
      <c r="AE35" s="6">
        <f t="shared" si="52"/>
        <v>24.300912429123557</v>
      </c>
      <c r="AF35" s="6">
        <f t="shared" si="52"/>
        <v>26.148786459925194</v>
      </c>
      <c r="AG35" s="6">
        <f t="shared" si="52"/>
        <v>27.961733624598693</v>
      </c>
      <c r="AH35" s="6">
        <f t="shared" ref="AH35:AK35" si="53">AH32*AH$30</f>
        <v>29.591591812949058</v>
      </c>
      <c r="AI35" s="6">
        <f t="shared" si="53"/>
        <v>31.113528998547864</v>
      </c>
      <c r="AJ35" s="6">
        <f t="shared" si="53"/>
        <v>32.535396980156506</v>
      </c>
      <c r="AK35" s="6">
        <f t="shared" si="53"/>
        <v>33.862357303735472</v>
      </c>
      <c r="AL35" s="6"/>
      <c r="AM35" s="6"/>
    </row>
    <row r="36" spans="1:41">
      <c r="A36" t="s">
        <v>387</v>
      </c>
      <c r="B36">
        <f t="shared" si="11"/>
        <v>28</v>
      </c>
      <c r="C36" s="269">
        <v>10.465086576414015</v>
      </c>
      <c r="D36" s="269">
        <v>11.272661511798107</v>
      </c>
      <c r="E36" s="269">
        <v>11.895643442036015</v>
      </c>
      <c r="F36" s="269">
        <v>12.420508234977223</v>
      </c>
      <c r="G36" s="269">
        <v>12.765232238976191</v>
      </c>
      <c r="H36" s="269">
        <v>13.343841341791148</v>
      </c>
      <c r="I36" s="269">
        <v>13.837125797729508</v>
      </c>
      <c r="J36" s="269">
        <v>14.041748987467024</v>
      </c>
      <c r="K36" s="3">
        <f t="shared" ref="K36:AG36" si="54">K33*K$30</f>
        <v>11.858701524628284</v>
      </c>
      <c r="L36" s="6">
        <f t="shared" si="54"/>
        <v>13.563322605056396</v>
      </c>
      <c r="M36" s="6">
        <f t="shared" si="54"/>
        <v>13.931887520427432</v>
      </c>
      <c r="N36" s="6">
        <f t="shared" si="54"/>
        <v>14.080296676733113</v>
      </c>
      <c r="O36" s="6">
        <f t="shared" si="54"/>
        <v>14.361028482089978</v>
      </c>
      <c r="P36" s="6">
        <f t="shared" si="54"/>
        <v>14.660887054042078</v>
      </c>
      <c r="Q36" s="6">
        <f t="shared" si="54"/>
        <v>14.996023262665405</v>
      </c>
      <c r="R36" s="6">
        <f t="shared" si="54"/>
        <v>15.343492733168704</v>
      </c>
      <c r="S36" s="6">
        <f t="shared" si="54"/>
        <v>15.704241426174255</v>
      </c>
      <c r="T36" s="6">
        <f t="shared" si="54"/>
        <v>16.10704309195954</v>
      </c>
      <c r="U36" s="6">
        <f t="shared" si="54"/>
        <v>16.531615445572868</v>
      </c>
      <c r="V36" s="6">
        <f t="shared" si="54"/>
        <v>16.999269562513845</v>
      </c>
      <c r="W36" s="6">
        <f t="shared" si="54"/>
        <v>17.45321443099451</v>
      </c>
      <c r="X36" s="6">
        <f t="shared" si="54"/>
        <v>17.903121667676245</v>
      </c>
      <c r="Y36" s="6">
        <f t="shared" si="54"/>
        <v>18.370645451172628</v>
      </c>
      <c r="Z36" s="6">
        <f t="shared" si="54"/>
        <v>18.82844047468576</v>
      </c>
      <c r="AA36" s="6">
        <f t="shared" si="54"/>
        <v>19.310036116142385</v>
      </c>
      <c r="AB36" s="6">
        <f t="shared" si="54"/>
        <v>19.812495738557786</v>
      </c>
      <c r="AC36" s="6">
        <f t="shared" si="54"/>
        <v>20.281127801599805</v>
      </c>
      <c r="AD36" s="6">
        <f t="shared" si="54"/>
        <v>20.730588707076922</v>
      </c>
      <c r="AE36" s="6">
        <f t="shared" si="54"/>
        <v>21.158850760313094</v>
      </c>
      <c r="AF36" s="6">
        <f t="shared" si="54"/>
        <v>23.190315079983677</v>
      </c>
      <c r="AG36" s="6">
        <f t="shared" si="54"/>
        <v>25.049100367939545</v>
      </c>
      <c r="AH36" s="6">
        <f t="shared" ref="AH36:AK36" si="55">AH33*AH$30</f>
        <v>26.842577339198936</v>
      </c>
      <c r="AI36" s="6">
        <f t="shared" si="55"/>
        <v>28.517689450000706</v>
      </c>
      <c r="AJ36" s="6">
        <f t="shared" si="55"/>
        <v>30.092995353261394</v>
      </c>
      <c r="AK36" s="6">
        <f t="shared" si="55"/>
        <v>31.584983588145132</v>
      </c>
      <c r="AL36" s="6"/>
      <c r="AM36" s="6"/>
    </row>
    <row r="37" spans="1:41">
      <c r="A37" t="s">
        <v>388</v>
      </c>
      <c r="B37">
        <f t="shared" si="11"/>
        <v>29</v>
      </c>
      <c r="C37" s="273">
        <v>0.33936777226430637</v>
      </c>
      <c r="D37" s="272">
        <v>0.34922378908645002</v>
      </c>
      <c r="E37" s="272">
        <v>0.35473666462293074</v>
      </c>
      <c r="F37" s="272">
        <v>0.35856192519926422</v>
      </c>
      <c r="G37" s="272">
        <v>0.35979950950337214</v>
      </c>
      <c r="H37" s="272">
        <v>0.36519987737584303</v>
      </c>
      <c r="I37" s="272">
        <v>0.36857510729613735</v>
      </c>
      <c r="J37" s="272">
        <v>0.36699999999999999</v>
      </c>
      <c r="K37" s="272">
        <v>0.33910000000000001</v>
      </c>
      <c r="L37" s="17">
        <f t="shared" ref="L37:AG37" si="56">L75/K75*K37</f>
        <v>0.35245161852842388</v>
      </c>
      <c r="M37" s="17">
        <f t="shared" si="56"/>
        <v>0.36580323705684775</v>
      </c>
      <c r="N37" s="3">
        <f t="shared" si="56"/>
        <v>0.36630190838476762</v>
      </c>
      <c r="O37" s="3">
        <f t="shared" si="56"/>
        <v>0.36903852791301534</v>
      </c>
      <c r="P37" s="3">
        <f t="shared" si="56"/>
        <v>0.37270142897882824</v>
      </c>
      <c r="Q37" s="3">
        <f t="shared" si="56"/>
        <v>0.37636433004464115</v>
      </c>
      <c r="R37" s="3">
        <f t="shared" si="56"/>
        <v>0.38113241167092948</v>
      </c>
      <c r="S37" s="3">
        <f t="shared" si="56"/>
        <v>0.38643230520600241</v>
      </c>
      <c r="T37" s="3">
        <f t="shared" si="56"/>
        <v>0.41024847577437595</v>
      </c>
      <c r="U37" s="3">
        <f t="shared" si="56"/>
        <v>0.4191111295773014</v>
      </c>
      <c r="V37" s="3">
        <f t="shared" si="56"/>
        <v>0.4287113422728564</v>
      </c>
      <c r="W37" s="3">
        <f t="shared" si="56"/>
        <v>0.43930492481052646</v>
      </c>
      <c r="X37" s="3">
        <f t="shared" si="56"/>
        <v>0.45010913665867985</v>
      </c>
      <c r="Y37" s="3">
        <f t="shared" si="56"/>
        <v>0.46228431649469992</v>
      </c>
      <c r="Z37" s="3">
        <f t="shared" si="56"/>
        <v>0.47511133342480683</v>
      </c>
      <c r="AA37" s="3">
        <f t="shared" si="56"/>
        <v>0.48802367542975372</v>
      </c>
      <c r="AB37" s="3">
        <f t="shared" si="56"/>
        <v>0.50234715585165368</v>
      </c>
      <c r="AC37" s="3">
        <f t="shared" si="56"/>
        <v>0.51869552810607111</v>
      </c>
      <c r="AD37" s="3">
        <f t="shared" si="56"/>
        <v>0.55836575952837519</v>
      </c>
      <c r="AE37" s="3">
        <f t="shared" si="56"/>
        <v>0.57419490509556825</v>
      </c>
      <c r="AF37" s="3">
        <f t="shared" si="56"/>
        <v>0.65781863910535798</v>
      </c>
      <c r="AG37" s="3">
        <f t="shared" si="56"/>
        <v>0.75442973266670366</v>
      </c>
      <c r="AH37" s="3">
        <f t="shared" ref="AH37" si="57">AH75/AG75*AG37</f>
        <v>0.85255058884891299</v>
      </c>
      <c r="AI37" s="3">
        <f t="shared" ref="AI37" si="58">AI75/AH75*AH37</f>
        <v>0.93024587097278821</v>
      </c>
      <c r="AJ37" s="3">
        <f t="shared" ref="AJ37" si="59">AJ75/AI75*AI37</f>
        <v>0.97981500859639237</v>
      </c>
      <c r="AK37" s="3">
        <f t="shared" ref="AK37" si="60">AK75/AJ75*AJ37</f>
        <v>0.99597893814734462</v>
      </c>
      <c r="AL37" s="107"/>
      <c r="AM37" s="107"/>
    </row>
    <row r="38" spans="1:41">
      <c r="A38" t="s">
        <v>265</v>
      </c>
      <c r="C38" s="92"/>
      <c r="D38" s="278">
        <f>(D37/C37)^(1/(D$5-C$5))-1</f>
        <v>2.9042288713459818E-2</v>
      </c>
      <c r="E38" s="278">
        <f t="shared" ref="E38:L38" si="61">(E37/D37)^(1/(E$5-D$5))-1</f>
        <v>1.5786082474226859E-2</v>
      </c>
      <c r="F38" s="278">
        <f t="shared" si="61"/>
        <v>1.0783380907072537E-2</v>
      </c>
      <c r="G38" s="278">
        <f t="shared" si="61"/>
        <v>3.4515218073423171E-3</v>
      </c>
      <c r="H38" s="278">
        <f t="shared" si="61"/>
        <v>1.5009380863039379E-2</v>
      </c>
      <c r="I38" s="278">
        <f t="shared" si="61"/>
        <v>9.2421441774492852E-3</v>
      </c>
      <c r="J38" s="278">
        <f t="shared" si="61"/>
        <v>-4.2735042735043693E-3</v>
      </c>
      <c r="K38" s="278">
        <f t="shared" si="61"/>
        <v>-7.6021798365122573E-2</v>
      </c>
      <c r="L38" s="92">
        <f t="shared" si="61"/>
        <v>3.937369073554664E-2</v>
      </c>
      <c r="M38" s="92">
        <f t="shared" ref="M38" si="62">(M37/L37)^(1/(M$5-L$5))-1</f>
        <v>3.7882131409043618E-2</v>
      </c>
      <c r="N38" s="92">
        <f t="shared" ref="N38" si="63">(N37/M37)^(1/(N$5-M$5))-1</f>
        <v>1.363222840595979E-3</v>
      </c>
      <c r="O38" s="92">
        <f t="shared" ref="O38" si="64">(O37/N37)^(1/(O$5-N$5))-1</f>
        <v>7.4709398602781363E-3</v>
      </c>
      <c r="P38" s="92">
        <f t="shared" ref="P38" si="65">(P37/O37)^(1/(P$5-O$5))-1</f>
        <v>9.9255248131606688E-3</v>
      </c>
      <c r="Q38" s="92">
        <f t="shared" ref="Q38" si="66">(Q37/P37)^(1/(Q$5-P$5))-1</f>
        <v>9.827976983745268E-3</v>
      </c>
      <c r="R38" s="92">
        <f t="shared" ref="R38" si="67">(R37/Q37)^(1/(R$5-Q$5))-1</f>
        <v>1.2668792565232678E-2</v>
      </c>
      <c r="S38" s="92">
        <f t="shared" ref="S38" si="68">(S37/R37)^(1/(S$5-R$5))-1</f>
        <v>1.39056489891205E-2</v>
      </c>
      <c r="T38" s="92">
        <f t="shared" ref="T38" si="69">(T37/S37)^(1/(T$5-S$5))-1</f>
        <v>6.1630899506907033E-2</v>
      </c>
      <c r="U38" s="92">
        <f t="shared" ref="U38" si="70">(U37/T37)^(1/(U$5-T$5))-1</f>
        <v>2.1603136455769834E-2</v>
      </c>
      <c r="V38" s="92">
        <f t="shared" ref="V38" si="71">(V37/U37)^(1/(V$5-U$5))-1</f>
        <v>2.2906126843344365E-2</v>
      </c>
      <c r="W38" s="92">
        <f t="shared" ref="W38" si="72">(W37/V37)^(1/(W$5-V$5))-1</f>
        <v>2.4710292201524542E-2</v>
      </c>
      <c r="X38" s="92">
        <f t="shared" ref="X38" si="73">(X37/W37)^(1/(X$5-W$5))-1</f>
        <v>2.4593878278995618E-2</v>
      </c>
      <c r="Y38" s="92">
        <f t="shared" ref="Y38" si="74">(Y37/X37)^(1/(Y$5-X$5))-1</f>
        <v>2.7049395012064714E-2</v>
      </c>
      <c r="Z38" s="92">
        <f t="shared" ref="Z38" si="75">(Z37/Y37)^(1/(Z$5-Y$5))-1</f>
        <v>2.7747030285103724E-2</v>
      </c>
      <c r="AA38" s="92">
        <f t="shared" ref="AA38" si="76">(AA37/Z37)^(1/(AA$5-Z$5))-1</f>
        <v>2.7177507873510809E-2</v>
      </c>
      <c r="AB38" s="92">
        <f t="shared" ref="AB38" si="77">(AB37/AA37)^(1/(AB$5-AA$5))-1</f>
        <v>2.9349970386757684E-2</v>
      </c>
      <c r="AC38" s="92">
        <f t="shared" ref="AC38" si="78">(AC37/AB37)^(1/(AC$5-AB$5))-1</f>
        <v>3.2543972955716649E-2</v>
      </c>
      <c r="AD38" s="92">
        <f t="shared" ref="AD38" si="79">(AD37/AC37)^(1/(AD$5-AC$5))-1</f>
        <v>7.6480766215882401E-2</v>
      </c>
      <c r="AE38" s="92">
        <f t="shared" ref="AE38" si="80">(AE37/AD37)^(1/(AE$5-AD$5))-1</f>
        <v>2.83490620566762E-2</v>
      </c>
      <c r="AF38" s="92">
        <f t="shared" ref="AF38" si="81">(AF37/AE37)^(1/(AF$5-AE$5))-1</f>
        <v>2.7565153237630202E-2</v>
      </c>
      <c r="AG38" s="92">
        <f t="shared" ref="AG38" si="82">(AG37/AF37)^(1/(AG$5-AF$5))-1</f>
        <v>2.7785589548525946E-2</v>
      </c>
      <c r="AH38" s="92">
        <f t="shared" ref="AH38" si="83">(AH37/AG37)^(1/(AH$5-AG$5))-1</f>
        <v>2.4755534538967172E-2</v>
      </c>
      <c r="AI38" s="92">
        <f t="shared" ref="AI38" si="84">(AI37/AH37)^(1/(AI$5-AH$5))-1</f>
        <v>1.7596298267333221E-2</v>
      </c>
      <c r="AJ38" s="92">
        <f t="shared" ref="AJ38" si="85">(AJ37/AI37)^(1/(AJ$5-AI$5))-1</f>
        <v>1.0437061796241043E-2</v>
      </c>
      <c r="AK38" s="92">
        <f t="shared" ref="AK38" si="86">(AK37/AJ37)^(1/(AK$5-AJ$5))-1</f>
        <v>3.2778251214204968E-3</v>
      </c>
      <c r="AL38" s="92"/>
      <c r="AM38" s="92"/>
    </row>
    <row r="39" spans="1:41">
      <c r="L39" s="6"/>
      <c r="Y39" s="92"/>
      <c r="Z39" s="92"/>
      <c r="AA39" s="92"/>
    </row>
    <row r="40" spans="1:41">
      <c r="A40" s="182" t="s">
        <v>642</v>
      </c>
    </row>
    <row r="41" spans="1:41">
      <c r="C41" s="26" t="s">
        <v>538</v>
      </c>
      <c r="D41" s="26" t="s">
        <v>547</v>
      </c>
      <c r="E41" s="26" t="s">
        <v>548</v>
      </c>
      <c r="F41" s="26" t="s">
        <v>539</v>
      </c>
      <c r="G41" s="26" t="s">
        <v>549</v>
      </c>
      <c r="H41" s="26" t="s">
        <v>550</v>
      </c>
      <c r="I41" s="26" t="s">
        <v>551</v>
      </c>
      <c r="J41" s="26" t="s">
        <v>552</v>
      </c>
      <c r="K41" s="26" t="s">
        <v>540</v>
      </c>
      <c r="L41" s="26" t="s">
        <v>553</v>
      </c>
      <c r="M41" s="26" t="s">
        <v>554</v>
      </c>
      <c r="N41" s="26" t="s">
        <v>555</v>
      </c>
      <c r="O41" s="26" t="s">
        <v>556</v>
      </c>
      <c r="P41" s="26" t="s">
        <v>541</v>
      </c>
      <c r="Q41" s="26" t="s">
        <v>557</v>
      </c>
      <c r="R41" s="26" t="s">
        <v>558</v>
      </c>
      <c r="S41" s="26" t="s">
        <v>559</v>
      </c>
      <c r="T41" s="26" t="s">
        <v>560</v>
      </c>
      <c r="U41" s="26" t="s">
        <v>542</v>
      </c>
      <c r="V41" s="26" t="s">
        <v>561</v>
      </c>
      <c r="W41" s="26" t="s">
        <v>562</v>
      </c>
      <c r="X41" s="26" t="s">
        <v>563</v>
      </c>
      <c r="Y41" s="26" t="s">
        <v>564</v>
      </c>
      <c r="Z41" s="26" t="s">
        <v>543</v>
      </c>
      <c r="AA41" s="26" t="s">
        <v>565</v>
      </c>
      <c r="AB41" s="26" t="s">
        <v>566</v>
      </c>
      <c r="AC41" s="26" t="s">
        <v>567</v>
      </c>
      <c r="AD41" s="26" t="s">
        <v>568</v>
      </c>
      <c r="AE41" s="26" t="s">
        <v>544</v>
      </c>
      <c r="AF41" s="26" t="s">
        <v>545</v>
      </c>
      <c r="AG41" s="26" t="s">
        <v>546</v>
      </c>
      <c r="AH41" s="26" t="s">
        <v>709</v>
      </c>
      <c r="AI41" s="26" t="s">
        <v>714</v>
      </c>
      <c r="AJ41" s="26" t="s">
        <v>719</v>
      </c>
      <c r="AK41" s="26" t="s">
        <v>724</v>
      </c>
      <c r="AL41" s="26"/>
      <c r="AM41" s="26"/>
      <c r="AN41" s="26"/>
      <c r="AO41" s="26"/>
    </row>
    <row r="43" spans="1:41">
      <c r="A43" t="s">
        <v>593</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s="2"/>
    </row>
    <row r="44" spans="1:41">
      <c r="A44" t="s">
        <v>594</v>
      </c>
      <c r="C44">
        <v>0</v>
      </c>
      <c r="D44">
        <f>C44+1</f>
        <v>1</v>
      </c>
      <c r="E44">
        <f t="shared" ref="E44" si="87">D44+1</f>
        <v>2</v>
      </c>
      <c r="F44">
        <f t="shared" ref="F44" si="88">E44+1</f>
        <v>3</v>
      </c>
      <c r="G44">
        <f t="shared" ref="G44" si="89">F44+1</f>
        <v>4</v>
      </c>
      <c r="H44">
        <f t="shared" ref="H44" si="90">G44+1</f>
        <v>5</v>
      </c>
      <c r="I44">
        <f t="shared" ref="I44" si="91">H44+1</f>
        <v>6</v>
      </c>
      <c r="J44">
        <f t="shared" ref="J44" si="92">I44+1</f>
        <v>7</v>
      </c>
      <c r="K44">
        <f t="shared" ref="K44" si="93">J44+1</f>
        <v>8</v>
      </c>
      <c r="L44">
        <f t="shared" ref="L44" si="94">K44+1</f>
        <v>9</v>
      </c>
      <c r="M44">
        <f t="shared" ref="M44" si="95">L44+1</f>
        <v>10</v>
      </c>
      <c r="N44">
        <f t="shared" ref="N44" si="96">M44+1</f>
        <v>11</v>
      </c>
      <c r="O44">
        <f t="shared" ref="O44" si="97">N44+1</f>
        <v>12</v>
      </c>
      <c r="P44">
        <f t="shared" ref="P44" si="98">O44+1</f>
        <v>13</v>
      </c>
      <c r="Q44">
        <f t="shared" ref="Q44" si="99">P44+1</f>
        <v>14</v>
      </c>
      <c r="R44">
        <f t="shared" ref="R44" si="100">Q44+1</f>
        <v>15</v>
      </c>
      <c r="S44">
        <f t="shared" ref="S44" si="101">R44+1</f>
        <v>16</v>
      </c>
      <c r="T44">
        <f t="shared" ref="T44" si="102">S44+1</f>
        <v>17</v>
      </c>
      <c r="U44">
        <f t="shared" ref="U44" si="103">T44+1</f>
        <v>18</v>
      </c>
      <c r="V44">
        <f t="shared" ref="V44" si="104">U44+1</f>
        <v>19</v>
      </c>
      <c r="W44">
        <f t="shared" ref="W44" si="105">V44+1</f>
        <v>20</v>
      </c>
      <c r="X44">
        <f t="shared" ref="X44" si="106">W44+1</f>
        <v>21</v>
      </c>
      <c r="Y44">
        <f t="shared" ref="Y44" si="107">X44+1</f>
        <v>22</v>
      </c>
      <c r="Z44">
        <f t="shared" ref="Z44" si="108">Y44+1</f>
        <v>23</v>
      </c>
      <c r="AA44">
        <f t="shared" ref="AA44" si="109">Z44+1</f>
        <v>24</v>
      </c>
      <c r="AB44">
        <f t="shared" ref="AB44" si="110">AA44+1</f>
        <v>25</v>
      </c>
      <c r="AC44">
        <f t="shared" ref="AC44" si="111">AB44+1</f>
        <v>26</v>
      </c>
      <c r="AD44">
        <f t="shared" ref="AD44" si="112">AC44+1</f>
        <v>27</v>
      </c>
      <c r="AE44">
        <f t="shared" ref="AE44" si="113">AD44+1</f>
        <v>28</v>
      </c>
      <c r="AF44">
        <f t="shared" ref="AF44" si="114">AE44+1</f>
        <v>29</v>
      </c>
      <c r="AG44">
        <f t="shared" ref="AG44" si="115">AF44+1</f>
        <v>30</v>
      </c>
      <c r="AH44">
        <f t="shared" ref="AH44" si="116">AG44+1</f>
        <v>31</v>
      </c>
      <c r="AI44">
        <f t="shared" ref="AI44" si="117">AH44+1</f>
        <v>32</v>
      </c>
      <c r="AJ44">
        <f t="shared" ref="AJ44" si="118">AI44+1</f>
        <v>33</v>
      </c>
      <c r="AK44">
        <f t="shared" ref="AK44" si="119">AJ44+1</f>
        <v>34</v>
      </c>
    </row>
    <row r="45" spans="1:41">
      <c r="A45" s="115" t="s">
        <v>126</v>
      </c>
      <c r="B45">
        <v>1</v>
      </c>
      <c r="C45" s="269">
        <v>96.797279590965346</v>
      </c>
      <c r="D45" s="269">
        <v>101.32801029182565</v>
      </c>
      <c r="E45" s="269">
        <v>105.4512845971946</v>
      </c>
      <c r="F45" s="269">
        <v>104.03295587682055</v>
      </c>
      <c r="G45" s="269">
        <v>102.86973222443167</v>
      </c>
      <c r="H45" s="269">
        <v>106.45368114150588</v>
      </c>
      <c r="I45" s="269">
        <v>104.83293209544796</v>
      </c>
      <c r="J45" s="6">
        <f>INDEX(DriversGams!$A$5:$BA$26,MATCH(Drivers!$A45,DriversGams!$A$5:$A$26,0),MATCH(Drivers!J$3,DriversGams!$A$5:$BA$5,0))</f>
        <v>103.19</v>
      </c>
      <c r="K45" s="6">
        <f>INDEX(DriversGams!$A$5:$BA$26,MATCH(Drivers!$A45,DriversGams!$A$5:$A$26,0),MATCH(Drivers!K$3,DriversGams!$A$5:$BA$5,0))</f>
        <v>101.98</v>
      </c>
      <c r="L45" s="6">
        <f>INDEX(DriversGams!$A$5:$BA$26,MATCH(Drivers!$A45,DriversGams!$A$5:$A$26,0),MATCH(Drivers!L$3,DriversGams!$A$5:$BA$5,0))</f>
        <v>106.77618269276007</v>
      </c>
      <c r="M45" s="6">
        <f>INDEX(DriversGams!$A$5:$BA$26,MATCH(Drivers!$A45,DriversGams!$A$5:$A$26,0),MATCH(Drivers!M$3,DriversGams!$A$5:$BA$5,0))</f>
        <v>108.81604147435188</v>
      </c>
      <c r="N45" s="6">
        <f>INDEX(DriversGams!$A$5:$BA$26,MATCH(Drivers!$A45,DriversGams!$A$5:$A$26,0),MATCH(Drivers!N$3,DriversGams!$A$5:$BA$5,0))</f>
        <v>109.03367355730057</v>
      </c>
      <c r="O45" s="6">
        <f>INDEX(DriversGams!$A$5:$BA$26,MATCH(Drivers!$A45,DriversGams!$A$5:$A$26,0),MATCH(Drivers!O$3,DriversGams!$A$5:$BA$5,0))</f>
        <v>110.12401029287358</v>
      </c>
      <c r="P45" s="6">
        <f>INDEX(DriversGams!$A$5:$BA$26,MATCH(Drivers!$A45,DriversGams!$A$5:$A$26,0),MATCH(Drivers!P$3,DriversGams!$A$5:$BA$5,0))</f>
        <v>111.33537440609517</v>
      </c>
      <c r="Q45" s="6">
        <f>INDEX(DriversGams!$A$5:$BA$26,MATCH(Drivers!$A45,DriversGams!$A$5:$A$26,0),MATCH(Drivers!Q$3,DriversGams!$A$5:$BA$5,0))</f>
        <v>112.8940696477805</v>
      </c>
      <c r="R45" s="6">
        <f>INDEX(DriversGams!$A$5:$BA$26,MATCH(Drivers!$A45,DriversGams!$A$5:$A$26,0),MATCH(Drivers!R$3,DriversGams!$A$5:$BA$5,0))</f>
        <v>114.70037476214499</v>
      </c>
      <c r="S45" s="6">
        <f>INDEX(DriversGams!$A$5:$BA$26,MATCH(Drivers!$A45,DriversGams!$A$5:$A$26,0),MATCH(Drivers!S$3,DriversGams!$A$5:$BA$5,0))</f>
        <v>116.7649815078636</v>
      </c>
      <c r="T45" s="6">
        <f>INDEX(DriversGams!$A$5:$BA$26,MATCH(Drivers!$A45,DriversGams!$A$5:$A$26,0),MATCH(Drivers!T$3,DriversGams!$A$5:$BA$5,0))</f>
        <v>119.33751514287142</v>
      </c>
      <c r="U45" s="6">
        <f>INDEX(DriversGams!$A$5:$BA$26,MATCH(Drivers!$A45,DriversGams!$A$5:$A$26,0),MATCH(Drivers!U$3,DriversGams!$A$5:$BA$5,0))</f>
        <v>122.46634842347326</v>
      </c>
      <c r="V45" s="6">
        <f>INDEX(DriversGams!$A$5:$BA$26,MATCH(Drivers!$A45,DriversGams!$A$5:$A$26,0),MATCH(Drivers!V$3,DriversGams!$A$5:$BA$5,0))</f>
        <v>126.06421579250767</v>
      </c>
      <c r="W45" s="6">
        <f>INDEX(DriversGams!$A$5:$BA$26,MATCH(Drivers!$A45,DriversGams!$A$5:$A$26,0),MATCH(Drivers!W$3,DriversGams!$A$5:$BA$5,0))</f>
        <v>129.8559171888065</v>
      </c>
      <c r="X45" s="6">
        <f>INDEX(DriversGams!$A$5:$BA$26,MATCH(Drivers!$A45,DriversGams!$A$5:$A$26,0),MATCH(Drivers!X$3,DriversGams!$A$5:$BA$5,0))</f>
        <v>133.87855551713014</v>
      </c>
      <c r="Y45" s="6">
        <f>INDEX(DriversGams!$A$5:$BA$26,MATCH(Drivers!$A45,DriversGams!$A$5:$A$26,0),MATCH(Drivers!Y$3,DriversGams!$A$5:$BA$5,0))</f>
        <v>138.47941603601245</v>
      </c>
      <c r="Z45" s="6">
        <f>INDEX(DriversGams!$A$5:$BA$26,MATCH(Drivers!$A45,DriversGams!$A$5:$A$26,0),MATCH(Drivers!Z$3,DriversGams!$A$5:$BA$5,0))</f>
        <v>143.35454149130049</v>
      </c>
      <c r="AA45" s="6">
        <f>INDEX(DriversGams!$A$5:$BA$26,MATCH(Drivers!$A45,DriversGams!$A$5:$A$26,0),MATCH(Drivers!AA$3,DriversGams!$A$5:$BA$5,0))</f>
        <v>148.52153545006567</v>
      </c>
      <c r="AB45" s="6">
        <f>INDEX(DriversGams!$A$5:$BA$26,MATCH(Drivers!$A45,DriversGams!$A$5:$A$26,0),MATCH(Drivers!AB$3,DriversGams!$A$5:$BA$5,0))</f>
        <v>154.01787462641707</v>
      </c>
      <c r="AC45" s="6">
        <f>INDEX(DriversGams!$A$5:$BA$26,MATCH(Drivers!$A45,DriversGams!$A$5:$A$26,0),MATCH(Drivers!AC$3,DriversGams!$A$5:$BA$5,0))</f>
        <v>159.77135760162864</v>
      </c>
      <c r="AD45" s="6">
        <f>INDEX(DriversGams!$A$5:$BA$26,MATCH(Drivers!$A45,DriversGams!$A$5:$A$26,0),MATCH(Drivers!AD$3,DriversGams!$A$5:$BA$5,0))</f>
        <v>165.61347836440339</v>
      </c>
      <c r="AE45" s="6">
        <f>INDEX(DriversGams!$A$5:$BA$26,MATCH(Drivers!$A45,DriversGams!$A$5:$A$26,0),MATCH(Drivers!AE$3,DriversGams!$A$5:$BA$5,0))</f>
        <v>171.47762048595308</v>
      </c>
      <c r="AF45" s="6">
        <f>INDEX(DriversGams!$A$5:$BA$26,MATCH(Drivers!$A45,DriversGams!$A$5:$A$26,0),MATCH(Drivers!AF$3,DriversGams!$A$5:$BA$5,0))</f>
        <v>203.42521702176563</v>
      </c>
      <c r="AG45" s="6">
        <f>INDEX(DriversGams!$A$5:$BA$26,MATCH(Drivers!$A45,DriversGams!$A$5:$A$26,0),MATCH(Drivers!AG$3,DriversGams!$A$5:$BA$5,0))</f>
        <v>241.92531126525446</v>
      </c>
      <c r="AH45" s="6">
        <f>INDEX(DriversGams!$A$5:$BA$26,MATCH(Drivers!$A45,DriversGams!$A$5:$A$26,0),MATCH(Drivers!AH$3,DriversGams!$A$5:$BA$5,0))</f>
        <v>282.02525190600596</v>
      </c>
      <c r="AI45" s="6">
        <f>INDEX(DriversGams!$A$5:$BA$26,MATCH(Drivers!$A45,DriversGams!$A$5:$A$26,0),MATCH(Drivers!AI$3,DriversGams!$A$5:$BA$5,0))</f>
        <v>314.65951769462703</v>
      </c>
      <c r="AJ45" s="6">
        <f>INDEX(DriversGams!$A$5:$BA$26,MATCH(Drivers!$A45,DriversGams!$A$5:$A$26,0),MATCH(Drivers!AJ$3,DriversGams!$A$5:$BA$5,0))</f>
        <v>335.87004092771502</v>
      </c>
      <c r="AK45" s="6">
        <f>INDEX(DriversGams!$A$5:$BA$26,MATCH(Drivers!$A45,DriversGams!$A$5:$A$26,0),MATCH(Drivers!AK$3,DriversGams!$A$5:$BA$5,0))</f>
        <v>342.85263739891133</v>
      </c>
      <c r="AL45" s="107"/>
      <c r="AM45" s="107"/>
    </row>
    <row r="46" spans="1:41">
      <c r="A46" s="115" t="s">
        <v>4</v>
      </c>
      <c r="B46">
        <f>B45+1</f>
        <v>2</v>
      </c>
      <c r="C46" s="269">
        <v>2420.5059603282948</v>
      </c>
      <c r="D46" s="269">
        <v>2489.1047071827661</v>
      </c>
      <c r="E46" s="269">
        <v>2551.5982527371866</v>
      </c>
      <c r="F46" s="269">
        <v>2595.1630396206046</v>
      </c>
      <c r="G46" s="269">
        <v>2628.6516711665686</v>
      </c>
      <c r="H46" s="269">
        <v>2667.1308637985835</v>
      </c>
      <c r="I46" s="269">
        <v>2710.4237502366891</v>
      </c>
      <c r="J46" s="6">
        <f>INDEX(DriversGams!$A$5:$BA$26,MATCH(Drivers!$A46,DriversGams!$A$5:$A$26,0),MATCH(Drivers!J$3,DriversGams!$A$5:$BA$5,0))</f>
        <v>2746.44</v>
      </c>
      <c r="K46" s="6">
        <f>INDEX(DriversGams!$A$5:$BA$26,MATCH(Drivers!$A46,DriversGams!$A$5:$A$26,0),MATCH(Drivers!K$3,DriversGams!$A$5:$BA$5,0))</f>
        <v>2570.58</v>
      </c>
      <c r="L46" s="6">
        <f>INDEX(DriversGams!$A$5:$BA$26,MATCH(Drivers!$A46,DriversGams!$A$5:$A$26,0),MATCH(Drivers!L$3,DriversGams!$A$5:$BA$5,0))</f>
        <v>2701.6634132159884</v>
      </c>
      <c r="M46" s="6">
        <f>INDEX(DriversGams!$A$5:$BA$26,MATCH(Drivers!$A46,DriversGams!$A$5:$A$26,0),MATCH(Drivers!M$3,DriversGams!$A$5:$BA$5,0))</f>
        <v>2753.2761577379706</v>
      </c>
      <c r="N46" s="6">
        <f>INDEX(DriversGams!$A$5:$BA$26,MATCH(Drivers!$A46,DriversGams!$A$5:$A$26,0),MATCH(Drivers!N$3,DriversGams!$A$5:$BA$5,0))</f>
        <v>2758.7827100534464</v>
      </c>
      <c r="O46" s="6">
        <f>INDEX(DriversGams!$A$5:$BA$26,MATCH(Drivers!$A46,DriversGams!$A$5:$A$26,0),MATCH(Drivers!O$3,DriversGams!$A$5:$BA$5,0))</f>
        <v>2786.3705371539809</v>
      </c>
      <c r="P46" s="6">
        <f>INDEX(DriversGams!$A$5:$BA$26,MATCH(Drivers!$A46,DriversGams!$A$5:$A$26,0),MATCH(Drivers!P$3,DriversGams!$A$5:$BA$5,0))</f>
        <v>2817.0206130626743</v>
      </c>
      <c r="Q46" s="6">
        <f>INDEX(DriversGams!$A$5:$BA$26,MATCH(Drivers!$A46,DriversGams!$A$5:$A$26,0),MATCH(Drivers!Q$3,DriversGams!$A$5:$BA$5,0))</f>
        <v>2856.4589016455516</v>
      </c>
      <c r="R46" s="6">
        <f>INDEX(DriversGams!$A$5:$BA$26,MATCH(Drivers!$A46,DriversGams!$A$5:$A$26,0),MATCH(Drivers!R$3,DriversGams!$A$5:$BA$5,0))</f>
        <v>2902.1622440718807</v>
      </c>
      <c r="S46" s="6">
        <f>INDEX(DriversGams!$A$5:$BA$26,MATCH(Drivers!$A46,DriversGams!$A$5:$A$26,0),MATCH(Drivers!S$3,DriversGams!$A$5:$BA$5,0))</f>
        <v>2954.4011644651746</v>
      </c>
      <c r="T46" s="6">
        <f>INDEX(DriversGams!$A$5:$BA$26,MATCH(Drivers!$A46,DriversGams!$A$5:$A$26,0),MATCH(Drivers!T$3,DriversGams!$A$5:$BA$5,0))</f>
        <v>3019.4917101814099</v>
      </c>
      <c r="U46" s="6">
        <f>INDEX(DriversGams!$A$5:$BA$26,MATCH(Drivers!$A46,DriversGams!$A$5:$A$26,0),MATCH(Drivers!U$3,DriversGams!$A$5:$BA$5,0))</f>
        <v>3098.6578143357187</v>
      </c>
      <c r="V46" s="6">
        <f>INDEX(DriversGams!$A$5:$BA$26,MATCH(Drivers!$A46,DriversGams!$A$5:$A$26,0),MATCH(Drivers!V$3,DriversGams!$A$5:$BA$5,0))</f>
        <v>3189.6914736349381</v>
      </c>
      <c r="W46" s="6">
        <f>INDEX(DriversGams!$A$5:$BA$26,MATCH(Drivers!$A46,DriversGams!$A$5:$A$26,0),MATCH(Drivers!W$3,DriversGams!$A$5:$BA$5,0))</f>
        <v>3285.6295440723929</v>
      </c>
      <c r="X46" s="6">
        <f>INDEX(DriversGams!$A$5:$BA$26,MATCH(Drivers!$A46,DriversGams!$A$5:$A$26,0),MATCH(Drivers!X$3,DriversGams!$A$5:$BA$5,0))</f>
        <v>3387.4108076665748</v>
      </c>
      <c r="Y46" s="6">
        <f>INDEX(DriversGams!$A$5:$BA$26,MATCH(Drivers!$A46,DriversGams!$A$5:$A$26,0),MATCH(Drivers!Y$3,DriversGams!$A$5:$BA$5,0))</f>
        <v>3503.822316485358</v>
      </c>
      <c r="Z46" s="6">
        <f>INDEX(DriversGams!$A$5:$BA$26,MATCH(Drivers!$A46,DriversGams!$A$5:$A$26,0),MATCH(Drivers!Z$3,DriversGams!$A$5:$BA$5,0))</f>
        <v>3627.1733086751424</v>
      </c>
      <c r="AA46" s="6">
        <f>INDEX(DriversGams!$A$5:$BA$26,MATCH(Drivers!$A46,DriversGams!$A$5:$A$26,0),MATCH(Drivers!AA$3,DriversGams!$A$5:$BA$5,0))</f>
        <v>3757.9091917406686</v>
      </c>
      <c r="AB46" s="6">
        <f>INDEX(DriversGams!$A$5:$BA$26,MATCH(Drivers!$A46,DriversGams!$A$5:$A$26,0),MATCH(Drivers!AB$3,DriversGams!$A$5:$BA$5,0))</f>
        <v>3896.9782058681149</v>
      </c>
      <c r="AC46" s="6">
        <f>INDEX(DriversGams!$A$5:$BA$26,MATCH(Drivers!$A46,DriversGams!$A$5:$A$26,0),MATCH(Drivers!AC$3,DriversGams!$A$5:$BA$5,0))</f>
        <v>4042.5535023498846</v>
      </c>
      <c r="AD46" s="6">
        <f>INDEX(DriversGams!$A$5:$BA$26,MATCH(Drivers!$A46,DriversGams!$A$5:$A$26,0),MATCH(Drivers!AD$3,DriversGams!$A$5:$BA$5,0))</f>
        <v>4190.3715224582984</v>
      </c>
      <c r="AE46" s="6">
        <f>INDEX(DriversGams!$A$5:$BA$26,MATCH(Drivers!$A46,DriversGams!$A$5:$A$26,0),MATCH(Drivers!AE$3,DriversGams!$A$5:$BA$5,0))</f>
        <v>4338.746729551779</v>
      </c>
      <c r="AF46" s="6">
        <f>INDEX(DriversGams!$A$5:$BA$26,MATCH(Drivers!$A46,DriversGams!$A$5:$A$26,0),MATCH(Drivers!AF$3,DriversGams!$A$5:$BA$5,0))</f>
        <v>5147.0885387860135</v>
      </c>
      <c r="AG46" s="6">
        <f>INDEX(DriversGams!$A$5:$BA$26,MATCH(Drivers!$A46,DriversGams!$A$5:$A$26,0),MATCH(Drivers!AG$3,DriversGams!$A$5:$BA$5,0))</f>
        <v>6121.2224083428055</v>
      </c>
      <c r="AH46" s="6">
        <f>INDEX(DriversGams!$A$5:$BA$26,MATCH(Drivers!$A46,DriversGams!$A$5:$A$26,0),MATCH(Drivers!AH$3,DriversGams!$A$5:$BA$5,0))</f>
        <v>7135.8357778147301</v>
      </c>
      <c r="AI46" s="6">
        <f>INDEX(DriversGams!$A$5:$BA$26,MATCH(Drivers!$A46,DriversGams!$A$5:$A$26,0),MATCH(Drivers!AI$3,DriversGams!$A$5:$BA$5,0))</f>
        <v>7961.5517724759829</v>
      </c>
      <c r="AJ46" s="6">
        <f>INDEX(DriversGams!$A$5:$BA$26,MATCH(Drivers!$A46,DriversGams!$A$5:$A$26,0),MATCH(Drivers!AJ$3,DriversGams!$A$5:$BA$5,0))</f>
        <v>8498.2229022061783</v>
      </c>
      <c r="AK46" s="6">
        <f>INDEX(DriversGams!$A$5:$BA$26,MATCH(Drivers!$A46,DriversGams!$A$5:$A$26,0),MATCH(Drivers!AK$3,DriversGams!$A$5:$BA$5,0))</f>
        <v>8674.8973715470001</v>
      </c>
      <c r="AL46" s="107"/>
      <c r="AM46" s="107"/>
    </row>
    <row r="47" spans="1:41">
      <c r="A47" s="115" t="s">
        <v>510</v>
      </c>
      <c r="B47">
        <f t="shared" ref="B47:B75" si="120">B46+1</f>
        <v>3</v>
      </c>
      <c r="C47" s="269">
        <v>72.107894835057621</v>
      </c>
      <c r="D47" s="269">
        <v>74.266300997437128</v>
      </c>
      <c r="E47" s="269">
        <v>75.801027741220466</v>
      </c>
      <c r="F47" s="269">
        <v>76.644854367250801</v>
      </c>
      <c r="G47" s="269">
        <v>77.466834349241523</v>
      </c>
      <c r="H47" s="269">
        <v>78.131791577197461</v>
      </c>
      <c r="I47" s="269">
        <v>79.016580660802092</v>
      </c>
      <c r="J47" s="6">
        <f>INDEX(DriversGams!$A$5:$BA$26,MATCH(Drivers!$A47,DriversGams!$A$5:$A$26,0),MATCH(Drivers!J$3,DriversGams!$A$5:$BA$5,0))</f>
        <v>78.849999999999994</v>
      </c>
      <c r="K47" s="6">
        <f>INDEX(DriversGams!$A$5:$BA$26,MATCH(Drivers!$A47,DriversGams!$A$5:$A$26,0),MATCH(Drivers!K$3,DriversGams!$A$5:$BA$5,0))</f>
        <v>77.7</v>
      </c>
      <c r="L47" s="6">
        <f>INDEX(DriversGams!$A$5:$BA$26,MATCH(Drivers!$A47,DriversGams!$A$5:$A$26,0),MATCH(Drivers!L$3,DriversGams!$A$5:$BA$5,0))</f>
        <v>76.135205707164062</v>
      </c>
      <c r="M47" s="6">
        <f>INDEX(DriversGams!$A$5:$BA$26,MATCH(Drivers!$A47,DriversGams!$A$5:$A$26,0),MATCH(Drivers!M$3,DriversGams!$A$5:$BA$5,0))</f>
        <v>77.742235294203837</v>
      </c>
      <c r="N47" s="6">
        <f>INDEX(DriversGams!$A$5:$BA$26,MATCH(Drivers!$A47,DriversGams!$A$5:$A$26,0),MATCH(Drivers!N$3,DriversGams!$A$5:$BA$5,0))</f>
        <v>77.878117507877974</v>
      </c>
      <c r="O47" s="6">
        <f>INDEX(DriversGams!$A$5:$BA$26,MATCH(Drivers!$A47,DriversGams!$A$5:$A$26,0),MATCH(Drivers!O$3,DriversGams!$A$5:$BA$5,0))</f>
        <v>78.673049806759352</v>
      </c>
      <c r="P47" s="6">
        <f>INDEX(DriversGams!$A$5:$BA$26,MATCH(Drivers!$A47,DriversGams!$A$5:$A$26,0),MATCH(Drivers!P$3,DriversGams!$A$5:$BA$5,0))</f>
        <v>79.521149223415577</v>
      </c>
      <c r="Q47" s="6">
        <f>INDEX(DriversGams!$A$5:$BA$26,MATCH(Drivers!$A47,DriversGams!$A$5:$A$26,0),MATCH(Drivers!Q$3,DriversGams!$A$5:$BA$5,0))</f>
        <v>80.774652394623189</v>
      </c>
      <c r="R47" s="6">
        <f>INDEX(DriversGams!$A$5:$BA$26,MATCH(Drivers!$A47,DriversGams!$A$5:$A$26,0),MATCH(Drivers!R$3,DriversGams!$A$5:$BA$5,0))</f>
        <v>82.191765517127862</v>
      </c>
      <c r="S47" s="6">
        <f>INDEX(DriversGams!$A$5:$BA$26,MATCH(Drivers!$A47,DriversGams!$A$5:$A$26,0),MATCH(Drivers!S$3,DriversGams!$A$5:$BA$5,0))</f>
        <v>83.743576134007142</v>
      </c>
      <c r="T47" s="6">
        <f>INDEX(DriversGams!$A$5:$BA$26,MATCH(Drivers!$A47,DriversGams!$A$5:$A$26,0),MATCH(Drivers!T$3,DriversGams!$A$5:$BA$5,0))</f>
        <v>85.698947012055399</v>
      </c>
      <c r="U47" s="6">
        <f>INDEX(DriversGams!$A$5:$BA$26,MATCH(Drivers!$A47,DriversGams!$A$5:$A$26,0),MATCH(Drivers!U$3,DriversGams!$A$5:$BA$5,0))</f>
        <v>88.078439163688742</v>
      </c>
      <c r="V47" s="6">
        <f>INDEX(DriversGams!$A$5:$BA$26,MATCH(Drivers!$A47,DriversGams!$A$5:$A$26,0),MATCH(Drivers!V$3,DriversGams!$A$5:$BA$5,0))</f>
        <v>90.895610853007369</v>
      </c>
      <c r="W47" s="6">
        <f>INDEX(DriversGams!$A$5:$BA$26,MATCH(Drivers!$A47,DriversGams!$A$5:$A$26,0),MATCH(Drivers!W$3,DriversGams!$A$5:$BA$5,0))</f>
        <v>93.83924856851894</v>
      </c>
      <c r="X47" s="6">
        <f>INDEX(DriversGams!$A$5:$BA$26,MATCH(Drivers!$A47,DriversGams!$A$5:$A$26,0),MATCH(Drivers!X$3,DriversGams!$A$5:$BA$5,0))</f>
        <v>97.041782283230617</v>
      </c>
      <c r="Y47" s="6">
        <f>INDEX(DriversGams!$A$5:$BA$26,MATCH(Drivers!$A47,DriversGams!$A$5:$A$26,0),MATCH(Drivers!Y$3,DriversGams!$A$5:$BA$5,0))</f>
        <v>100.63131738787627</v>
      </c>
      <c r="Z47" s="6">
        <f>INDEX(DriversGams!$A$5:$BA$26,MATCH(Drivers!$A47,DriversGams!$A$5:$A$26,0),MATCH(Drivers!Z$3,DriversGams!$A$5:$BA$5,0))</f>
        <v>104.53021461524696</v>
      </c>
      <c r="AA47" s="6">
        <f>INDEX(DriversGams!$A$5:$BA$26,MATCH(Drivers!$A47,DriversGams!$A$5:$A$26,0),MATCH(Drivers!AA$3,DriversGams!$A$5:$BA$5,0))</f>
        <v>108.65405249955951</v>
      </c>
      <c r="AB47" s="6">
        <f>INDEX(DriversGams!$A$5:$BA$26,MATCH(Drivers!$A47,DriversGams!$A$5:$A$26,0),MATCH(Drivers!AB$3,DriversGams!$A$5:$BA$5,0))</f>
        <v>112.97775869175781</v>
      </c>
      <c r="AC47" s="6">
        <f>INDEX(DriversGams!$A$5:$BA$26,MATCH(Drivers!$A47,DriversGams!$A$5:$A$26,0),MATCH(Drivers!AC$3,DriversGams!$A$5:$BA$5,0))</f>
        <v>117.5592448917391</v>
      </c>
      <c r="AD47" s="6">
        <f>INDEX(DriversGams!$A$5:$BA$26,MATCH(Drivers!$A47,DriversGams!$A$5:$A$26,0),MATCH(Drivers!AD$3,DriversGams!$A$5:$BA$5,0))</f>
        <v>122.2093857914188</v>
      </c>
      <c r="AE47" s="6">
        <f>INDEX(DriversGams!$A$5:$BA$26,MATCH(Drivers!$A47,DriversGams!$A$5:$A$26,0),MATCH(Drivers!AE$3,DriversGams!$A$5:$BA$5,0))</f>
        <v>126.87883757879246</v>
      </c>
      <c r="AF47" s="6">
        <f>INDEX(DriversGams!$A$5:$BA$26,MATCH(Drivers!$A47,DriversGams!$A$5:$A$26,0),MATCH(Drivers!AF$3,DriversGams!$A$5:$BA$5,0))</f>
        <v>151.95081165067995</v>
      </c>
      <c r="AG47" s="6">
        <f>INDEX(DriversGams!$A$5:$BA$26,MATCH(Drivers!$A47,DriversGams!$A$5:$A$26,0),MATCH(Drivers!AG$3,DriversGams!$A$5:$BA$5,0))</f>
        <v>182.09353675989118</v>
      </c>
      <c r="AH47" s="6">
        <f>INDEX(DriversGams!$A$5:$BA$26,MATCH(Drivers!$A47,DriversGams!$A$5:$A$26,0),MATCH(Drivers!AH$3,DriversGams!$A$5:$BA$5,0))</f>
        <v>213.46298674732751</v>
      </c>
      <c r="AI47" s="6">
        <f>INDEX(DriversGams!$A$5:$BA$26,MATCH(Drivers!$A47,DriversGams!$A$5:$A$26,0),MATCH(Drivers!AI$3,DriversGams!$A$5:$BA$5,0))</f>
        <v>239.03171955828549</v>
      </c>
      <c r="AJ47" s="6">
        <f>INDEX(DriversGams!$A$5:$BA$26,MATCH(Drivers!$A47,DriversGams!$A$5:$A$26,0),MATCH(Drivers!AJ$3,DriversGams!$A$5:$BA$5,0))</f>
        <v>255.73506376809107</v>
      </c>
      <c r="AK47" s="6">
        <f>INDEX(DriversGams!$A$5:$BA$26,MATCH(Drivers!$A47,DriversGams!$A$5:$A$26,0),MATCH(Drivers!AK$3,DriversGams!$A$5:$BA$5,0))</f>
        <v>261.40203004829675</v>
      </c>
      <c r="AL47" s="107"/>
      <c r="AM47" s="107"/>
    </row>
    <row r="48" spans="1:41">
      <c r="A48" s="115" t="s">
        <v>695</v>
      </c>
      <c r="B48">
        <f t="shared" si="120"/>
        <v>4</v>
      </c>
      <c r="C48" s="269">
        <v>2.4554419284149018</v>
      </c>
      <c r="D48" s="269">
        <v>2.4807404210106916</v>
      </c>
      <c r="E48" s="269">
        <v>2.5000863271133542</v>
      </c>
      <c r="F48" s="269">
        <v>2.4936376917457999</v>
      </c>
      <c r="G48" s="269">
        <v>2.4903306992496184</v>
      </c>
      <c r="H48" s="269">
        <v>2.5025665714854908</v>
      </c>
      <c r="I48" s="269">
        <v>2.5113301016003717</v>
      </c>
      <c r="J48" s="6">
        <f>INDEX(DriversGams!$A$5:$BA$26,MATCH(Drivers!$A48,DriversGams!$A$5:$A$26,0),MATCH(Drivers!J$3,DriversGams!$A$5:$BA$5,0))</f>
        <v>2.4900000000000002</v>
      </c>
      <c r="K48" s="6">
        <f>INDEX(DriversGams!$A$5:$BA$26,MATCH(Drivers!$A48,DriversGams!$A$5:$A$26,0),MATCH(Drivers!K$3,DriversGams!$A$5:$BA$5,0))</f>
        <v>2.36</v>
      </c>
      <c r="L48" s="6">
        <f>INDEX(DriversGams!$A$5:$BA$26,MATCH(Drivers!$A48,DriversGams!$A$5:$A$26,0),MATCH(Drivers!L$3,DriversGams!$A$5:$BA$5,0))</f>
        <v>2.4042696539104442</v>
      </c>
      <c r="M48" s="6">
        <f>INDEX(DriversGams!$A$5:$BA$26,MATCH(Drivers!$A48,DriversGams!$A$5:$A$26,0),MATCH(Drivers!M$3,DriversGams!$A$5:$BA$5,0))</f>
        <v>2.4550179566590691</v>
      </c>
      <c r="N48" s="6">
        <f>INDEX(DriversGams!$A$5:$BA$26,MATCH(Drivers!$A48,DriversGams!$A$5:$A$26,0),MATCH(Drivers!N$3,DriversGams!$A$5:$BA$5,0))</f>
        <v>2.459308973932989</v>
      </c>
      <c r="O48" s="6">
        <f>INDEX(DriversGams!$A$5:$BA$26,MATCH(Drivers!$A48,DriversGams!$A$5:$A$26,0),MATCH(Drivers!O$3,DriversGams!$A$5:$BA$5,0))</f>
        <v>2.4844120991608221</v>
      </c>
      <c r="P48" s="6">
        <f>INDEX(DriversGams!$A$5:$BA$26,MATCH(Drivers!$A48,DriversGams!$A$5:$A$26,0),MATCH(Drivers!P$3,DriversGams!$A$5:$BA$5,0))</f>
        <v>2.5111941860025979</v>
      </c>
      <c r="Q48" s="6">
        <f>INDEX(DriversGams!$A$5:$BA$26,MATCH(Drivers!$A48,DriversGams!$A$5:$A$26,0),MATCH(Drivers!Q$3,DriversGams!$A$5:$BA$5,0))</f>
        <v>2.5507784966723115</v>
      </c>
      <c r="R48" s="6">
        <f>INDEX(DriversGams!$A$5:$BA$26,MATCH(Drivers!$A48,DriversGams!$A$5:$A$26,0),MATCH(Drivers!R$3,DriversGams!$A$5:$BA$5,0))</f>
        <v>2.5955294373829858</v>
      </c>
      <c r="S48" s="6">
        <f>INDEX(DriversGams!$A$5:$BA$26,MATCH(Drivers!$A48,DriversGams!$A$5:$A$26,0),MATCH(Drivers!S$3,DriversGams!$A$5:$BA$5,0))</f>
        <v>2.6445339831791732</v>
      </c>
      <c r="T48" s="6">
        <f>INDEX(DriversGams!$A$5:$BA$26,MATCH(Drivers!$A48,DriversGams!$A$5:$A$26,0),MATCH(Drivers!T$3,DriversGams!$A$5:$BA$5,0))</f>
        <v>2.7062825372228025</v>
      </c>
      <c r="U48" s="6">
        <f>INDEX(DriversGams!$A$5:$BA$26,MATCH(Drivers!$A48,DriversGams!$A$5:$A$26,0),MATCH(Drivers!U$3,DriversGams!$A$5:$BA$5,0))</f>
        <v>2.7814243946428032</v>
      </c>
      <c r="V48" s="6">
        <f>INDEX(DriversGams!$A$5:$BA$26,MATCH(Drivers!$A48,DriversGams!$A$5:$A$26,0),MATCH(Drivers!V$3,DriversGams!$A$5:$BA$5,0))</f>
        <v>2.8703877111476017</v>
      </c>
      <c r="W48" s="6">
        <f>INDEX(DriversGams!$A$5:$BA$26,MATCH(Drivers!$A48,DriversGams!$A$5:$A$26,0),MATCH(Drivers!W$3,DriversGams!$A$5:$BA$5,0))</f>
        <v>2.9633446916374409</v>
      </c>
      <c r="X48" s="6">
        <f>INDEX(DriversGams!$A$5:$BA$26,MATCH(Drivers!$A48,DriversGams!$A$5:$A$26,0),MATCH(Drivers!X$3,DriversGams!$A$5:$BA$5,0))</f>
        <v>3.0644773352599146</v>
      </c>
      <c r="Y48" s="6">
        <f>INDEX(DriversGams!$A$5:$BA$26,MATCH(Drivers!$A48,DriversGams!$A$5:$A$26,0),MATCH(Drivers!Y$3,DriversGams!$A$5:$BA$5,0))</f>
        <v>3.1778310754066195</v>
      </c>
      <c r="Z48" s="6">
        <f>INDEX(DriversGams!$A$5:$BA$26,MATCH(Drivers!$A48,DriversGams!$A$5:$A$26,0),MATCH(Drivers!Z$3,DriversGams!$A$5:$BA$5,0))</f>
        <v>3.3009541457446416</v>
      </c>
      <c r="AA48" s="6">
        <f>INDEX(DriversGams!$A$5:$BA$26,MATCH(Drivers!$A48,DriversGams!$A$5:$A$26,0),MATCH(Drivers!AA$3,DriversGams!$A$5:$BA$5,0))</f>
        <v>3.431180605249248</v>
      </c>
      <c r="AB48" s="6">
        <f>INDEX(DriversGams!$A$5:$BA$26,MATCH(Drivers!$A48,DriversGams!$A$5:$A$26,0),MATCH(Drivers!AB$3,DriversGams!$A$5:$BA$5,0))</f>
        <v>3.5677186955291949</v>
      </c>
      <c r="AC48" s="6">
        <f>INDEX(DriversGams!$A$5:$BA$26,MATCH(Drivers!$A48,DriversGams!$A$5:$A$26,0),MATCH(Drivers!AC$3,DriversGams!$A$5:$BA$5,0))</f>
        <v>3.7123972071075513</v>
      </c>
      <c r="AD48" s="6">
        <f>INDEX(DriversGams!$A$5:$BA$26,MATCH(Drivers!$A48,DriversGams!$A$5:$A$26,0),MATCH(Drivers!AD$3,DriversGams!$A$5:$BA$5,0))</f>
        <v>3.8592437618342785</v>
      </c>
      <c r="AE48" s="6">
        <f>INDEX(DriversGams!$A$5:$BA$26,MATCH(Drivers!$A48,DriversGams!$A$5:$A$26,0),MATCH(Drivers!AE$3,DriversGams!$A$5:$BA$5,0))</f>
        <v>4.0067001340671311</v>
      </c>
      <c r="AF48" s="6">
        <f>INDEX(DriversGams!$A$5:$BA$26,MATCH(Drivers!$A48,DriversGams!$A$5:$A$26,0),MATCH(Drivers!AF$3,DriversGams!$A$5:$BA$5,0))</f>
        <v>4.7984466837056834</v>
      </c>
      <c r="AG48" s="6">
        <f>INDEX(DriversGams!$A$5:$BA$26,MATCH(Drivers!$A48,DriversGams!$A$5:$A$26,0),MATCH(Drivers!AG$3,DriversGams!$A$5:$BA$5,0))</f>
        <v>5.7503222134702492</v>
      </c>
      <c r="AH48" s="6">
        <f>INDEX(DriversGams!$A$5:$BA$26,MATCH(Drivers!$A48,DriversGams!$A$5:$A$26,0),MATCH(Drivers!AH$3,DriversGams!$A$5:$BA$5,0))</f>
        <v>6.740936423599817</v>
      </c>
      <c r="AI48" s="6">
        <f>INDEX(DriversGams!$A$5:$BA$26,MATCH(Drivers!$A48,DriversGams!$A$5:$A$26,0),MATCH(Drivers!AI$3,DriversGams!$A$5:$BA$5,0))</f>
        <v>7.5483700913142799</v>
      </c>
      <c r="AJ48" s="6">
        <f>INDEX(DriversGams!$A$5:$BA$26,MATCH(Drivers!$A48,DriversGams!$A$5:$A$26,0),MATCH(Drivers!AJ$3,DriversGams!$A$5:$BA$5,0))</f>
        <v>8.0758441189923502</v>
      </c>
      <c r="AK48" s="6">
        <f>INDEX(DriversGams!$A$5:$BA$26,MATCH(Drivers!$A48,DriversGams!$A$5:$A$26,0),MATCH(Drivers!AK$3,DriversGams!$A$5:$BA$5,0))</f>
        <v>8.2548009488935836</v>
      </c>
      <c r="AL48" s="107"/>
      <c r="AM48" s="107"/>
    </row>
    <row r="49" spans="1:39">
      <c r="A49" s="115" t="s">
        <v>507</v>
      </c>
      <c r="B49">
        <f t="shared" si="120"/>
        <v>5</v>
      </c>
      <c r="C49" s="269">
        <v>138.08343097582718</v>
      </c>
      <c r="D49" s="269">
        <v>143.16360238477418</v>
      </c>
      <c r="E49" s="269">
        <v>146.98438355117329</v>
      </c>
      <c r="F49" s="269">
        <v>148.78204922418408</v>
      </c>
      <c r="G49" s="269">
        <v>151.86270236184362</v>
      </c>
      <c r="H49" s="269">
        <v>153.55950890468549</v>
      </c>
      <c r="I49" s="269">
        <v>155.74281242834212</v>
      </c>
      <c r="J49" s="6">
        <f>INDEX(DriversGams!$A$5:$BA$26,MATCH(Drivers!$A49,DriversGams!$A$5:$A$26,0),MATCH(Drivers!J$3,DriversGams!$A$5:$BA$5,0))</f>
        <v>155.24</v>
      </c>
      <c r="K49" s="6">
        <f>INDEX(DriversGams!$A$5:$BA$26,MATCH(Drivers!$A49,DriversGams!$A$5:$A$26,0),MATCH(Drivers!K$3,DriversGams!$A$5:$BA$5,0))</f>
        <v>152.88999999999999</v>
      </c>
      <c r="L49" s="6">
        <f>INDEX(DriversGams!$A$5:$BA$26,MATCH(Drivers!$A49,DriversGams!$A$5:$A$26,0),MATCH(Drivers!L$3,DriversGams!$A$5:$BA$5,0))</f>
        <v>149.89510886468165</v>
      </c>
      <c r="M49" s="6">
        <f>INDEX(DriversGams!$A$5:$BA$26,MATCH(Drivers!$A49,DriversGams!$A$5:$A$26,0),MATCH(Drivers!M$3,DriversGams!$A$5:$BA$5,0))</f>
        <v>153.05903116134692</v>
      </c>
      <c r="N49" s="6">
        <f>INDEX(DriversGams!$A$5:$BA$26,MATCH(Drivers!$A49,DriversGams!$A$5:$A$26,0),MATCH(Drivers!N$3,DriversGams!$A$5:$BA$5,0))</f>
        <v>153.32655627042456</v>
      </c>
      <c r="O49" s="6">
        <f>INDEX(DriversGams!$A$5:$BA$26,MATCH(Drivers!$A49,DriversGams!$A$5:$A$26,0),MATCH(Drivers!O$3,DriversGams!$A$5:$BA$5,0))</f>
        <v>154.89162019025139</v>
      </c>
      <c r="P49" s="6">
        <f>INDEX(DriversGams!$A$5:$BA$26,MATCH(Drivers!$A49,DriversGams!$A$5:$A$26,0),MATCH(Drivers!P$3,DriversGams!$A$5:$BA$5,0))</f>
        <v>156.56135961246716</v>
      </c>
      <c r="Q49" s="6">
        <f>INDEX(DriversGams!$A$5:$BA$26,MATCH(Drivers!$A49,DriversGams!$A$5:$A$26,0),MATCH(Drivers!Q$3,DriversGams!$A$5:$BA$5,0))</f>
        <v>159.0292585636183</v>
      </c>
      <c r="R49" s="6">
        <f>INDEX(DriversGams!$A$5:$BA$26,MATCH(Drivers!$A49,DriversGams!$A$5:$A$26,0),MATCH(Drivers!R$3,DriversGams!$A$5:$BA$5,0))</f>
        <v>161.81927303587736</v>
      </c>
      <c r="S49" s="6">
        <f>INDEX(DriversGams!$A$5:$BA$26,MATCH(Drivers!$A49,DriversGams!$A$5:$A$26,0),MATCH(Drivers!S$3,DriversGams!$A$5:$BA$5,0))</f>
        <v>164.87448014005415</v>
      </c>
      <c r="T49" s="6">
        <f>INDEX(DriversGams!$A$5:$BA$26,MATCH(Drivers!$A49,DriversGams!$A$5:$A$26,0),MATCH(Drivers!T$3,DriversGams!$A$5:$BA$5,0))</f>
        <v>168.72421730058949</v>
      </c>
      <c r="U49" s="6">
        <f>INDEX(DriversGams!$A$5:$BA$26,MATCH(Drivers!$A49,DriversGams!$A$5:$A$26,0),MATCH(Drivers!U$3,DriversGams!$A$5:$BA$5,0))</f>
        <v>173.40896507001955</v>
      </c>
      <c r="V49" s="6">
        <f>INDEX(DriversGams!$A$5:$BA$26,MATCH(Drivers!$A49,DriversGams!$A$5:$A$26,0),MATCH(Drivers!V$3,DriversGams!$A$5:$BA$5,0))</f>
        <v>178.95541697933879</v>
      </c>
      <c r="W49" s="6">
        <f>INDEX(DriversGams!$A$5:$BA$26,MATCH(Drivers!$A49,DriversGams!$A$5:$A$26,0),MATCH(Drivers!W$3,DriversGams!$A$5:$BA$5,0))</f>
        <v>184.75085539349249</v>
      </c>
      <c r="X49" s="6">
        <f>INDEX(DriversGams!$A$5:$BA$26,MATCH(Drivers!$A49,DriversGams!$A$5:$A$26,0),MATCH(Drivers!X$3,DriversGams!$A$5:$BA$5,0))</f>
        <v>191.05600864487914</v>
      </c>
      <c r="Y49" s="6">
        <f>INDEX(DriversGams!$A$5:$BA$26,MATCH(Drivers!$A49,DriversGams!$A$5:$A$26,0),MATCH(Drivers!Y$3,DriversGams!$A$5:$BA$5,0))</f>
        <v>198.12309082173635</v>
      </c>
      <c r="Z49" s="6">
        <f>INDEX(DriversGams!$A$5:$BA$26,MATCH(Drivers!$A49,DriversGams!$A$5:$A$26,0),MATCH(Drivers!Z$3,DriversGams!$A$5:$BA$5,0))</f>
        <v>205.79924561662574</v>
      </c>
      <c r="AA49" s="6">
        <f>INDEX(DriversGams!$A$5:$BA$26,MATCH(Drivers!$A49,DriversGams!$A$5:$A$26,0),MATCH(Drivers!AA$3,DriversGams!$A$5:$BA$5,0))</f>
        <v>213.91826391923422</v>
      </c>
      <c r="AB49" s="6">
        <f>INDEX(DriversGams!$A$5:$BA$26,MATCH(Drivers!$A49,DriversGams!$A$5:$A$26,0),MATCH(Drivers!AB$3,DriversGams!$A$5:$BA$5,0))</f>
        <v>222.43078325058318</v>
      </c>
      <c r="AC49" s="6">
        <f>INDEX(DriversGams!$A$5:$BA$26,MATCH(Drivers!$A49,DriversGams!$A$5:$A$26,0),MATCH(Drivers!AC$3,DriversGams!$A$5:$BA$5,0))</f>
        <v>231.45082025356473</v>
      </c>
      <c r="AD49" s="6">
        <f>INDEX(DriversGams!$A$5:$BA$26,MATCH(Drivers!$A49,DriversGams!$A$5:$A$26,0),MATCH(Drivers!AD$3,DriversGams!$A$5:$BA$5,0))</f>
        <v>240.60602473379652</v>
      </c>
      <c r="AE49" s="6">
        <f>INDEX(DriversGams!$A$5:$BA$26,MATCH(Drivers!$A49,DriversGams!$A$5:$A$26,0),MATCH(Drivers!AE$3,DriversGams!$A$5:$BA$5,0))</f>
        <v>249.79924851910897</v>
      </c>
      <c r="AF49" s="6">
        <f>INDEX(DriversGams!$A$5:$BA$26,MATCH(Drivers!$A49,DriversGams!$A$5:$A$26,0),MATCH(Drivers!AF$3,DriversGams!$A$5:$BA$5,0))</f>
        <v>299.16098922830128</v>
      </c>
      <c r="AG49" s="6">
        <f>INDEX(DriversGams!$A$5:$BA$26,MATCH(Drivers!$A49,DriversGams!$A$5:$A$26,0),MATCH(Drivers!AG$3,DriversGams!$A$5:$BA$5,0))</f>
        <v>358.50603229683588</v>
      </c>
      <c r="AH49" s="6">
        <f>INDEX(DriversGams!$A$5:$BA$26,MATCH(Drivers!$A49,DriversGams!$A$5:$A$26,0),MATCH(Drivers!AH$3,DriversGams!$A$5:$BA$5,0))</f>
        <v>420.26625317254434</v>
      </c>
      <c r="AI49" s="6">
        <f>INDEX(DriversGams!$A$5:$BA$26,MATCH(Drivers!$A49,DriversGams!$A$5:$A$26,0),MATCH(Drivers!AI$3,DriversGams!$A$5:$BA$5,0))</f>
        <v>470.60601324322437</v>
      </c>
      <c r="AJ49" s="6">
        <f>INDEX(DriversGams!$A$5:$BA$26,MATCH(Drivers!$A49,DriversGams!$A$5:$A$26,0),MATCH(Drivers!AJ$3,DriversGams!$A$5:$BA$5,0))</f>
        <v>503.49158274392465</v>
      </c>
      <c r="AK49" s="6">
        <f>INDEX(DriversGams!$A$5:$BA$26,MATCH(Drivers!$A49,DriversGams!$A$5:$A$26,0),MATCH(Drivers!AK$3,DriversGams!$A$5:$BA$5,0))</f>
        <v>514.64871458081916</v>
      </c>
      <c r="AL49" s="107"/>
      <c r="AM49" s="107"/>
    </row>
    <row r="50" spans="1:39">
      <c r="A50" s="115" t="s">
        <v>583</v>
      </c>
      <c r="B50">
        <f t="shared" si="120"/>
        <v>6</v>
      </c>
      <c r="C50" s="269">
        <v>0.14875454246747444</v>
      </c>
      <c r="D50" s="269">
        <v>0.12</v>
      </c>
      <c r="E50" s="269">
        <v>0.12</v>
      </c>
      <c r="F50" s="269">
        <v>0.12</v>
      </c>
      <c r="G50" s="269">
        <v>0.12</v>
      </c>
      <c r="H50" s="269">
        <v>0.12</v>
      </c>
      <c r="I50" s="269">
        <v>0.12</v>
      </c>
      <c r="J50" s="6">
        <f>INDEX(DriversGams!$A$5:$BA$26,MATCH(Drivers!$A50,DriversGams!$A$5:$A$26,0),MATCH(Drivers!J$3,DriversGams!$A$5:$BA$5,0))</f>
        <v>0.12</v>
      </c>
      <c r="K50" s="6">
        <f>INDEX(DriversGams!$A$5:$BA$26,MATCH(Drivers!$A50,DriversGams!$A$5:$A$26,0),MATCH(Drivers!K$3,DriversGams!$A$5:$BA$5,0))</f>
        <v>0.12</v>
      </c>
      <c r="L50" s="6">
        <f>INDEX(DriversGams!$A$5:$BA$26,MATCH(Drivers!$A50,DriversGams!$A$5:$A$26,0),MATCH(Drivers!L$3,DriversGams!$A$5:$BA$5,0))</f>
        <v>0.11586841705592502</v>
      </c>
      <c r="M50" s="6">
        <f>INDEX(DriversGams!$A$5:$BA$26,MATCH(Drivers!$A50,DriversGams!$A$5:$A$26,0),MATCH(Drivers!M$3,DriversGams!$A$5:$BA$5,0))</f>
        <v>0.11831411839320813</v>
      </c>
      <c r="N50" s="6">
        <f>INDEX(DriversGams!$A$5:$BA$26,MATCH(Drivers!$A50,DriversGams!$A$5:$A$26,0),MATCH(Drivers!N$3,DriversGams!$A$5:$BA$5,0))</f>
        <v>0.11852091440640911</v>
      </c>
      <c r="O50" s="6">
        <f>INDEX(DriversGams!$A$5:$BA$26,MATCH(Drivers!$A50,DriversGams!$A$5:$A$26,0),MATCH(Drivers!O$3,DriversGams!$A$5:$BA$5,0))</f>
        <v>0.11973070357401551</v>
      </c>
      <c r="P50" s="6">
        <f>INDEX(DriversGams!$A$5:$BA$26,MATCH(Drivers!$A50,DriversGams!$A$5:$A$26,0),MATCH(Drivers!P$3,DriversGams!$A$5:$BA$5,0))</f>
        <v>0.12102140655434204</v>
      </c>
      <c r="Q50" s="6">
        <f>INDEX(DriversGams!$A$5:$BA$26,MATCH(Drivers!$A50,DriversGams!$A$5:$A$26,0),MATCH(Drivers!Q$3,DriversGams!$A$5:$BA$5,0))</f>
        <v>0.12292908417697886</v>
      </c>
      <c r="R50" s="6">
        <f>INDEX(DriversGams!$A$5:$BA$26,MATCH(Drivers!$A50,DriversGams!$A$5:$A$26,0),MATCH(Drivers!R$3,DriversGams!$A$5:$BA$5,0))</f>
        <v>0.12508575601845712</v>
      </c>
      <c r="S50" s="6">
        <f>INDEX(DriversGams!$A$5:$BA$26,MATCH(Drivers!$A50,DriversGams!$A$5:$A$26,0),MATCH(Drivers!S$3,DriversGams!$A$5:$BA$5,0))</f>
        <v>0.12744742087610472</v>
      </c>
      <c r="T50" s="6">
        <f>INDEX(DriversGams!$A$5:$BA$26,MATCH(Drivers!$A50,DriversGams!$A$5:$A$26,0),MATCH(Drivers!T$3,DriversGams!$A$5:$BA$5,0))</f>
        <v>0.13042325480591818</v>
      </c>
      <c r="U50" s="6">
        <f>INDEX(DriversGams!$A$5:$BA$26,MATCH(Drivers!$A50,DriversGams!$A$5:$A$26,0),MATCH(Drivers!U$3,DriversGams!$A$5:$BA$5,0))</f>
        <v>0.13404454913941219</v>
      </c>
      <c r="V50" s="6">
        <f>INDEX(DriversGams!$A$5:$BA$26,MATCH(Drivers!$A50,DriversGams!$A$5:$A$26,0),MATCH(Drivers!V$3,DriversGams!$A$5:$BA$5,0))</f>
        <v>0.1383319378866314</v>
      </c>
      <c r="W50" s="6">
        <f>INDEX(DriversGams!$A$5:$BA$26,MATCH(Drivers!$A50,DriversGams!$A$5:$A$26,0),MATCH(Drivers!W$3,DriversGams!$A$5:$BA$5,0))</f>
        <v>0.14281179236806943</v>
      </c>
      <c r="X50" s="6">
        <f>INDEX(DriversGams!$A$5:$BA$26,MATCH(Drivers!$A50,DriversGams!$A$5:$A$26,0),MATCH(Drivers!X$3,DriversGams!$A$5:$BA$5,0))</f>
        <v>0.14768565471132117</v>
      </c>
      <c r="Y50" s="6">
        <f>INDEX(DriversGams!$A$5:$BA$26,MATCH(Drivers!$A50,DriversGams!$A$5:$A$26,0),MATCH(Drivers!Y$3,DriversGams!$A$5:$BA$5,0))</f>
        <v>0.15314848556176477</v>
      </c>
      <c r="Z50" s="6">
        <f>INDEX(DriversGams!$A$5:$BA$26,MATCH(Drivers!$A50,DriversGams!$A$5:$A$26,0),MATCH(Drivers!Z$3,DriversGams!$A$5:$BA$5,0))</f>
        <v>0.15908212750576584</v>
      </c>
      <c r="AA50" s="6">
        <f>INDEX(DriversGams!$A$5:$BA$26,MATCH(Drivers!$A50,DriversGams!$A$5:$A$26,0),MATCH(Drivers!AA$3,DriversGams!$A$5:$BA$5,0))</f>
        <v>0.16535810145779506</v>
      </c>
      <c r="AB50" s="6">
        <f>INDEX(DriversGams!$A$5:$BA$26,MATCH(Drivers!$A50,DriversGams!$A$5:$A$26,0),MATCH(Drivers!AB$3,DriversGams!$A$5:$BA$5,0))</f>
        <v>0.17193825038694913</v>
      </c>
      <c r="AC50" s="6">
        <f>INDEX(DriversGams!$A$5:$BA$26,MATCH(Drivers!$A50,DriversGams!$A$5:$A$26,0),MATCH(Drivers!AC$3,DriversGams!$A$5:$BA$5,0))</f>
        <v>0.1789107087762675</v>
      </c>
      <c r="AD50" s="6">
        <f>INDEX(DriversGams!$A$5:$BA$26,MATCH(Drivers!$A50,DriversGams!$A$5:$A$26,0),MATCH(Drivers!AD$3,DriversGams!$A$5:$BA$5,0))</f>
        <v>0.18598765117273627</v>
      </c>
      <c r="AE50" s="6">
        <f>INDEX(DriversGams!$A$5:$BA$26,MATCH(Drivers!$A50,DriversGams!$A$5:$A$26,0),MATCH(Drivers!AE$3,DriversGams!$A$5:$BA$5,0))</f>
        <v>0.19309398236468098</v>
      </c>
      <c r="AF50" s="6">
        <f>INDEX(DriversGams!$A$5:$BA$26,MATCH(Drivers!$A50,DriversGams!$A$5:$A$26,0),MATCH(Drivers!AF$3,DriversGams!$A$5:$BA$5,0))</f>
        <v>0.23125044258822566</v>
      </c>
      <c r="AG50" s="6">
        <f>INDEX(DriversGams!$A$5:$BA$26,MATCH(Drivers!$A50,DriversGams!$A$5:$A$26,0),MATCH(Drivers!AG$3,DriversGams!$A$5:$BA$5,0))</f>
        <v>0.27712396209495171</v>
      </c>
      <c r="AH50" s="6">
        <f>INDEX(DriversGams!$A$5:$BA$26,MATCH(Drivers!$A50,DriversGams!$A$5:$A$26,0),MATCH(Drivers!AH$3,DriversGams!$A$5:$BA$5,0))</f>
        <v>0.32486440595661764</v>
      </c>
      <c r="AI50" s="6">
        <f>INDEX(DriversGams!$A$5:$BA$26,MATCH(Drivers!$A50,DriversGams!$A$5:$A$26,0),MATCH(Drivers!AI$3,DriversGams!$A$5:$BA$5,0))</f>
        <v>0.36377687187056762</v>
      </c>
      <c r="AJ50" s="6">
        <f>INDEX(DriversGams!$A$5:$BA$26,MATCH(Drivers!$A50,DriversGams!$A$5:$A$26,0),MATCH(Drivers!AJ$3,DriversGams!$A$5:$BA$5,0))</f>
        <v>0.38919730693939036</v>
      </c>
      <c r="AK50" s="6">
        <f>INDEX(DriversGams!$A$5:$BA$26,MATCH(Drivers!$A50,DriversGams!$A$5:$A$26,0),MATCH(Drivers!AK$3,DriversGams!$A$5:$BA$5,0))</f>
        <v>0.39782173247679914</v>
      </c>
      <c r="AL50" s="107"/>
      <c r="AM50" s="107"/>
    </row>
    <row r="51" spans="1:39">
      <c r="A51" s="115" t="s">
        <v>703</v>
      </c>
      <c r="B51">
        <f t="shared" si="120"/>
        <v>7</v>
      </c>
      <c r="C51" s="269">
        <v>0.28999999999999998</v>
      </c>
      <c r="D51" s="269">
        <v>0.28999999999999998</v>
      </c>
      <c r="E51" s="269">
        <v>0.28999999999999998</v>
      </c>
      <c r="F51" s="269">
        <v>0.28999999999999998</v>
      </c>
      <c r="G51" s="269">
        <v>0.28999999999999998</v>
      </c>
      <c r="H51" s="269">
        <v>0.28999999999999998</v>
      </c>
      <c r="I51" s="269">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0.28001534121848543</v>
      </c>
      <c r="M51" s="6">
        <f>INDEX(DriversGams!$A$5:$BA$26,MATCH(Drivers!$A51,DriversGams!$A$5:$A$26,0),MATCH(Drivers!M$3,DriversGams!$A$5:$BA$5,0))</f>
        <v>0.2859257861169196</v>
      </c>
      <c r="N51" s="6">
        <f>INDEX(DriversGams!$A$5:$BA$26,MATCH(Drivers!$A51,DriversGams!$A$5:$A$26,0),MATCH(Drivers!N$3,DriversGams!$A$5:$BA$5,0))</f>
        <v>0.28642554314882196</v>
      </c>
      <c r="O51" s="6">
        <f>INDEX(DriversGams!$A$5:$BA$26,MATCH(Drivers!$A51,DriversGams!$A$5:$A$26,0),MATCH(Drivers!O$3,DriversGams!$A$5:$BA$5,0))</f>
        <v>0.28934920030387079</v>
      </c>
      <c r="P51" s="6">
        <f>INDEX(DriversGams!$A$5:$BA$26,MATCH(Drivers!$A51,DriversGams!$A$5:$A$26,0),MATCH(Drivers!P$3,DriversGams!$A$5:$BA$5,0))</f>
        <v>0.29246839917299322</v>
      </c>
      <c r="Q51" s="6">
        <f>INDEX(DriversGams!$A$5:$BA$26,MATCH(Drivers!$A51,DriversGams!$A$5:$A$26,0),MATCH(Drivers!Q$3,DriversGams!$A$5:$BA$5,0))</f>
        <v>0.29707862009436553</v>
      </c>
      <c r="R51" s="6">
        <f>INDEX(DriversGams!$A$5:$BA$26,MATCH(Drivers!$A51,DriversGams!$A$5:$A$26,0),MATCH(Drivers!R$3,DriversGams!$A$5:$BA$5,0))</f>
        <v>0.30229057704460466</v>
      </c>
      <c r="S51" s="6">
        <f>INDEX(DriversGams!$A$5:$BA$26,MATCH(Drivers!$A51,DriversGams!$A$5:$A$26,0),MATCH(Drivers!S$3,DriversGams!$A$5:$BA$5,0))</f>
        <v>0.30799793378391971</v>
      </c>
      <c r="T51" s="6">
        <f>INDEX(DriversGams!$A$5:$BA$26,MATCH(Drivers!$A51,DriversGams!$A$5:$A$26,0),MATCH(Drivers!T$3,DriversGams!$A$5:$BA$5,0))</f>
        <v>0.31518953244763559</v>
      </c>
      <c r="U51" s="6">
        <f>INDEX(DriversGams!$A$5:$BA$26,MATCH(Drivers!$A51,DriversGams!$A$5:$A$26,0),MATCH(Drivers!U$3,DriversGams!$A$5:$BA$5,0))</f>
        <v>0.32394099375357938</v>
      </c>
      <c r="V51" s="6">
        <f>INDEX(DriversGams!$A$5:$BA$26,MATCH(Drivers!$A51,DriversGams!$A$5:$A$26,0),MATCH(Drivers!V$3,DriversGams!$A$5:$BA$5,0))</f>
        <v>0.33430218322602584</v>
      </c>
      <c r="W51" s="6">
        <f>INDEX(DriversGams!$A$5:$BA$26,MATCH(Drivers!$A51,DriversGams!$A$5:$A$26,0),MATCH(Drivers!W$3,DriversGams!$A$5:$BA$5,0))</f>
        <v>0.34512849822283442</v>
      </c>
      <c r="X51" s="6">
        <f>INDEX(DriversGams!$A$5:$BA$26,MATCH(Drivers!$A51,DriversGams!$A$5:$A$26,0),MATCH(Drivers!X$3,DriversGams!$A$5:$BA$5,0))</f>
        <v>0.35690699888569277</v>
      </c>
      <c r="Y51" s="6">
        <f>INDEX(DriversGams!$A$5:$BA$26,MATCH(Drivers!$A51,DriversGams!$A$5:$A$26,0),MATCH(Drivers!Y$3,DriversGams!$A$5:$BA$5,0))</f>
        <v>0.37010884010759815</v>
      </c>
      <c r="Z51" s="6">
        <f>INDEX(DriversGams!$A$5:$BA$26,MATCH(Drivers!$A51,DriversGams!$A$5:$A$26,0),MATCH(Drivers!Z$3,DriversGams!$A$5:$BA$5,0))</f>
        <v>0.38444847480560074</v>
      </c>
      <c r="AA51" s="6">
        <f>INDEX(DriversGams!$A$5:$BA$26,MATCH(Drivers!$A51,DriversGams!$A$5:$A$26,0),MATCH(Drivers!AA$3,DriversGams!$A$5:$BA$5,0))</f>
        <v>0.39961541185633803</v>
      </c>
      <c r="AB51" s="6">
        <f>INDEX(DriversGams!$A$5:$BA$26,MATCH(Drivers!$A51,DriversGams!$A$5:$A$26,0),MATCH(Drivers!AB$3,DriversGams!$A$5:$BA$5,0))</f>
        <v>0.41551743843512701</v>
      </c>
      <c r="AC51" s="6">
        <f>INDEX(DriversGams!$A$5:$BA$26,MATCH(Drivers!$A51,DriversGams!$A$5:$A$26,0),MATCH(Drivers!AC$3,DriversGams!$A$5:$BA$5,0))</f>
        <v>0.43236754620931306</v>
      </c>
      <c r="AD51" s="6">
        <f>INDEX(DriversGams!$A$5:$BA$26,MATCH(Drivers!$A51,DriversGams!$A$5:$A$26,0),MATCH(Drivers!AD$3,DriversGams!$A$5:$BA$5,0))</f>
        <v>0.4494701570007793</v>
      </c>
      <c r="AE51" s="6">
        <f>INDEX(DriversGams!$A$5:$BA$26,MATCH(Drivers!$A51,DriversGams!$A$5:$A$26,0),MATCH(Drivers!AE$3,DriversGams!$A$5:$BA$5,0))</f>
        <v>0.46664379071464568</v>
      </c>
      <c r="AF51" s="6">
        <f>INDEX(DriversGams!$A$5:$BA$26,MATCH(Drivers!$A51,DriversGams!$A$5:$A$26,0),MATCH(Drivers!AF$3,DriversGams!$A$5:$BA$5,0))</f>
        <v>0.55885523625487865</v>
      </c>
      <c r="AG51" s="6">
        <f>INDEX(DriversGams!$A$5:$BA$26,MATCH(Drivers!$A51,DriversGams!$A$5:$A$26,0),MATCH(Drivers!AG$3,DriversGams!$A$5:$BA$5,0))</f>
        <v>0.66971624172946653</v>
      </c>
      <c r="AH51" s="6">
        <f>INDEX(DriversGams!$A$5:$BA$26,MATCH(Drivers!$A51,DriversGams!$A$5:$A$26,0),MATCH(Drivers!AH$3,DriversGams!$A$5:$BA$5,0))</f>
        <v>0.7850889810618259</v>
      </c>
      <c r="AI51" s="6">
        <f>INDEX(DriversGams!$A$5:$BA$26,MATCH(Drivers!$A51,DriversGams!$A$5:$A$26,0),MATCH(Drivers!AI$3,DriversGams!$A$5:$BA$5,0))</f>
        <v>0.87912744035387169</v>
      </c>
      <c r="AJ51" s="6">
        <f>INDEX(DriversGams!$A$5:$BA$26,MATCH(Drivers!$A51,DriversGams!$A$5:$A$26,0),MATCH(Drivers!AJ$3,DriversGams!$A$5:$BA$5,0))</f>
        <v>0.94056015843685992</v>
      </c>
      <c r="AK51" s="6">
        <f>INDEX(DriversGams!$A$5:$BA$26,MATCH(Drivers!$A51,DriversGams!$A$5:$A$26,0),MATCH(Drivers!AK$3,DriversGams!$A$5:$BA$5,0))</f>
        <v>0.96140252015226446</v>
      </c>
      <c r="AL51" s="107"/>
      <c r="AM51" s="107"/>
    </row>
    <row r="52" spans="1:39">
      <c r="A52" s="115" t="s">
        <v>704</v>
      </c>
      <c r="B52">
        <f t="shared" si="120"/>
        <v>8</v>
      </c>
      <c r="C52" s="269">
        <v>0.08</v>
      </c>
      <c r="D52" s="269">
        <v>0.08</v>
      </c>
      <c r="E52" s="269">
        <v>0.08</v>
      </c>
      <c r="F52" s="269">
        <v>0.08</v>
      </c>
      <c r="G52" s="269">
        <v>0.08</v>
      </c>
      <c r="H52" s="269">
        <v>0.08</v>
      </c>
      <c r="I52" s="269">
        <v>0.08</v>
      </c>
      <c r="J52" s="6">
        <f>INDEX(DriversGams!$A$5:$BA$26,MATCH(Drivers!$A52,DriversGams!$A$5:$A$26,0),MATCH(Drivers!J$3,DriversGams!$A$5:$BA$5,0))</f>
        <v>0.08</v>
      </c>
      <c r="K52" s="6">
        <f>INDEX(DriversGams!$A$5:$BA$26,MATCH(Drivers!$A52,DriversGams!$A$5:$A$26,0),MATCH(Drivers!K$3,DriversGams!$A$5:$BA$5,0))</f>
        <v>0.08</v>
      </c>
      <c r="L52" s="6">
        <f>INDEX(DriversGams!$A$5:$BA$26,MATCH(Drivers!$A52,DriversGams!$A$5:$A$26,0),MATCH(Drivers!L$3,DriversGams!$A$5:$BA$5,0))</f>
        <v>7.7245611370616668E-2</v>
      </c>
      <c r="M52" s="6">
        <f>INDEX(DriversGams!$A$5:$BA$26,MATCH(Drivers!$A52,DriversGams!$A$5:$A$26,0),MATCH(Drivers!M$3,DriversGams!$A$5:$BA$5,0))</f>
        <v>7.8876078928805424E-2</v>
      </c>
      <c r="N52" s="6">
        <f>INDEX(DriversGams!$A$5:$BA$26,MATCH(Drivers!$A52,DriversGams!$A$5:$A$26,0),MATCH(Drivers!N$3,DriversGams!$A$5:$BA$5,0))</f>
        <v>7.9013942937606066E-2</v>
      </c>
      <c r="O52" s="6">
        <f>INDEX(DriversGams!$A$5:$BA$26,MATCH(Drivers!$A52,DriversGams!$A$5:$A$26,0),MATCH(Drivers!O$3,DriversGams!$A$5:$BA$5,0))</f>
        <v>7.9820469049343673E-2</v>
      </c>
      <c r="P52" s="6">
        <f>INDEX(DriversGams!$A$5:$BA$26,MATCH(Drivers!$A52,DriversGams!$A$5:$A$26,0),MATCH(Drivers!P$3,DriversGams!$A$5:$BA$5,0))</f>
        <v>8.0680937702894695E-2</v>
      </c>
      <c r="Q52" s="6">
        <f>INDEX(DriversGams!$A$5:$BA$26,MATCH(Drivers!$A52,DriversGams!$A$5:$A$26,0),MATCH(Drivers!Q$3,DriversGams!$A$5:$BA$5,0))</f>
        <v>8.1952722784652571E-2</v>
      </c>
      <c r="R52" s="6">
        <f>INDEX(DriversGams!$A$5:$BA$26,MATCH(Drivers!$A52,DriversGams!$A$5:$A$26,0),MATCH(Drivers!R$3,DriversGams!$A$5:$BA$5,0))</f>
        <v>8.3390504012304745E-2</v>
      </c>
      <c r="S52" s="6">
        <f>INDEX(DriversGams!$A$5:$BA$26,MATCH(Drivers!$A52,DriversGams!$A$5:$A$26,0),MATCH(Drivers!S$3,DriversGams!$A$5:$BA$5,0))</f>
        <v>8.4964947250736486E-2</v>
      </c>
      <c r="T52" s="6">
        <f>INDEX(DriversGams!$A$5:$BA$26,MATCH(Drivers!$A52,DriversGams!$A$5:$A$26,0),MATCH(Drivers!T$3,DriversGams!$A$5:$BA$5,0))</f>
        <v>8.6948836537278779E-2</v>
      </c>
      <c r="U52" s="6">
        <f>INDEX(DriversGams!$A$5:$BA$26,MATCH(Drivers!$A52,DriversGams!$A$5:$A$26,0),MATCH(Drivers!U$3,DriversGams!$A$5:$BA$5,0))</f>
        <v>8.9363032759608121E-2</v>
      </c>
      <c r="V52" s="6">
        <f>INDEX(DriversGams!$A$5:$BA$26,MATCH(Drivers!$A52,DriversGams!$A$5:$A$26,0),MATCH(Drivers!V$3,DriversGams!$A$5:$BA$5,0))</f>
        <v>9.2221291924420926E-2</v>
      </c>
      <c r="W52" s="6">
        <f>INDEX(DriversGams!$A$5:$BA$26,MATCH(Drivers!$A52,DriversGams!$A$5:$A$26,0),MATCH(Drivers!W$3,DriversGams!$A$5:$BA$5,0))</f>
        <v>9.5207861578712943E-2</v>
      </c>
      <c r="X52" s="6">
        <f>INDEX(DriversGams!$A$5:$BA$26,MATCH(Drivers!$A52,DriversGams!$A$5:$A$26,0),MATCH(Drivers!X$3,DriversGams!$A$5:$BA$5,0))</f>
        <v>9.8457103140880783E-2</v>
      </c>
      <c r="Y52" s="6">
        <f>INDEX(DriversGams!$A$5:$BA$26,MATCH(Drivers!$A52,DriversGams!$A$5:$A$26,0),MATCH(Drivers!Y$3,DriversGams!$A$5:$BA$5,0))</f>
        <v>0.10209899037450984</v>
      </c>
      <c r="Z52" s="6">
        <f>INDEX(DriversGams!$A$5:$BA$26,MATCH(Drivers!$A52,DriversGams!$A$5:$A$26,0),MATCH(Drivers!Z$3,DriversGams!$A$5:$BA$5,0))</f>
        <v>0.10605475167051057</v>
      </c>
      <c r="AA52" s="6">
        <f>INDEX(DriversGams!$A$5:$BA$26,MATCH(Drivers!$A52,DriversGams!$A$5:$A$26,0),MATCH(Drivers!AA$3,DriversGams!$A$5:$BA$5,0))</f>
        <v>0.11023873430519671</v>
      </c>
      <c r="AB52" s="6">
        <f>INDEX(DriversGams!$A$5:$BA$26,MATCH(Drivers!$A52,DriversGams!$A$5:$A$26,0),MATCH(Drivers!AB$3,DriversGams!$A$5:$BA$5,0))</f>
        <v>0.11462550025796608</v>
      </c>
      <c r="AC52" s="6">
        <f>INDEX(DriversGams!$A$5:$BA$26,MATCH(Drivers!$A52,DriversGams!$A$5:$A$26,0),MATCH(Drivers!AC$3,DriversGams!$A$5:$BA$5,0))</f>
        <v>0.119273805850845</v>
      </c>
      <c r="AD52" s="6">
        <f>INDEX(DriversGams!$A$5:$BA$26,MATCH(Drivers!$A52,DriversGams!$A$5:$A$26,0),MATCH(Drivers!AD$3,DriversGams!$A$5:$BA$5,0))</f>
        <v>0.12399176744849086</v>
      </c>
      <c r="AE52" s="6">
        <f>INDEX(DriversGams!$A$5:$BA$26,MATCH(Drivers!$A52,DriversGams!$A$5:$A$26,0),MATCH(Drivers!AE$3,DriversGams!$A$5:$BA$5,0))</f>
        <v>0.12872932157645398</v>
      </c>
      <c r="AF52" s="6">
        <f>INDEX(DriversGams!$A$5:$BA$26,MATCH(Drivers!$A52,DriversGams!$A$5:$A$26,0),MATCH(Drivers!AF$3,DriversGams!$A$5:$BA$5,0))</f>
        <v>0.15416696172548378</v>
      </c>
      <c r="AG52" s="6">
        <f>INDEX(DriversGams!$A$5:$BA$26,MATCH(Drivers!$A52,DriversGams!$A$5:$A$26,0),MATCH(Drivers!AG$3,DriversGams!$A$5:$BA$5,0))</f>
        <v>0.18474930806330114</v>
      </c>
      <c r="AH52" s="6">
        <f>INDEX(DriversGams!$A$5:$BA$26,MATCH(Drivers!$A52,DriversGams!$A$5:$A$26,0),MATCH(Drivers!AH$3,DriversGams!$A$5:$BA$5,0))</f>
        <v>0.21657627063774509</v>
      </c>
      <c r="AI52" s="6">
        <f>INDEX(DriversGams!$A$5:$BA$26,MATCH(Drivers!$A52,DriversGams!$A$5:$A$26,0),MATCH(Drivers!AI$3,DriversGams!$A$5:$BA$5,0))</f>
        <v>0.24251791458037844</v>
      </c>
      <c r="AJ52" s="6">
        <f>INDEX(DriversGams!$A$5:$BA$26,MATCH(Drivers!$A52,DriversGams!$A$5:$A$26,0),MATCH(Drivers!AJ$3,DriversGams!$A$5:$BA$5,0))</f>
        <v>0.25946487129292689</v>
      </c>
      <c r="AK52" s="6">
        <f>INDEX(DriversGams!$A$5:$BA$26,MATCH(Drivers!$A52,DriversGams!$A$5:$A$26,0),MATCH(Drivers!AK$3,DriversGams!$A$5:$BA$5,0))</f>
        <v>0.26521448831786609</v>
      </c>
      <c r="AL52" s="107"/>
      <c r="AM52" s="107"/>
    </row>
    <row r="53" spans="1:39">
      <c r="A53" s="115" t="s">
        <v>374</v>
      </c>
      <c r="B53">
        <f>B50+1</f>
        <v>7</v>
      </c>
      <c r="C53" s="269">
        <v>19.344853564503961</v>
      </c>
      <c r="D53" s="269">
        <v>19.93389877641825</v>
      </c>
      <c r="E53" s="269">
        <v>20.313674916573973</v>
      </c>
      <c r="F53" s="269">
        <v>20.822458982202448</v>
      </c>
      <c r="G53" s="269">
        <v>20.887687708565075</v>
      </c>
      <c r="H53" s="269">
        <v>21.03698901557286</v>
      </c>
      <c r="I53" s="269">
        <v>21.050034760845385</v>
      </c>
      <c r="J53" s="6">
        <f>INDEX(DriversGams!$A$5:$BA$26,MATCH(Drivers!$A53,DriversGams!$A$5:$A$26,0),MATCH(Drivers!J$3,DriversGams!$A$5:$BA$5,0))</f>
        <v>20.85</v>
      </c>
      <c r="K53" s="6">
        <f>INDEX(DriversGams!$A$5:$BA$26,MATCH(Drivers!$A53,DriversGams!$A$5:$A$26,0),MATCH(Drivers!K$3,DriversGams!$A$5:$BA$5,0))</f>
        <v>19.82</v>
      </c>
      <c r="L53" s="6">
        <f>INDEX(DriversGams!$A$5:$BA$26,MATCH(Drivers!$A53,DriversGams!$A$5:$A$26,0),MATCH(Drivers!L$3,DriversGams!$A$5:$BA$5,0))</f>
        <v>20.132137463466972</v>
      </c>
      <c r="M53" s="6">
        <f>INDEX(DriversGams!$A$5:$BA$26,MATCH(Drivers!$A53,DriversGams!$A$5:$A$26,0),MATCH(Drivers!M$3,DriversGams!$A$5:$BA$5,0))</f>
        <v>20.557078070819912</v>
      </c>
      <c r="N53" s="6">
        <f>INDEX(DriversGams!$A$5:$BA$26,MATCH(Drivers!$A53,DriversGams!$A$5:$A$26,0),MATCH(Drivers!N$3,DriversGams!$A$5:$BA$5,0))</f>
        <v>20.593008878113583</v>
      </c>
      <c r="O53" s="6">
        <f>INDEX(DriversGams!$A$5:$BA$26,MATCH(Drivers!$A53,DriversGams!$A$5:$A$26,0),MATCH(Drivers!O$3,DriversGams!$A$5:$BA$5,0))</f>
        <v>20.803209745985196</v>
      </c>
      <c r="P53" s="6">
        <f>INDEX(DriversGams!$A$5:$BA$26,MATCH(Drivers!$A53,DriversGams!$A$5:$A$26,0),MATCH(Drivers!P$3,DriversGams!$A$5:$BA$5,0))</f>
        <v>21.027469388816932</v>
      </c>
      <c r="Q53" s="6">
        <f>INDEX(DriversGams!$A$5:$BA$26,MATCH(Drivers!$A53,DriversGams!$A$5:$A$26,0),MATCH(Drivers!Q$3,DriversGams!$A$5:$BA$5,0))</f>
        <v>21.358928375750075</v>
      </c>
      <c r="R53" s="6">
        <f>INDEX(DriversGams!$A$5:$BA$26,MATCH(Drivers!$A53,DriversGams!$A$5:$A$26,0),MATCH(Drivers!R$3,DriversGams!$A$5:$BA$5,0))</f>
        <v>21.733650108206927</v>
      </c>
      <c r="S53" s="6">
        <f>INDEX(DriversGams!$A$5:$BA$26,MATCH(Drivers!$A53,DriversGams!$A$5:$A$26,0),MATCH(Drivers!S$3,DriversGams!$A$5:$BA$5,0))</f>
        <v>22.143989377223196</v>
      </c>
      <c r="T53" s="6">
        <f>INDEX(DriversGams!$A$5:$BA$26,MATCH(Drivers!$A53,DriversGams!$A$5:$A$26,0),MATCH(Drivers!T$3,DriversGams!$A$5:$BA$5,0))</f>
        <v>22.661040522528285</v>
      </c>
      <c r="U53" s="6">
        <f>INDEX(DriversGams!$A$5:$BA$26,MATCH(Drivers!$A53,DriversGams!$A$5:$A$26,0),MATCH(Drivers!U$3,DriversGams!$A$5:$BA$5,0))</f>
        <v>23.290240412972867</v>
      </c>
      <c r="V53" s="6">
        <f>INDEX(DriversGams!$A$5:$BA$26,MATCH(Drivers!$A53,DriversGams!$A$5:$A$26,0),MATCH(Drivers!V$3,DriversGams!$A$5:$BA$5,0))</f>
        <v>24.035174207802203</v>
      </c>
      <c r="W53" s="6">
        <f>INDEX(DriversGams!$A$5:$BA$26,MATCH(Drivers!$A53,DriversGams!$A$5:$A$26,0),MATCH(Drivers!W$3,DriversGams!$A$5:$BA$5,0))</f>
        <v>24.813548923952062</v>
      </c>
      <c r="X53" s="6">
        <f>INDEX(DriversGams!$A$5:$BA$26,MATCH(Drivers!$A53,DriversGams!$A$5:$A$26,0),MATCH(Drivers!X$3,DriversGams!$A$5:$BA$5,0))</f>
        <v>25.660382506092056</v>
      </c>
      <c r="Y53" s="6">
        <f>INDEX(DriversGams!$A$5:$BA$26,MATCH(Drivers!$A53,DriversGams!$A$5:$A$26,0),MATCH(Drivers!Y$3,DriversGams!$A$5:$BA$5,0))</f>
        <v>26.609549366356628</v>
      </c>
      <c r="Z53" s="6">
        <f>INDEX(DriversGams!$A$5:$BA$26,MATCH(Drivers!$A53,DriversGams!$A$5:$A$26,0),MATCH(Drivers!Z$3,DriversGams!$A$5:$BA$5,0))</f>
        <v>27.640519654126816</v>
      </c>
      <c r="AA53" s="6">
        <f>INDEX(DriversGams!$A$5:$BA$26,MATCH(Drivers!$A53,DriversGams!$A$5:$A$26,0),MATCH(Drivers!AA$3,DriversGams!$A$5:$BA$5,0))</f>
        <v>28.730970128291894</v>
      </c>
      <c r="AB53" s="6">
        <f>INDEX(DriversGams!$A$5:$BA$26,MATCH(Drivers!$A53,DriversGams!$A$5:$A$26,0),MATCH(Drivers!AB$3,DriversGams!$A$5:$BA$5,0))</f>
        <v>29.87427100473241</v>
      </c>
      <c r="AC53" s="6">
        <f>INDEX(DriversGams!$A$5:$BA$26,MATCH(Drivers!$A53,DriversGams!$A$5:$A$26,0),MATCH(Drivers!AC$3,DriversGams!$A$5:$BA$5,0))</f>
        <v>31.085735649876479</v>
      </c>
      <c r="AD53" s="6">
        <f>INDEX(DriversGams!$A$5:$BA$26,MATCH(Drivers!$A53,DriversGams!$A$5:$A$26,0),MATCH(Drivers!AD$3,DriversGams!$A$5:$BA$5,0))</f>
        <v>32.315354391262929</v>
      </c>
      <c r="AE53" s="6">
        <f>INDEX(DriversGams!$A$5:$BA$26,MATCH(Drivers!$A53,DriversGams!$A$5:$A$26,0),MATCH(Drivers!AE$3,DriversGams!$A$5:$BA$5,0))</f>
        <v>33.550079435863324</v>
      </c>
      <c r="AF53" s="6">
        <f>INDEX(DriversGams!$A$5:$BA$26,MATCH(Drivers!$A53,DriversGams!$A$5:$A$26,0),MATCH(Drivers!AF$3,DriversGams!$A$5:$BA$5,0))</f>
        <v>40.179764399704212</v>
      </c>
      <c r="AG53" s="6">
        <f>INDEX(DriversGams!$A$5:$BA$26,MATCH(Drivers!$A53,DriversGams!$A$5:$A$26,0),MATCH(Drivers!AG$3,DriversGams!$A$5:$BA$5,0))</f>
        <v>48.150288413997863</v>
      </c>
      <c r="AH53" s="6">
        <f>INDEX(DriversGams!$A$5:$BA$26,MATCH(Drivers!$A53,DriversGams!$A$5:$A$26,0),MATCH(Drivers!AH$3,DriversGams!$A$5:$BA$5,0))</f>
        <v>56.445190534962315</v>
      </c>
      <c r="AI53" s="6">
        <f>INDEX(DriversGams!$A$5:$BA$26,MATCH(Drivers!$A53,DriversGams!$A$5:$A$26,0),MATCH(Drivers!AI$3,DriversGams!$A$5:$BA$5,0))</f>
        <v>63.206231487511133</v>
      </c>
      <c r="AJ53" s="6">
        <f>INDEX(DriversGams!$A$5:$BA$26,MATCH(Drivers!$A53,DriversGams!$A$5:$A$26,0),MATCH(Drivers!AJ$3,DriversGams!$A$5:$BA$5,0))</f>
        <v>67.623032080719071</v>
      </c>
      <c r="AK53" s="6">
        <f>INDEX(DriversGams!$A$5:$BA$26,MATCH(Drivers!$A53,DriversGams!$A$5:$A$26,0),MATCH(Drivers!AK$3,DriversGams!$A$5:$BA$5,0))</f>
        <v>69.121526017843848</v>
      </c>
      <c r="AL53" s="107"/>
      <c r="AM53" s="107"/>
    </row>
    <row r="54" spans="1:39">
      <c r="A54" s="115" t="s">
        <v>373</v>
      </c>
      <c r="B54">
        <f t="shared" si="120"/>
        <v>8</v>
      </c>
      <c r="C54" s="269">
        <v>186.51301855651582</v>
      </c>
      <c r="D54" s="269">
        <v>191.20040429598868</v>
      </c>
      <c r="E54" s="269">
        <v>192.19084947996168</v>
      </c>
      <c r="F54" s="269">
        <v>198.3568473622208</v>
      </c>
      <c r="G54" s="269">
        <v>195.64424405359443</v>
      </c>
      <c r="H54" s="269">
        <v>201.78663829260577</v>
      </c>
      <c r="I54" s="269">
        <v>200.62824410860065</v>
      </c>
      <c r="J54" s="6">
        <f>INDEX(DriversGams!$A$5:$BA$26,MATCH(Drivers!$A54,DriversGams!$A$5:$A$26,0),MATCH(Drivers!J$3,DriversGams!$A$5:$BA$5,0))</f>
        <v>198.05</v>
      </c>
      <c r="K54" s="6">
        <f>INDEX(DriversGams!$A$5:$BA$26,MATCH(Drivers!$A54,DriversGams!$A$5:$A$26,0),MATCH(Drivers!K$3,DriversGams!$A$5:$BA$5,0))</f>
        <v>190.12</v>
      </c>
      <c r="L54" s="6">
        <f>INDEX(DriversGams!$A$5:$BA$26,MATCH(Drivers!$A54,DriversGams!$A$5:$A$26,0),MATCH(Drivers!L$3,DriversGams!$A$5:$BA$5,0))</f>
        <v>199.06146159587709</v>
      </c>
      <c r="M54" s="6">
        <f>INDEX(DriversGams!$A$5:$BA$26,MATCH(Drivers!$A54,DriversGams!$A$5:$A$26,0),MATCH(Drivers!M$3,DriversGams!$A$5:$BA$5,0))</f>
        <v>202.86434403906432</v>
      </c>
      <c r="N54" s="6">
        <f>INDEX(DriversGams!$A$5:$BA$26,MATCH(Drivers!$A54,DriversGams!$A$5:$A$26,0),MATCH(Drivers!N$3,DriversGams!$A$5:$BA$5,0))</f>
        <v>203.27007272714246</v>
      </c>
      <c r="O54" s="6">
        <f>INDEX(DriversGams!$A$5:$BA$26,MATCH(Drivers!$A54,DriversGams!$A$5:$A$26,0),MATCH(Drivers!O$3,DriversGams!$A$5:$BA$5,0))</f>
        <v>205.30277345441388</v>
      </c>
      <c r="P54" s="6">
        <f>INDEX(DriversGams!$A$5:$BA$26,MATCH(Drivers!$A54,DriversGams!$A$5:$A$26,0),MATCH(Drivers!P$3,DriversGams!$A$5:$BA$5,0))</f>
        <v>207.5611039624124</v>
      </c>
      <c r="Q54" s="6">
        <f>INDEX(DriversGams!$A$5:$BA$26,MATCH(Drivers!$A54,DriversGams!$A$5:$A$26,0),MATCH(Drivers!Q$3,DriversGams!$A$5:$BA$5,0))</f>
        <v>210.46695941788619</v>
      </c>
      <c r="R54" s="6">
        <f>INDEX(DriversGams!$A$5:$BA$26,MATCH(Drivers!$A54,DriversGams!$A$5:$A$26,0),MATCH(Drivers!R$3,DriversGams!$A$5:$BA$5,0))</f>
        <v>213.83443076857236</v>
      </c>
      <c r="S54" s="6">
        <f>INDEX(DriversGams!$A$5:$BA$26,MATCH(Drivers!$A54,DriversGams!$A$5:$A$26,0),MATCH(Drivers!S$3,DriversGams!$A$5:$BA$5,0))</f>
        <v>217.68345052240667</v>
      </c>
      <c r="T54" s="6">
        <f>INDEX(DriversGams!$A$5:$BA$26,MATCH(Drivers!$A54,DriversGams!$A$5:$A$26,0),MATCH(Drivers!T$3,DriversGams!$A$5:$BA$5,0))</f>
        <v>222.47939183136617</v>
      </c>
      <c r="U54" s="6">
        <f>INDEX(DriversGams!$A$5:$BA$26,MATCH(Drivers!$A54,DriversGams!$A$5:$A$26,0),MATCH(Drivers!U$3,DriversGams!$A$5:$BA$5,0))</f>
        <v>228.31243540175274</v>
      </c>
      <c r="V54" s="6">
        <f>INDEX(DriversGams!$A$5:$BA$26,MATCH(Drivers!$A54,DriversGams!$A$5:$A$26,0),MATCH(Drivers!V$3,DriversGams!$A$5:$BA$5,0))</f>
        <v>235.01989317975648</v>
      </c>
      <c r="W54" s="6">
        <f>INDEX(DriversGams!$A$5:$BA$26,MATCH(Drivers!$A54,DriversGams!$A$5:$A$26,0),MATCH(Drivers!W$3,DriversGams!$A$5:$BA$5,0))</f>
        <v>242.08871323726126</v>
      </c>
      <c r="X54" s="6">
        <f>INDEX(DriversGams!$A$5:$BA$26,MATCH(Drivers!$A54,DriversGams!$A$5:$A$26,0),MATCH(Drivers!X$3,DriversGams!$A$5:$BA$5,0))</f>
        <v>249.58806604154535</v>
      </c>
      <c r="Y54" s="6">
        <f>INDEX(DriversGams!$A$5:$BA$26,MATCH(Drivers!$A54,DriversGams!$A$5:$A$26,0),MATCH(Drivers!Y$3,DriversGams!$A$5:$BA$5,0))</f>
        <v>258.16539102536478</v>
      </c>
      <c r="Z54" s="6">
        <f>INDEX(DriversGams!$A$5:$BA$26,MATCH(Drivers!$A54,DriversGams!$A$5:$A$26,0),MATCH(Drivers!Z$3,DriversGams!$A$5:$BA$5,0))</f>
        <v>267.25402459625479</v>
      </c>
      <c r="AA54" s="6">
        <f>INDEX(DriversGams!$A$5:$BA$26,MATCH(Drivers!$A54,DriversGams!$A$5:$A$26,0),MATCH(Drivers!AA$3,DriversGams!$A$5:$BA$5,0))</f>
        <v>276.88678485748676</v>
      </c>
      <c r="AB54" s="6">
        <f>INDEX(DriversGams!$A$5:$BA$26,MATCH(Drivers!$A54,DriversGams!$A$5:$A$26,0),MATCH(Drivers!AB$3,DriversGams!$A$5:$BA$5,0))</f>
        <v>287.13353916429128</v>
      </c>
      <c r="AC54" s="6">
        <f>INDEX(DriversGams!$A$5:$BA$26,MATCH(Drivers!$A54,DriversGams!$A$5:$A$26,0),MATCH(Drivers!AC$3,DriversGams!$A$5:$BA$5,0))</f>
        <v>297.85968334204398</v>
      </c>
      <c r="AD54" s="6">
        <f>INDEX(DriversGams!$A$5:$BA$26,MATCH(Drivers!$A54,DriversGams!$A$5:$A$26,0),MATCH(Drivers!AD$3,DriversGams!$A$5:$BA$5,0))</f>
        <v>308.75107380506353</v>
      </c>
      <c r="AE54" s="6">
        <f>INDEX(DriversGams!$A$5:$BA$26,MATCH(Drivers!$A54,DriversGams!$A$5:$A$26,0),MATCH(Drivers!AE$3,DriversGams!$A$5:$BA$5,0))</f>
        <v>319.68351840350471</v>
      </c>
      <c r="AF54" s="6">
        <f>INDEX(DriversGams!$A$5:$BA$26,MATCH(Drivers!$A54,DriversGams!$A$5:$A$26,0),MATCH(Drivers!AF$3,DriversGams!$A$5:$BA$5,0))</f>
        <v>379.24301098429203</v>
      </c>
      <c r="AG54" s="6">
        <f>INDEX(DriversGams!$A$5:$BA$26,MATCH(Drivers!$A54,DriversGams!$A$5:$A$26,0),MATCH(Drivers!AG$3,DriversGams!$A$5:$BA$5,0))</f>
        <v>451.01824061335759</v>
      </c>
      <c r="AH54" s="6">
        <f>INDEX(DriversGams!$A$5:$BA$26,MATCH(Drivers!$A54,DriversGams!$A$5:$A$26,0),MATCH(Drivers!AH$3,DriversGams!$A$5:$BA$5,0))</f>
        <v>525.77604326701203</v>
      </c>
      <c r="AI54" s="6">
        <f>INDEX(DriversGams!$A$5:$BA$26,MATCH(Drivers!$A54,DriversGams!$A$5:$A$26,0),MATCH(Drivers!AI$3,DriversGams!$A$5:$BA$5,0))</f>
        <v>586.61568448815979</v>
      </c>
      <c r="AJ54" s="6">
        <f>INDEX(DriversGams!$A$5:$BA$26,MATCH(Drivers!$A54,DriversGams!$A$5:$A$26,0),MATCH(Drivers!AJ$3,DriversGams!$A$5:$BA$5,0))</f>
        <v>626.15818965657195</v>
      </c>
      <c r="AK54" s="6">
        <f>INDEX(DriversGams!$A$5:$BA$26,MATCH(Drivers!$A54,DriversGams!$A$5:$A$26,0),MATCH(Drivers!AK$3,DriversGams!$A$5:$BA$5,0))</f>
        <v>639.17575428790974</v>
      </c>
      <c r="AL54" s="107"/>
      <c r="AM54" s="107"/>
    </row>
    <row r="55" spans="1:39">
      <c r="A55" s="115" t="s">
        <v>701</v>
      </c>
      <c r="B55">
        <f t="shared" si="120"/>
        <v>9</v>
      </c>
      <c r="C55" s="269">
        <v>91.99927686334776</v>
      </c>
      <c r="D55" s="269">
        <v>94.311373368720652</v>
      </c>
      <c r="E55" s="269">
        <v>94.799919645026264</v>
      </c>
      <c r="F55" s="269">
        <v>97.841355308332979</v>
      </c>
      <c r="G55" s="269">
        <v>96.503338558927737</v>
      </c>
      <c r="H55" s="269">
        <v>99.533131506208818</v>
      </c>
      <c r="I55" s="269">
        <v>98.961742827413289</v>
      </c>
      <c r="J55" s="6">
        <f>INDEX(DriversGams!$A$5:$BA$26,MATCH(Drivers!$A55,DriversGams!$A$5:$A$26,0),MATCH(Drivers!J$3,DriversGams!$A$5:$BA$5,0))</f>
        <v>97.69</v>
      </c>
      <c r="K55" s="6">
        <f>INDEX(DriversGams!$A$5:$BA$26,MATCH(Drivers!$A55,DriversGams!$A$5:$A$26,0),MATCH(Drivers!K$3,DriversGams!$A$5:$BA$5,0))</f>
        <v>74.06</v>
      </c>
      <c r="L55" s="6">
        <f>INDEX(DriversGams!$A$5:$BA$26,MATCH(Drivers!$A55,DriversGams!$A$5:$A$26,0),MATCH(Drivers!L$3,DriversGams!$A$5:$BA$5,0))</f>
        <v>94.326547184944275</v>
      </c>
      <c r="M55" s="6">
        <f>INDEX(DriversGams!$A$5:$BA$26,MATCH(Drivers!$A55,DriversGams!$A$5:$A$26,0),MATCH(Drivers!M$3,DriversGams!$A$5:$BA$5,0))</f>
        <v>96.317551881937504</v>
      </c>
      <c r="N55" s="6">
        <f>INDEX(DriversGams!$A$5:$BA$26,MATCH(Drivers!$A55,DriversGams!$A$5:$A$26,0),MATCH(Drivers!N$3,DriversGams!$A$5:$BA$5,0))</f>
        <v>96.485901069684203</v>
      </c>
      <c r="O55" s="6">
        <f>INDEX(DriversGams!$A$5:$BA$26,MATCH(Drivers!$A55,DriversGams!$A$5:$A$26,0),MATCH(Drivers!O$3,DriversGams!$A$5:$BA$5,0))</f>
        <v>97.470770267879786</v>
      </c>
      <c r="P55" s="6">
        <f>INDEX(DriversGams!$A$5:$BA$26,MATCH(Drivers!$A55,DriversGams!$A$5:$A$26,0),MATCH(Drivers!P$3,DriversGams!$A$5:$BA$5,0))</f>
        <v>98.521510052447283</v>
      </c>
      <c r="Q55" s="6">
        <f>INDEX(DriversGams!$A$5:$BA$26,MATCH(Drivers!$A55,DriversGams!$A$5:$A$26,0),MATCH(Drivers!Q$3,DriversGams!$A$5:$BA$5,0))</f>
        <v>100.07451861040886</v>
      </c>
      <c r="R55" s="6">
        <f>INDEX(DriversGams!$A$5:$BA$26,MATCH(Drivers!$A55,DriversGams!$A$5:$A$26,0),MATCH(Drivers!R$3,DriversGams!$A$5:$BA$5,0))</f>
        <v>101.83022921202563</v>
      </c>
      <c r="S55" s="6">
        <f>INDEX(DriversGams!$A$5:$BA$26,MATCH(Drivers!$A55,DriversGams!$A$5:$A$26,0),MATCH(Drivers!S$3,DriversGams!$A$5:$BA$5,0))</f>
        <v>103.75282121155557</v>
      </c>
      <c r="T55" s="6">
        <f>INDEX(DriversGams!$A$5:$BA$26,MATCH(Drivers!$A55,DriversGams!$A$5:$A$26,0),MATCH(Drivers!T$3,DriversGams!$A$5:$BA$5,0))</f>
        <v>106.17539801658455</v>
      </c>
      <c r="U55" s="6">
        <f>INDEX(DriversGams!$A$5:$BA$26,MATCH(Drivers!$A55,DriversGams!$A$5:$A$26,0),MATCH(Drivers!U$3,DriversGams!$A$5:$BA$5,0))</f>
        <v>109.12343337857645</v>
      </c>
      <c r="V55" s="6">
        <f>INDEX(DriversGams!$A$5:$BA$26,MATCH(Drivers!$A55,DriversGams!$A$5:$A$26,0),MATCH(Drivers!V$3,DriversGams!$A$5:$BA$5,0))</f>
        <v>112.61372510120849</v>
      </c>
      <c r="W55" s="6">
        <f>INDEX(DriversGams!$A$5:$BA$26,MATCH(Drivers!$A55,DriversGams!$A$5:$A$26,0),MATCH(Drivers!W$3,DriversGams!$A$5:$BA$5,0))</f>
        <v>116.26069997030584</v>
      </c>
      <c r="X55" s="6">
        <f>INDEX(DriversGams!$A$5:$BA$26,MATCH(Drivers!$A55,DriversGams!$A$5:$A$26,0),MATCH(Drivers!X$3,DriversGams!$A$5:$BA$5,0))</f>
        <v>120.22843007290803</v>
      </c>
      <c r="Y55" s="6">
        <f>INDEX(DriversGams!$A$5:$BA$26,MATCH(Drivers!$A55,DriversGams!$A$5:$A$26,0),MATCH(Drivers!Y$3,DriversGams!$A$5:$BA$5,0))</f>
        <v>124.67562962107333</v>
      </c>
      <c r="Z55" s="6">
        <f>INDEX(DriversGams!$A$5:$BA$26,MATCH(Drivers!$A55,DriversGams!$A$5:$A$26,0),MATCH(Drivers!Z$3,DriversGams!$A$5:$BA$5,0))</f>
        <v>129.50610863365219</v>
      </c>
      <c r="AA55" s="6">
        <f>INDEX(DriversGams!$A$5:$BA$26,MATCH(Drivers!$A55,DriversGams!$A$5:$A$26,0),MATCH(Drivers!AA$3,DriversGams!$A$5:$BA$5,0))</f>
        <v>134.61527442843331</v>
      </c>
      <c r="AB55" s="6">
        <f>INDEX(DriversGams!$A$5:$BA$26,MATCH(Drivers!$A55,DriversGams!$A$5:$A$26,0),MATCH(Drivers!AB$3,DriversGams!$A$5:$BA$5,0))</f>
        <v>139.97206400250883</v>
      </c>
      <c r="AC55" s="6">
        <f>INDEX(DriversGams!$A$5:$BA$26,MATCH(Drivers!$A55,DriversGams!$A$5:$A$26,0),MATCH(Drivers!AC$3,DriversGams!$A$5:$BA$5,0))</f>
        <v>145.64822616961308</v>
      </c>
      <c r="AD55" s="6">
        <f>INDEX(DriversGams!$A$5:$BA$26,MATCH(Drivers!$A55,DriversGams!$A$5:$A$26,0),MATCH(Drivers!AD$3,DriversGams!$A$5:$BA$5,0))</f>
        <v>151.40944702553838</v>
      </c>
      <c r="AE55" s="6">
        <f>INDEX(DriversGams!$A$5:$BA$26,MATCH(Drivers!$A55,DriversGams!$A$5:$A$26,0),MATCH(Drivers!AE$3,DriversGams!$A$5:$BA$5,0))</f>
        <v>157.19459281004737</v>
      </c>
      <c r="AF55" s="6">
        <f>INDEX(DriversGams!$A$5:$BA$26,MATCH(Drivers!$A55,DriversGams!$A$5:$A$26,0),MATCH(Drivers!AF$3,DriversGams!$A$5:$BA$5,0))</f>
        <v>188.25713113703137</v>
      </c>
      <c r="AG55" s="6">
        <f>INDEX(DriversGams!$A$5:$BA$26,MATCH(Drivers!$A55,DriversGams!$A$5:$A$26,0),MATCH(Drivers!AG$3,DriversGams!$A$5:$BA$5,0))</f>
        <v>225.60199880879858</v>
      </c>
      <c r="AH55" s="6">
        <f>INDEX(DriversGams!$A$5:$BA$26,MATCH(Drivers!$A55,DriversGams!$A$5:$A$26,0),MATCH(Drivers!AH$3,DriversGams!$A$5:$BA$5,0))</f>
        <v>264.46669848251645</v>
      </c>
      <c r="AI55" s="6">
        <f>INDEX(DriversGams!$A$5:$BA$26,MATCH(Drivers!$A55,DriversGams!$A$5:$A$26,0),MATCH(Drivers!AI$3,DriversGams!$A$5:$BA$5,0))</f>
        <v>296.1446884419646</v>
      </c>
      <c r="AJ55" s="6">
        <f>INDEX(DriversGams!$A$5:$BA$26,MATCH(Drivers!$A55,DriversGams!$A$5:$A$26,0),MATCH(Drivers!AJ$3,DriversGams!$A$5:$BA$5,0))</f>
        <v>316.83904095757532</v>
      </c>
      <c r="AK55" s="6">
        <f>INDEX(DriversGams!$A$5:$BA$26,MATCH(Drivers!$A55,DriversGams!$A$5:$A$26,0),MATCH(Drivers!AK$3,DriversGams!$A$5:$BA$5,0))</f>
        <v>323.8600420471542</v>
      </c>
      <c r="AL55" s="107"/>
      <c r="AM55" s="107"/>
    </row>
    <row r="56" spans="1:39">
      <c r="A56" s="115" t="s">
        <v>512</v>
      </c>
      <c r="B56">
        <f t="shared" si="120"/>
        <v>10</v>
      </c>
      <c r="C56" s="269">
        <v>18.748363502594032</v>
      </c>
      <c r="D56" s="269">
        <v>15.909210489014884</v>
      </c>
      <c r="E56" s="269">
        <v>14.603991495393339</v>
      </c>
      <c r="F56" s="269">
        <v>14.80978596739901</v>
      </c>
      <c r="G56" s="269">
        <v>14.414883061658401</v>
      </c>
      <c r="H56" s="269">
        <v>13.877221828490436</v>
      </c>
      <c r="I56" s="269">
        <v>13.621369241672575</v>
      </c>
      <c r="J56" s="6">
        <f>INDEX(DriversGams!$A$5:$BA$26,MATCH(Drivers!$A56,DriversGams!$A$5:$A$26,0),MATCH(Drivers!J$3,DriversGams!$A$5:$BA$5,0))</f>
        <v>13.08</v>
      </c>
      <c r="K56" s="6">
        <f>INDEX(DriversGams!$A$5:$BA$26,MATCH(Drivers!$A56,DriversGams!$A$5:$A$26,0),MATCH(Drivers!K$3,DriversGams!$A$5:$BA$5,0))</f>
        <v>12.33</v>
      </c>
      <c r="L56" s="6">
        <f>INDEX(DriversGams!$A$5:$BA$26,MATCH(Drivers!$A56,DriversGams!$A$5:$A$26,0),MATCH(Drivers!L$3,DriversGams!$A$5:$BA$5,0))</f>
        <v>12.629657459095826</v>
      </c>
      <c r="M56" s="6">
        <f>INDEX(DriversGams!$A$5:$BA$26,MATCH(Drivers!$A56,DriversGams!$A$5:$A$26,0),MATCH(Drivers!M$3,DriversGams!$A$5:$BA$5,0))</f>
        <v>12.896238904859686</v>
      </c>
      <c r="N56" s="6">
        <f>INDEX(DriversGams!$A$5:$BA$26,MATCH(Drivers!$A56,DriversGams!$A$5:$A$26,0),MATCH(Drivers!N$3,DriversGams!$A$5:$BA$5,0))</f>
        <v>12.918779670298592</v>
      </c>
      <c r="O56" s="6">
        <f>INDEX(DriversGams!$A$5:$BA$26,MATCH(Drivers!$A56,DriversGams!$A$5:$A$26,0),MATCH(Drivers!O$3,DriversGams!$A$5:$BA$5,0))</f>
        <v>13.05064668956769</v>
      </c>
      <c r="P56" s="6">
        <f>INDEX(DriversGams!$A$5:$BA$26,MATCH(Drivers!$A56,DriversGams!$A$5:$A$26,0),MATCH(Drivers!P$3,DriversGams!$A$5:$BA$5,0))</f>
        <v>13.191333314423284</v>
      </c>
      <c r="Q56" s="6">
        <f>INDEX(DriversGams!$A$5:$BA$26,MATCH(Drivers!$A56,DriversGams!$A$5:$A$26,0),MATCH(Drivers!Q$3,DriversGams!$A$5:$BA$5,0))</f>
        <v>13.399270175290695</v>
      </c>
      <c r="R56" s="6">
        <f>INDEX(DriversGams!$A$5:$BA$26,MATCH(Drivers!$A56,DriversGams!$A$5:$A$26,0),MATCH(Drivers!R$3,DriversGams!$A$5:$BA$5,0))</f>
        <v>13.634347406011827</v>
      </c>
      <c r="S56" s="6">
        <f>INDEX(DriversGams!$A$5:$BA$26,MATCH(Drivers!$A56,DriversGams!$A$5:$A$26,0),MATCH(Drivers!S$3,DriversGams!$A$5:$BA$5,0))</f>
        <v>13.891768875495416</v>
      </c>
      <c r="T56" s="6">
        <f>INDEX(DriversGams!$A$5:$BA$26,MATCH(Drivers!$A56,DriversGams!$A$5:$A$26,0),MATCH(Drivers!T$3,DriversGams!$A$5:$BA$5,0))</f>
        <v>14.216134773845083</v>
      </c>
      <c r="U56" s="6">
        <f>INDEX(DriversGams!$A$5:$BA$26,MATCH(Drivers!$A56,DriversGams!$A$5:$A$26,0),MATCH(Drivers!U$3,DriversGams!$A$5:$BA$5,0))</f>
        <v>14.610855856195927</v>
      </c>
      <c r="V56" s="6">
        <f>INDEX(DriversGams!$A$5:$BA$26,MATCH(Drivers!$A56,DriversGams!$A$5:$A$26,0),MATCH(Drivers!V$3,DriversGams!$A$5:$BA$5,0))</f>
        <v>15.078181229642823</v>
      </c>
      <c r="W56" s="6">
        <f>INDEX(DriversGams!$A$5:$BA$26,MATCH(Drivers!$A56,DriversGams!$A$5:$A$26,0),MATCH(Drivers!W$3,DriversGams!$A$5:$BA$5,0))</f>
        <v>15.566485368119569</v>
      </c>
      <c r="X56" s="6">
        <f>INDEX(DriversGams!$A$5:$BA$26,MATCH(Drivers!$A56,DriversGams!$A$5:$A$26,0),MATCH(Drivers!X$3,DriversGams!$A$5:$BA$5,0))</f>
        <v>16.097736363534008</v>
      </c>
      <c r="Y56" s="6">
        <f>INDEX(DriversGams!$A$5:$BA$26,MATCH(Drivers!$A56,DriversGams!$A$5:$A$26,0),MATCH(Drivers!Y$3,DriversGams!$A$5:$BA$5,0))</f>
        <v>16.693184926232362</v>
      </c>
      <c r="Z56" s="6">
        <f>INDEX(DriversGams!$A$5:$BA$26,MATCH(Drivers!$A56,DriversGams!$A$5:$A$26,0),MATCH(Drivers!Z$3,DriversGams!$A$5:$BA$5,0))</f>
        <v>17.339951898128479</v>
      </c>
      <c r="AA56" s="6">
        <f>INDEX(DriversGams!$A$5:$BA$26,MATCH(Drivers!$A56,DriversGams!$A$5:$A$26,0),MATCH(Drivers!AA$3,DriversGams!$A$5:$BA$5,0))</f>
        <v>18.024033058899665</v>
      </c>
      <c r="AB56" s="6">
        <f>INDEX(DriversGams!$A$5:$BA$26,MATCH(Drivers!$A56,DriversGams!$A$5:$A$26,0),MATCH(Drivers!AB$3,DriversGams!$A$5:$BA$5,0))</f>
        <v>18.741269292177456</v>
      </c>
      <c r="AC56" s="6">
        <f>INDEX(DriversGams!$A$5:$BA$26,MATCH(Drivers!$A56,DriversGams!$A$5:$A$26,0),MATCH(Drivers!AC$3,DriversGams!$A$5:$BA$5,0))</f>
        <v>19.501267256613158</v>
      </c>
      <c r="AD56" s="6">
        <f>INDEX(DriversGams!$A$5:$BA$26,MATCH(Drivers!$A56,DriversGams!$A$5:$A$26,0),MATCH(Drivers!AD$3,DriversGams!$A$5:$BA$5,0))</f>
        <v>20.272653977828256</v>
      </c>
      <c r="AE56" s="6">
        <f>INDEX(DriversGams!$A$5:$BA$26,MATCH(Drivers!$A56,DriversGams!$A$5:$A$26,0),MATCH(Drivers!AE$3,DriversGams!$A$5:$BA$5,0))</f>
        <v>21.047244077750229</v>
      </c>
      <c r="AF56" s="6">
        <f>INDEX(DriversGams!$A$5:$BA$26,MATCH(Drivers!$A56,DriversGams!$A$5:$A$26,0),MATCH(Drivers!AF$3,DriversGams!$A$5:$BA$5,0))</f>
        <v>25.206298242116599</v>
      </c>
      <c r="AG56" s="6">
        <f>INDEX(DriversGams!$A$5:$BA$26,MATCH(Drivers!$A56,DriversGams!$A$5:$A$26,0),MATCH(Drivers!AG$3,DriversGams!$A$5:$BA$5,0))</f>
        <v>30.20651186834974</v>
      </c>
      <c r="AH56" s="6">
        <f>INDEX(DriversGams!$A$5:$BA$26,MATCH(Drivers!$A56,DriversGams!$A$5:$A$26,0),MATCH(Drivers!AH$3,DriversGams!$A$5:$BA$5,0))</f>
        <v>35.410220249271326</v>
      </c>
      <c r="AI56" s="6">
        <f>INDEX(DriversGams!$A$5:$BA$26,MATCH(Drivers!$A56,DriversGams!$A$5:$A$26,0),MATCH(Drivers!AI$3,DriversGams!$A$5:$BA$5,0))</f>
        <v>39.651679033891874</v>
      </c>
      <c r="AJ56" s="6">
        <f>INDEX(DriversGams!$A$5:$BA$26,MATCH(Drivers!$A56,DriversGams!$A$5:$A$26,0),MATCH(Drivers!AJ$3,DriversGams!$A$5:$BA$5,0))</f>
        <v>42.422506456393549</v>
      </c>
      <c r="AK56" s="6">
        <f>INDEX(DriversGams!$A$5:$BA$26,MATCH(Drivers!$A56,DriversGams!$A$5:$A$26,0),MATCH(Drivers!AK$3,DriversGams!$A$5:$BA$5,0))</f>
        <v>43.362568839971111</v>
      </c>
      <c r="AL56" s="107"/>
      <c r="AM56" s="107"/>
    </row>
    <row r="57" spans="1:39">
      <c r="A57" s="115" t="s">
        <v>511</v>
      </c>
      <c r="B57">
        <f t="shared" si="120"/>
        <v>11</v>
      </c>
      <c r="C57" s="269">
        <v>16.099074173411047</v>
      </c>
      <c r="D57" s="269">
        <v>16.518849146566016</v>
      </c>
      <c r="E57" s="269">
        <v>16.808536607755151</v>
      </c>
      <c r="F57" s="269">
        <v>17.0461507724374</v>
      </c>
      <c r="G57" s="269">
        <v>17.232929214387152</v>
      </c>
      <c r="H57" s="269">
        <v>17.424562753451802</v>
      </c>
      <c r="I57" s="269">
        <v>17.64894439854638</v>
      </c>
      <c r="J57" s="6">
        <f>INDEX(DriversGams!$A$5:$BA$26,MATCH(Drivers!$A57,DriversGams!$A$5:$A$26,0),MATCH(Drivers!J$3,DriversGams!$A$5:$BA$5,0))</f>
        <v>17.63</v>
      </c>
      <c r="K57" s="6">
        <f>INDEX(DriversGams!$A$5:$BA$26,MATCH(Drivers!$A57,DriversGams!$A$5:$A$26,0),MATCH(Drivers!K$3,DriversGams!$A$5:$BA$5,0))</f>
        <v>16.46</v>
      </c>
      <c r="L57" s="6">
        <f>INDEX(DriversGams!$A$5:$BA$26,MATCH(Drivers!$A57,DriversGams!$A$5:$A$26,0),MATCH(Drivers!L$3,DriversGams!$A$5:$BA$5,0))</f>
        <v>17.023001605799649</v>
      </c>
      <c r="M57" s="6">
        <f>INDEX(DriversGams!$A$5:$BA$26,MATCH(Drivers!$A57,DriversGams!$A$5:$A$26,0),MATCH(Drivers!M$3,DriversGams!$A$5:$BA$5,0))</f>
        <v>17.382315893935495</v>
      </c>
      <c r="N57" s="6">
        <f>INDEX(DriversGams!$A$5:$BA$26,MATCH(Drivers!$A57,DriversGams!$A$5:$A$26,0),MATCH(Drivers!N$3,DriversGams!$A$5:$BA$5,0))</f>
        <v>17.412697674874938</v>
      </c>
      <c r="O57" s="6">
        <f>INDEX(DriversGams!$A$5:$BA$26,MATCH(Drivers!$A57,DriversGams!$A$5:$A$26,0),MATCH(Drivers!O$3,DriversGams!$A$5:$BA$5,0))</f>
        <v>17.590435866749111</v>
      </c>
      <c r="P57" s="6">
        <f>INDEX(DriversGams!$A$5:$BA$26,MATCH(Drivers!$A57,DriversGams!$A$5:$A$26,0),MATCH(Drivers!P$3,DriversGams!$A$5:$BA$5,0))</f>
        <v>17.780061646275421</v>
      </c>
      <c r="Q57" s="6">
        <f>INDEX(DriversGams!$A$5:$BA$26,MATCH(Drivers!$A57,DriversGams!$A$5:$A$26,0),MATCH(Drivers!Q$3,DriversGams!$A$5:$BA$5,0))</f>
        <v>18.060331283667811</v>
      </c>
      <c r="R57" s="6">
        <f>INDEX(DriversGams!$A$5:$BA$26,MATCH(Drivers!$A57,DriversGams!$A$5:$A$26,0),MATCH(Drivers!R$3,DriversGams!$A$5:$BA$5,0))</f>
        <v>18.377182321711658</v>
      </c>
      <c r="S57" s="6">
        <f>INDEX(DriversGams!$A$5:$BA$26,MATCH(Drivers!$A57,DriversGams!$A$5:$A$26,0),MATCH(Drivers!S$3,DriversGams!$A$5:$BA$5,0))</f>
        <v>18.724150250381051</v>
      </c>
      <c r="T57" s="6">
        <f>INDEX(DriversGams!$A$5:$BA$26,MATCH(Drivers!$A57,DriversGams!$A$5:$A$26,0),MATCH(Drivers!T$3,DriversGams!$A$5:$BA$5,0))</f>
        <v>19.161349851902813</v>
      </c>
      <c r="U57" s="6">
        <f>INDEX(DriversGams!$A$5:$BA$26,MATCH(Drivers!$A57,DriversGams!$A$5:$A$26,0),MATCH(Drivers!U$3,DriversGams!$A$5:$BA$5,0))</f>
        <v>19.693378344398639</v>
      </c>
      <c r="V57" s="6">
        <f>INDEX(DriversGams!$A$5:$BA$26,MATCH(Drivers!$A57,DriversGams!$A$5:$A$26,0),MATCH(Drivers!V$3,DriversGams!$A$5:$BA$5,0))</f>
        <v>20.32326720784426</v>
      </c>
      <c r="W57" s="6">
        <f>INDEX(DriversGams!$A$5:$BA$26,MATCH(Drivers!$A57,DriversGams!$A$5:$A$26,0),MATCH(Drivers!W$3,DriversGams!$A$5:$BA$5,0))</f>
        <v>20.981432495408864</v>
      </c>
      <c r="X57" s="6">
        <f>INDEX(DriversGams!$A$5:$BA$26,MATCH(Drivers!$A57,DriversGams!$A$5:$A$26,0),MATCH(Drivers!X$3,DriversGams!$A$5:$BA$5,0))</f>
        <v>21.697484104671602</v>
      </c>
      <c r="Y57" s="6">
        <f>INDEX(DriversGams!$A$5:$BA$26,MATCH(Drivers!$A57,DriversGams!$A$5:$A$26,0),MATCH(Drivers!Y$3,DriversGams!$A$5:$BA$5,0))</f>
        <v>22.500065003782609</v>
      </c>
      <c r="Z57" s="6">
        <f>INDEX(DriversGams!$A$5:$BA$26,MATCH(Drivers!$A57,DriversGams!$A$5:$A$26,0),MATCH(Drivers!Z$3,DriversGams!$A$5:$BA$5,0))</f>
        <v>23.371815899388764</v>
      </c>
      <c r="AA57" s="6">
        <f>INDEX(DriversGams!$A$5:$BA$26,MATCH(Drivers!$A57,DriversGams!$A$5:$A$26,0),MATCH(Drivers!AA$3,DriversGams!$A$5:$BA$5,0))</f>
        <v>24.293861072507724</v>
      </c>
      <c r="AB57" s="6">
        <f>INDEX(DriversGams!$A$5:$BA$26,MATCH(Drivers!$A57,DriversGams!$A$5:$A$26,0),MATCH(Drivers!AB$3,DriversGams!$A$5:$BA$5,0))</f>
        <v>25.260594619349277</v>
      </c>
      <c r="AC57" s="6">
        <f>INDEX(DriversGams!$A$5:$BA$26,MATCH(Drivers!$A57,DriversGams!$A$5:$A$26,0),MATCH(Drivers!AC$3,DriversGams!$A$5:$BA$5,0))</f>
        <v>26.284964964379967</v>
      </c>
      <c r="AD57" s="6">
        <f>INDEX(DriversGams!$A$5:$BA$26,MATCH(Drivers!$A57,DriversGams!$A$5:$A$26,0),MATCH(Drivers!AD$3,DriversGams!$A$5:$BA$5,0))</f>
        <v>27.324685751461171</v>
      </c>
      <c r="AE57" s="6">
        <f>INDEX(DriversGams!$A$5:$BA$26,MATCH(Drivers!$A57,DriversGams!$A$5:$A$26,0),MATCH(Drivers!AE$3,DriversGams!$A$5:$BA$5,0))</f>
        <v>28.368724242411048</v>
      </c>
      <c r="AF57" s="6">
        <f>INDEX(DriversGams!$A$5:$BA$26,MATCH(Drivers!$A57,DriversGams!$A$5:$A$26,0),MATCH(Drivers!AF$3,DriversGams!$A$5:$BA$5,0))</f>
        <v>33.974544190253489</v>
      </c>
      <c r="AG57" s="6">
        <f>INDEX(DriversGams!$A$5:$BA$26,MATCH(Drivers!$A57,DriversGams!$A$5:$A$26,0),MATCH(Drivers!AG$3,DriversGams!$A$5:$BA$5,0))</f>
        <v>40.714128764449988</v>
      </c>
      <c r="AH57" s="6">
        <f>INDEX(DriversGams!$A$5:$BA$26,MATCH(Drivers!$A57,DriversGams!$A$5:$A$26,0),MATCH(Drivers!AH$3,DriversGams!$A$5:$BA$5,0))</f>
        <v>47.727995641793072</v>
      </c>
      <c r="AI57" s="6">
        <f>INDEX(DriversGams!$A$5:$BA$26,MATCH(Drivers!$A57,DriversGams!$A$5:$A$26,0),MATCH(Drivers!AI$3,DriversGams!$A$5:$BA$5,0))</f>
        <v>53.444885425650895</v>
      </c>
      <c r="AJ57" s="6">
        <f>INDEX(DriversGams!$A$5:$BA$26,MATCH(Drivers!$A57,DriversGams!$A$5:$A$26,0),MATCH(Drivers!AJ$3,DriversGams!$A$5:$BA$5,0))</f>
        <v>57.179571011178766</v>
      </c>
      <c r="AK57" s="6">
        <f>INDEX(DriversGams!$A$5:$BA$26,MATCH(Drivers!$A57,DriversGams!$A$5:$A$26,0),MATCH(Drivers!AK$3,DriversGams!$A$5:$BA$5,0))</f>
        <v>58.446642863049739</v>
      </c>
      <c r="AL57" s="107"/>
      <c r="AM57" s="107"/>
    </row>
    <row r="58" spans="1:39">
      <c r="A58" s="115" t="s">
        <v>508</v>
      </c>
      <c r="B58">
        <f t="shared" si="120"/>
        <v>12</v>
      </c>
      <c r="C58" s="269">
        <v>335.77331305186084</v>
      </c>
      <c r="D58" s="269">
        <v>345.12368336779264</v>
      </c>
      <c r="E58" s="269">
        <v>351.73654833895557</v>
      </c>
      <c r="F58" s="269">
        <v>356.62847152051233</v>
      </c>
      <c r="G58" s="269">
        <v>360.31274126727499</v>
      </c>
      <c r="H58" s="269">
        <v>363.08022098030375</v>
      </c>
      <c r="I58" s="269">
        <v>367.26352107202263</v>
      </c>
      <c r="J58" s="6">
        <f>INDEX(DriversGams!$A$5:$BA$26,MATCH(Drivers!$A58,DriversGams!$A$5:$A$26,0),MATCH(Drivers!J$3,DriversGams!$A$5:$BA$5,0))</f>
        <v>366.87</v>
      </c>
      <c r="K58" s="6">
        <f>INDEX(DriversGams!$A$5:$BA$26,MATCH(Drivers!$A58,DriversGams!$A$5:$A$26,0),MATCH(Drivers!K$3,DriversGams!$A$5:$BA$5,0))</f>
        <v>340.31</v>
      </c>
      <c r="L58" s="6">
        <f>INDEX(DriversGams!$A$5:$BA$26,MATCH(Drivers!$A58,DriversGams!$A$5:$A$26,0),MATCH(Drivers!L$3,DriversGams!$A$5:$BA$5,0))</f>
        <v>354.2387180442268</v>
      </c>
      <c r="M58" s="6">
        <f>INDEX(DriversGams!$A$5:$BA$26,MATCH(Drivers!$A58,DriversGams!$A$5:$A$26,0),MATCH(Drivers!M$3,DriversGams!$A$5:$BA$5,0))</f>
        <v>361.71583845763558</v>
      </c>
      <c r="N58" s="6">
        <f>INDEX(DriversGams!$A$5:$BA$26,MATCH(Drivers!$A58,DriversGams!$A$5:$A$26,0),MATCH(Drivers!N$3,DriversGams!$A$5:$BA$5,0))</f>
        <v>362.34806556899423</v>
      </c>
      <c r="O58" s="6">
        <f>INDEX(DriversGams!$A$5:$BA$26,MATCH(Drivers!$A58,DriversGams!$A$5:$A$26,0),MATCH(Drivers!O$3,DriversGams!$A$5:$BA$5,0))</f>
        <v>366.04669350165892</v>
      </c>
      <c r="P58" s="6">
        <f>INDEX(DriversGams!$A$5:$BA$26,MATCH(Drivers!$A58,DriversGams!$A$5:$A$26,0),MATCH(Drivers!P$3,DriversGams!$A$5:$BA$5,0))</f>
        <v>369.99269518826225</v>
      </c>
      <c r="Q58" s="6">
        <f>INDEX(DriversGams!$A$5:$BA$26,MATCH(Drivers!$A58,DriversGams!$A$5:$A$26,0),MATCH(Drivers!Q$3,DriversGams!$A$5:$BA$5,0))</f>
        <v>375.82494260006865</v>
      </c>
      <c r="R58" s="6">
        <f>INDEX(DriversGams!$A$5:$BA$26,MATCH(Drivers!$A58,DriversGams!$A$5:$A$26,0),MATCH(Drivers!R$3,DriversGams!$A$5:$BA$5,0))</f>
        <v>382.41842758742808</v>
      </c>
      <c r="S58" s="6">
        <f>INDEX(DriversGams!$A$5:$BA$26,MATCH(Drivers!$A58,DriversGams!$A$5:$A$26,0),MATCH(Drivers!S$3,DriversGams!$A$5:$BA$5,0))</f>
        <v>389.63862747347122</v>
      </c>
      <c r="T58" s="6">
        <f>INDEX(DriversGams!$A$5:$BA$26,MATCH(Drivers!$A58,DriversGams!$A$5:$A$26,0),MATCH(Drivers!T$3,DriversGams!$A$5:$BA$5,0))</f>
        <v>398.73649575539338</v>
      </c>
      <c r="U58" s="6">
        <f>INDEX(DriversGams!$A$5:$BA$26,MATCH(Drivers!$A58,DriversGams!$A$5:$A$26,0),MATCH(Drivers!U$3,DriversGams!$A$5:$BA$5,0))</f>
        <v>409.80769785646794</v>
      </c>
      <c r="V58" s="6">
        <f>INDEX(DriversGams!$A$5:$BA$26,MATCH(Drivers!$A58,DriversGams!$A$5:$A$26,0),MATCH(Drivers!V$3,DriversGams!$A$5:$BA$5,0))</f>
        <v>422.91531710390387</v>
      </c>
      <c r="W58" s="6">
        <f>INDEX(DriversGams!$A$5:$BA$26,MATCH(Drivers!$A58,DriversGams!$A$5:$A$26,0),MATCH(Drivers!W$3,DriversGams!$A$5:$BA$5,0))</f>
        <v>436.61135221728028</v>
      </c>
      <c r="X58" s="6">
        <f>INDEX(DriversGams!$A$5:$BA$26,MATCH(Drivers!$A58,DriversGams!$A$5:$A$26,0),MATCH(Drivers!X$3,DriversGams!$A$5:$BA$5,0))</f>
        <v>451.51196786618669</v>
      </c>
      <c r="Y58" s="6">
        <f>INDEX(DriversGams!$A$5:$BA$26,MATCH(Drivers!$A58,DriversGams!$A$5:$A$26,0),MATCH(Drivers!Y$3,DriversGams!$A$5:$BA$5,0))</f>
        <v>468.21320748370539</v>
      </c>
      <c r="Z58" s="6">
        <f>INDEX(DriversGams!$A$5:$BA$26,MATCH(Drivers!$A58,DriversGams!$A$5:$A$26,0),MATCH(Drivers!Z$3,DriversGams!$A$5:$BA$5,0))</f>
        <v>486.35383431700268</v>
      </c>
      <c r="AA58" s="6">
        <f>INDEX(DriversGams!$A$5:$BA$26,MATCH(Drivers!$A58,DriversGams!$A$5:$A$26,0),MATCH(Drivers!AA$3,DriversGams!$A$5:$BA$5,0))</f>
        <v>505.541055681844</v>
      </c>
      <c r="AB58" s="6">
        <f>INDEX(DriversGams!$A$5:$BA$26,MATCH(Drivers!$A58,DriversGams!$A$5:$A$26,0),MATCH(Drivers!AB$3,DriversGams!$A$5:$BA$5,0))</f>
        <v>525.65821599550031</v>
      </c>
      <c r="AC58" s="6">
        <f>INDEX(DriversGams!$A$5:$BA$26,MATCH(Drivers!$A58,DriversGams!$A$5:$A$26,0),MATCH(Drivers!AC$3,DriversGams!$A$5:$BA$5,0))</f>
        <v>546.97476440624382</v>
      </c>
      <c r="AD58" s="6">
        <f>INDEX(DriversGams!$A$5:$BA$26,MATCH(Drivers!$A58,DriversGams!$A$5:$A$26,0),MATCH(Drivers!AD$3,DriversGams!$A$5:$BA$5,0))</f>
        <v>568.61074654784807</v>
      </c>
      <c r="AE58" s="6">
        <f>INDEX(DriversGams!$A$5:$BA$26,MATCH(Drivers!$A58,DriversGams!$A$5:$A$26,0),MATCH(Drivers!AE$3,DriversGams!$A$5:$BA$5,0))</f>
        <v>590.33657758442098</v>
      </c>
      <c r="AF58" s="6">
        <f>INDEX(DriversGams!$A$5:$BA$26,MATCH(Drivers!$A58,DriversGams!$A$5:$A$26,0),MATCH(Drivers!AF$3,DriversGams!$A$5:$BA$5,0))</f>
        <v>706.99041560285298</v>
      </c>
      <c r="AG58" s="6">
        <f>INDEX(DriversGams!$A$5:$BA$26,MATCH(Drivers!$A58,DriversGams!$A$5:$A$26,0),MATCH(Drivers!AG$3,DriversGams!$A$5:$BA$5,0))</f>
        <v>847.23723311479125</v>
      </c>
      <c r="AH58" s="6">
        <f>INDEX(DriversGams!$A$5:$BA$26,MATCH(Drivers!$A58,DriversGams!$A$5:$A$26,0),MATCH(Drivers!AH$3,DriversGams!$A$5:$BA$5,0))</f>
        <v>993.19170511086941</v>
      </c>
      <c r="AI58" s="6">
        <f>INDEX(DriversGams!$A$5:$BA$26,MATCH(Drivers!$A58,DriversGams!$A$5:$A$26,0),MATCH(Drivers!AI$3,DriversGams!$A$5:$BA$5,0))</f>
        <v>1112.156841526293</v>
      </c>
      <c r="AJ58" s="6">
        <f>INDEX(DriversGams!$A$5:$BA$26,MATCH(Drivers!$A58,DriversGams!$A$5:$A$26,0),MATCH(Drivers!AJ$3,DriversGams!$A$5:$BA$5,0))</f>
        <v>1189.8734666404512</v>
      </c>
      <c r="AK58" s="6">
        <f>INDEX(DriversGams!$A$5:$BA$26,MATCH(Drivers!$A58,DriversGams!$A$5:$A$26,0),MATCH(Drivers!AK$3,DriversGams!$A$5:$BA$5,0))</f>
        <v>1216.2404916146943</v>
      </c>
      <c r="AL58" s="107"/>
      <c r="AM58" s="107"/>
    </row>
    <row r="59" spans="1:39">
      <c r="A59" s="115" t="s">
        <v>514</v>
      </c>
      <c r="B59">
        <f t="shared" si="120"/>
        <v>13</v>
      </c>
      <c r="C59" s="269">
        <v>49.680584563226056</v>
      </c>
      <c r="D59" s="269">
        <v>48.564231533814059</v>
      </c>
      <c r="E59" s="269">
        <v>47.459267978951466</v>
      </c>
      <c r="F59" s="269">
        <v>46.356109920093544</v>
      </c>
      <c r="G59" s="269">
        <v>46.356109920093544</v>
      </c>
      <c r="H59" s="269">
        <v>46.356109920093544</v>
      </c>
      <c r="I59" s="269">
        <v>46.327221984018706</v>
      </c>
      <c r="J59" s="6">
        <f>INDEX(DriversGams!$A$5:$BA$26,MATCH(Drivers!$A59,DriversGams!$A$5:$A$26,0),MATCH(Drivers!J$3,DriversGams!$A$5:$BA$5,0))</f>
        <v>46.32</v>
      </c>
      <c r="K59" s="6">
        <f>INDEX(DriversGams!$A$5:$BA$26,MATCH(Drivers!$A59,DriversGams!$A$5:$A$26,0),MATCH(Drivers!K$3,DriversGams!$A$5:$BA$5,0))</f>
        <v>29.1</v>
      </c>
      <c r="L59" s="6">
        <f>INDEX(DriversGams!$A$5:$BA$26,MATCH(Drivers!$A59,DriversGams!$A$5:$A$26,0),MATCH(Drivers!L$3,DriversGams!$A$5:$BA$5,0))</f>
        <v>44.725208983587052</v>
      </c>
      <c r="M59" s="6">
        <f>INDEX(DriversGams!$A$5:$BA$26,MATCH(Drivers!$A59,DriversGams!$A$5:$A$26,0),MATCH(Drivers!M$3,DriversGams!$A$5:$BA$5,0))</f>
        <v>45.669249699778334</v>
      </c>
      <c r="N59" s="6">
        <f>INDEX(DriversGams!$A$5:$BA$26,MATCH(Drivers!$A59,DriversGams!$A$5:$A$26,0),MATCH(Drivers!N$3,DriversGams!$A$5:$BA$5,0))</f>
        <v>45.74907296087391</v>
      </c>
      <c r="O59" s="6">
        <f>INDEX(DriversGams!$A$5:$BA$26,MATCH(Drivers!$A59,DriversGams!$A$5:$A$26,0),MATCH(Drivers!O$3,DriversGams!$A$5:$BA$5,0))</f>
        <v>46.216051579569985</v>
      </c>
      <c r="P59" s="6">
        <f>INDEX(DriversGams!$A$5:$BA$26,MATCH(Drivers!$A59,DriversGams!$A$5:$A$26,0),MATCH(Drivers!P$3,DriversGams!$A$5:$BA$5,0))</f>
        <v>46.71426292997603</v>
      </c>
      <c r="Q59" s="6">
        <f>INDEX(DriversGams!$A$5:$BA$26,MATCH(Drivers!$A59,DriversGams!$A$5:$A$26,0),MATCH(Drivers!Q$3,DriversGams!$A$5:$BA$5,0))</f>
        <v>47.450626492313837</v>
      </c>
      <c r="R59" s="6">
        <f>INDEX(DriversGams!$A$5:$BA$26,MATCH(Drivers!$A59,DriversGams!$A$5:$A$26,0),MATCH(Drivers!R$3,DriversGams!$A$5:$BA$5,0))</f>
        <v>48.283101823124447</v>
      </c>
      <c r="S59" s="6">
        <f>INDEX(DriversGams!$A$5:$BA$26,MATCH(Drivers!$A59,DriversGams!$A$5:$A$26,0),MATCH(Drivers!S$3,DriversGams!$A$5:$BA$5,0))</f>
        <v>49.194704458176425</v>
      </c>
      <c r="T59" s="6">
        <f>INDEX(DriversGams!$A$5:$BA$26,MATCH(Drivers!$A59,DriversGams!$A$5:$A$26,0),MATCH(Drivers!T$3,DriversGams!$A$5:$BA$5,0))</f>
        <v>50.343376355084416</v>
      </c>
      <c r="U59" s="6">
        <f>INDEX(DriversGams!$A$5:$BA$26,MATCH(Drivers!$A59,DriversGams!$A$5:$A$26,0),MATCH(Drivers!U$3,DriversGams!$A$5:$BA$5,0))</f>
        <v>51.741195967813098</v>
      </c>
      <c r="V59" s="6">
        <f>INDEX(DriversGams!$A$5:$BA$26,MATCH(Drivers!$A59,DriversGams!$A$5:$A$26,0),MATCH(Drivers!V$3,DriversGams!$A$5:$BA$5,0))</f>
        <v>53.396128024239715</v>
      </c>
      <c r="W59" s="6">
        <f>INDEX(DriversGams!$A$5:$BA$26,MATCH(Drivers!$A59,DriversGams!$A$5:$A$26,0),MATCH(Drivers!W$3,DriversGams!$A$5:$BA$5,0))</f>
        <v>55.125351854074793</v>
      </c>
      <c r="X59" s="6">
        <f>INDEX(DriversGams!$A$5:$BA$26,MATCH(Drivers!$A59,DriversGams!$A$5:$A$26,0),MATCH(Drivers!X$3,DriversGams!$A$5:$BA$5,0))</f>
        <v>57.00666271856997</v>
      </c>
      <c r="Y59" s="6">
        <f>INDEX(DriversGams!$A$5:$BA$26,MATCH(Drivers!$A59,DriversGams!$A$5:$A$26,0),MATCH(Drivers!Y$3,DriversGams!$A$5:$BA$5,0))</f>
        <v>59.1153154268412</v>
      </c>
      <c r="Z59" s="6">
        <f>INDEX(DriversGams!$A$5:$BA$26,MATCH(Drivers!$A59,DriversGams!$A$5:$A$26,0),MATCH(Drivers!Z$3,DriversGams!$A$5:$BA$5,0))</f>
        <v>61.405701217225612</v>
      </c>
      <c r="AA59" s="6">
        <f>INDEX(DriversGams!$A$5:$BA$26,MATCH(Drivers!$A59,DriversGams!$A$5:$A$26,0),MATCH(Drivers!AA$3,DriversGams!$A$5:$BA$5,0))</f>
        <v>63.828227162708892</v>
      </c>
      <c r="AB59" s="6">
        <f>INDEX(DriversGams!$A$5:$BA$26,MATCH(Drivers!$A59,DriversGams!$A$5:$A$26,0),MATCH(Drivers!AB$3,DriversGams!$A$5:$BA$5,0))</f>
        <v>66.368164649362356</v>
      </c>
      <c r="AC59" s="6">
        <f>INDEX(DriversGams!$A$5:$BA$26,MATCH(Drivers!$A59,DriversGams!$A$5:$A$26,0),MATCH(Drivers!AC$3,DriversGams!$A$5:$BA$5,0))</f>
        <v>69.059533587639251</v>
      </c>
      <c r="AD59" s="6">
        <f>INDEX(DriversGams!$A$5:$BA$26,MATCH(Drivers!$A59,DriversGams!$A$5:$A$26,0),MATCH(Drivers!AD$3,DriversGams!$A$5:$BA$5,0))</f>
        <v>71.791233352676201</v>
      </c>
      <c r="AE59" s="6">
        <f>INDEX(DriversGams!$A$5:$BA$26,MATCH(Drivers!$A59,DriversGams!$A$5:$A$26,0),MATCH(Drivers!AE$3,DriversGams!$A$5:$BA$5,0))</f>
        <v>74.534277192766851</v>
      </c>
      <c r="AF59" s="6">
        <f>INDEX(DriversGams!$A$5:$BA$26,MATCH(Drivers!$A59,DriversGams!$A$5:$A$26,0),MATCH(Drivers!AF$3,DriversGams!$A$5:$BA$5,0))</f>
        <v>89.262670839055104</v>
      </c>
      <c r="AG59" s="6">
        <f>INDEX(DriversGams!$A$5:$BA$26,MATCH(Drivers!$A59,DriversGams!$A$5:$A$26,0),MATCH(Drivers!AG$3,DriversGams!$A$5:$BA$5,0))</f>
        <v>106.96984936865135</v>
      </c>
      <c r="AH59" s="6">
        <f>INDEX(DriversGams!$A$5:$BA$26,MATCH(Drivers!$A59,DriversGams!$A$5:$A$26,0),MATCH(Drivers!AH$3,DriversGams!$A$5:$BA$5,0))</f>
        <v>125.3976606992544</v>
      </c>
      <c r="AI59" s="6">
        <f>INDEX(DriversGams!$A$5:$BA$26,MATCH(Drivers!$A59,DriversGams!$A$5:$A$26,0),MATCH(Drivers!AI$3,DriversGams!$A$5:$BA$5,0))</f>
        <v>140.41787254203911</v>
      </c>
      <c r="AJ59" s="6">
        <f>INDEX(DriversGams!$A$5:$BA$26,MATCH(Drivers!$A59,DriversGams!$A$5:$A$26,0),MATCH(Drivers!AJ$3,DriversGams!$A$5:$BA$5,0))</f>
        <v>150.23016047860466</v>
      </c>
      <c r="AK59" s="6">
        <f>INDEX(DriversGams!$A$5:$BA$26,MATCH(Drivers!$A59,DriversGams!$A$5:$A$26,0),MATCH(Drivers!AK$3,DriversGams!$A$5:$BA$5,0))</f>
        <v>153.55918873604446</v>
      </c>
      <c r="AL59" s="107"/>
      <c r="AM59" s="107"/>
    </row>
    <row r="60" spans="1:39">
      <c r="A60" s="115" t="s">
        <v>509</v>
      </c>
      <c r="B60">
        <f t="shared" si="120"/>
        <v>14</v>
      </c>
      <c r="C60" s="269">
        <v>21.771602125906632</v>
      </c>
      <c r="D60" s="269">
        <v>22.321967288291042</v>
      </c>
      <c r="E60" s="269">
        <v>22.799481809844082</v>
      </c>
      <c r="F60" s="269">
        <v>23.061502598593702</v>
      </c>
      <c r="G60" s="269">
        <v>23.492490064200549</v>
      </c>
      <c r="H60" s="269">
        <v>23.649212778966675</v>
      </c>
      <c r="I60" s="269">
        <v>24.045917150718431</v>
      </c>
      <c r="J60" s="6">
        <f>INDEX(DriversGams!$A$5:$BA$26,MATCH(Drivers!$A60,DriversGams!$A$5:$A$26,0),MATCH(Drivers!J$3,DriversGams!$A$5:$BA$5,0))</f>
        <v>24.03</v>
      </c>
      <c r="K60" s="6">
        <f>INDEX(DriversGams!$A$5:$BA$26,MATCH(Drivers!$A60,DriversGams!$A$5:$A$26,0),MATCH(Drivers!K$3,DriversGams!$A$5:$BA$5,0))</f>
        <v>22.95</v>
      </c>
      <c r="L60" s="6">
        <f>INDEX(DriversGams!$A$5:$BA$26,MATCH(Drivers!$A60,DriversGams!$A$5:$A$26,0),MATCH(Drivers!L$3,DriversGams!$A$5:$BA$5,0))</f>
        <v>23.202650515448983</v>
      </c>
      <c r="M60" s="6">
        <f>INDEX(DriversGams!$A$5:$BA$26,MATCH(Drivers!$A60,DriversGams!$A$5:$A$26,0),MATCH(Drivers!M$3,DriversGams!$A$5:$BA$5,0))</f>
        <v>23.692402208239926</v>
      </c>
      <c r="N60" s="6">
        <f>INDEX(DriversGams!$A$5:$BA$26,MATCH(Drivers!$A60,DriversGams!$A$5:$A$26,0),MATCH(Drivers!N$3,DriversGams!$A$5:$BA$5,0))</f>
        <v>23.733813109883421</v>
      </c>
      <c r="O60" s="6">
        <f>INDEX(DriversGams!$A$5:$BA$26,MATCH(Drivers!$A60,DriversGams!$A$5:$A$26,0),MATCH(Drivers!O$3,DriversGams!$A$5:$BA$5,0))</f>
        <v>23.976073390696605</v>
      </c>
      <c r="P60" s="6">
        <f>INDEX(DriversGams!$A$5:$BA$26,MATCH(Drivers!$A60,DriversGams!$A$5:$A$26,0),MATCH(Drivers!P$3,DriversGams!$A$5:$BA$5,0))</f>
        <v>24.234536662506997</v>
      </c>
      <c r="Q60" s="6">
        <f>INDEX(DriversGams!$A$5:$BA$26,MATCH(Drivers!$A60,DriversGams!$A$5:$A$26,0),MATCH(Drivers!Q$3,DriversGams!$A$5:$BA$5,0))</f>
        <v>24.616549106440015</v>
      </c>
      <c r="R60" s="6">
        <f>INDEX(DriversGams!$A$5:$BA$26,MATCH(Drivers!$A60,DriversGams!$A$5:$A$26,0),MATCH(Drivers!R$3,DriversGams!$A$5:$BA$5,0))</f>
        <v>25.048422642696039</v>
      </c>
      <c r="S60" s="6">
        <f>INDEX(DriversGams!$A$5:$BA$26,MATCH(Drivers!$A60,DriversGams!$A$5:$A$26,0),MATCH(Drivers!S$3,DriversGams!$A$5:$BA$5,0))</f>
        <v>25.521346030439972</v>
      </c>
      <c r="T60" s="6">
        <f>INDEX(DriversGams!$A$5:$BA$26,MATCH(Drivers!$A60,DriversGams!$A$5:$A$26,0),MATCH(Drivers!T$3,DriversGams!$A$5:$BA$5,0))</f>
        <v>26.117256774885117</v>
      </c>
      <c r="U60" s="6">
        <f>INDEX(DriversGams!$A$5:$BA$26,MATCH(Drivers!$A60,DriversGams!$A$5:$A$26,0),MATCH(Drivers!U$3,DriversGams!$A$5:$BA$5,0))</f>
        <v>26.842420965167289</v>
      </c>
      <c r="V60" s="6">
        <f>INDEX(DriversGams!$A$5:$BA$26,MATCH(Drivers!$A60,DriversGams!$A$5:$A$26,0),MATCH(Drivers!V$3,DriversGams!$A$5:$BA$5,0))</f>
        <v>27.700970561797934</v>
      </c>
      <c r="W60" s="6">
        <f>INDEX(DriversGams!$A$5:$BA$26,MATCH(Drivers!$A60,DriversGams!$A$5:$A$26,0),MATCH(Drivers!W$3,DriversGams!$A$5:$BA$5,0))</f>
        <v>28.598061421705903</v>
      </c>
      <c r="X60" s="6">
        <f>INDEX(DriversGams!$A$5:$BA$26,MATCH(Drivers!$A60,DriversGams!$A$5:$A$26,0),MATCH(Drivers!X$3,DriversGams!$A$5:$BA$5,0))</f>
        <v>29.574052355942065</v>
      </c>
      <c r="Y60" s="6">
        <f>INDEX(DriversGams!$A$5:$BA$26,MATCH(Drivers!$A60,DriversGams!$A$5:$A$26,0),MATCH(Drivers!Y$3,DriversGams!$A$5:$BA$5,0))</f>
        <v>30.667984233743397</v>
      </c>
      <c r="Z60" s="6">
        <f>INDEX(DriversGams!$A$5:$BA$26,MATCH(Drivers!$A60,DriversGams!$A$5:$A$26,0),MATCH(Drivers!Z$3,DriversGams!$A$5:$BA$5,0))</f>
        <v>31.856196033029612</v>
      </c>
      <c r="AA60" s="6">
        <f>INDEX(DriversGams!$A$5:$BA$26,MATCH(Drivers!$A60,DriversGams!$A$5:$A$26,0),MATCH(Drivers!AA$3,DriversGams!$A$5:$BA$5,0))</f>
        <v>33.112959816923464</v>
      </c>
      <c r="AB60" s="6">
        <f>INDEX(DriversGams!$A$5:$BA$26,MATCH(Drivers!$A60,DriversGams!$A$5:$A$26,0),MATCH(Drivers!AB$3,DriversGams!$A$5:$BA$5,0))</f>
        <v>34.430634639986565</v>
      </c>
      <c r="AC60" s="6">
        <f>INDEX(DriversGams!$A$5:$BA$26,MATCH(Drivers!$A60,DriversGams!$A$5:$A$26,0),MATCH(Drivers!AC$3,DriversGams!$A$5:$BA$5,0))</f>
        <v>35.826869432447566</v>
      </c>
      <c r="AD60" s="6">
        <f>INDEX(DriversGams!$A$5:$BA$26,MATCH(Drivers!$A60,DriversGams!$A$5:$A$26,0),MATCH(Drivers!AD$3,DriversGams!$A$5:$BA$5,0))</f>
        <v>37.244027147340439</v>
      </c>
      <c r="AE60" s="6">
        <f>INDEX(DriversGams!$A$5:$BA$26,MATCH(Drivers!$A60,DriversGams!$A$5:$A$26,0),MATCH(Drivers!AE$3,DriversGams!$A$5:$BA$5,0))</f>
        <v>38.667069968527365</v>
      </c>
      <c r="AF60" s="6">
        <f>INDEX(DriversGams!$A$5:$BA$26,MATCH(Drivers!$A60,DriversGams!$A$5:$A$26,0),MATCH(Drivers!AF$3,DriversGams!$A$5:$BA$5,0))</f>
        <v>46.307901128292194</v>
      </c>
      <c r="AG60" s="6">
        <f>INDEX(DriversGams!$A$5:$BA$26,MATCH(Drivers!$A60,DriversGams!$A$5:$A$26,0),MATCH(Drivers!AG$3,DriversGams!$A$5:$BA$5,0))</f>
        <v>55.49407340951408</v>
      </c>
      <c r="AH60" s="6">
        <f>INDEX(DriversGams!$A$5:$BA$26,MATCH(Drivers!$A60,DriversGams!$A$5:$A$26,0),MATCH(Drivers!AH$3,DriversGams!$A$5:$BA$5,0))</f>
        <v>65.054097292812685</v>
      </c>
      <c r="AI60" s="6">
        <f>INDEX(DriversGams!$A$5:$BA$26,MATCH(Drivers!$A60,DriversGams!$A$5:$A$26,0),MATCH(Drivers!AI$3,DriversGams!$A$5:$BA$5,0))</f>
        <v>72.846318592081175</v>
      </c>
      <c r="AJ60" s="6">
        <f>INDEX(DriversGams!$A$5:$BA$26,MATCH(Drivers!$A60,DriversGams!$A$5:$A$26,0),MATCH(Drivers!AJ$3,DriversGams!$A$5:$BA$5,0))</f>
        <v>77.936760714612916</v>
      </c>
      <c r="AK60" s="6">
        <f>INDEX(DriversGams!$A$5:$BA$26,MATCH(Drivers!$A60,DriversGams!$A$5:$A$26,0),MATCH(Drivers!AK$3,DriversGams!$A$5:$BA$5,0))</f>
        <v>79.663801928479032</v>
      </c>
      <c r="AL60" s="107"/>
      <c r="AM60" s="107"/>
    </row>
    <row r="61" spans="1:39">
      <c r="A61" s="115" t="s">
        <v>579</v>
      </c>
      <c r="B61">
        <f t="shared" si="120"/>
        <v>15</v>
      </c>
      <c r="C61" s="269">
        <v>234.64829421512601</v>
      </c>
      <c r="D61" s="269">
        <v>241.75157173268613</v>
      </c>
      <c r="E61" s="269">
        <v>247.49716491255998</v>
      </c>
      <c r="F61" s="269">
        <v>250.49509082227485</v>
      </c>
      <c r="G61" s="269">
        <v>252.5592931181983</v>
      </c>
      <c r="H61" s="269">
        <v>256.25966914032193</v>
      </c>
      <c r="I61" s="269">
        <v>259.56135726080817</v>
      </c>
      <c r="J61" s="6">
        <f>INDEX(DriversGams!$A$5:$BA$26,MATCH(Drivers!$A61,DriversGams!$A$5:$A$26,0),MATCH(Drivers!J$3,DriversGams!$A$5:$BA$5,0))</f>
        <v>260.25</v>
      </c>
      <c r="K61" s="6">
        <f>INDEX(DriversGams!$A$5:$BA$26,MATCH(Drivers!$A61,DriversGams!$A$5:$A$26,0),MATCH(Drivers!K$3,DriversGams!$A$5:$BA$5,0))</f>
        <v>248.16</v>
      </c>
      <c r="L61" s="6">
        <f>INDEX(DriversGams!$A$5:$BA$26,MATCH(Drivers!$A61,DriversGams!$A$5:$A$26,0),MATCH(Drivers!L$3,DriversGams!$A$5:$BA$5,0))</f>
        <v>251.28962949003738</v>
      </c>
      <c r="M61" s="6">
        <f>INDEX(DriversGams!$A$5:$BA$26,MATCH(Drivers!$A61,DriversGams!$A$5:$A$26,0),MATCH(Drivers!M$3,DriversGams!$A$5:$BA$5,0))</f>
        <v>256.59374426527012</v>
      </c>
      <c r="N61" s="6">
        <f>INDEX(DriversGams!$A$5:$BA$26,MATCH(Drivers!$A61,DriversGams!$A$5:$A$26,0),MATCH(Drivers!N$3,DriversGams!$A$5:$BA$5,0))</f>
        <v>257.04223311889973</v>
      </c>
      <c r="O61" s="6">
        <f>INDEX(DriversGams!$A$5:$BA$26,MATCH(Drivers!$A61,DriversGams!$A$5:$A$26,0),MATCH(Drivers!O$3,DriversGams!$A$5:$BA$5,0))</f>
        <v>259.66596337614612</v>
      </c>
      <c r="P61" s="6">
        <f>INDEX(DriversGams!$A$5:$BA$26,MATCH(Drivers!$A61,DriversGams!$A$5:$A$26,0),MATCH(Drivers!P$3,DriversGams!$A$5:$BA$5,0))</f>
        <v>262.46517546472933</v>
      </c>
      <c r="Q61" s="6">
        <f>INDEX(DriversGams!$A$5:$BA$26,MATCH(Drivers!$A61,DriversGams!$A$5:$A$26,0),MATCH(Drivers!Q$3,DriversGams!$A$5:$BA$5,0))</f>
        <v>266.60245130882288</v>
      </c>
      <c r="R61" s="6">
        <f>INDEX(DriversGams!$A$5:$BA$26,MATCH(Drivers!$A61,DriversGams!$A$5:$A$26,0),MATCH(Drivers!R$3,DriversGams!$A$5:$BA$5,0))</f>
        <v>271.2797333650289</v>
      </c>
      <c r="S61" s="6">
        <f>INDEX(DriversGams!$A$5:$BA$26,MATCH(Drivers!$A61,DriversGams!$A$5:$A$26,0),MATCH(Drivers!S$3,DriversGams!$A$5:$BA$5,0))</f>
        <v>276.40159402505213</v>
      </c>
      <c r="T61" s="6">
        <f>INDEX(DriversGams!$A$5:$BA$26,MATCH(Drivers!$A61,DriversGams!$A$5:$A$26,0),MATCH(Drivers!T$3,DriversGams!$A$5:$BA$5,0))</f>
        <v>282.85543386033504</v>
      </c>
      <c r="U61" s="6">
        <f>INDEX(DriversGams!$A$5:$BA$26,MATCH(Drivers!$A61,DriversGams!$A$5:$A$26,0),MATCH(Drivers!U$3,DriversGams!$A$5:$BA$5,0))</f>
        <v>290.70911594610016</v>
      </c>
      <c r="V61" s="6">
        <f>INDEX(DriversGams!$A$5:$BA$26,MATCH(Drivers!$A61,DriversGams!$A$5:$A$26,0),MATCH(Drivers!V$3,DriversGams!$A$5:$BA$5,0))</f>
        <v>300.00739029163185</v>
      </c>
      <c r="W61" s="6">
        <f>INDEX(DriversGams!$A$5:$BA$26,MATCH(Drivers!$A61,DriversGams!$A$5:$A$26,0),MATCH(Drivers!W$3,DriversGams!$A$5:$BA$5,0))</f>
        <v>309.72307469825057</v>
      </c>
      <c r="X61" s="6">
        <f>INDEX(DriversGams!$A$5:$BA$26,MATCH(Drivers!$A61,DriversGams!$A$5:$A$26,0),MATCH(Drivers!X$3,DriversGams!$A$5:$BA$5,0))</f>
        <v>320.29326365517778</v>
      </c>
      <c r="Y61" s="6">
        <f>INDEX(DriversGams!$A$5:$BA$26,MATCH(Drivers!$A61,DriversGams!$A$5:$A$26,0),MATCH(Drivers!Y$3,DriversGams!$A$5:$BA$5,0))</f>
        <v>332.14077806207735</v>
      </c>
      <c r="Z61" s="6">
        <f>INDEX(DriversGams!$A$5:$BA$26,MATCH(Drivers!$A61,DriversGams!$A$5:$A$26,0),MATCH(Drivers!Z$3,DriversGams!$A$5:$BA$5,0))</f>
        <v>345.00936402812971</v>
      </c>
      <c r="AA61" s="6">
        <f>INDEX(DriversGams!$A$5:$BA$26,MATCH(Drivers!$A61,DriversGams!$A$5:$A$26,0),MATCH(Drivers!AA$3,DriversGams!$A$5:$BA$5,0))</f>
        <v>358.62038253659307</v>
      </c>
      <c r="AB61" s="6">
        <f>INDEX(DriversGams!$A$5:$BA$26,MATCH(Drivers!$A61,DriversGams!$A$5:$A$26,0),MATCH(Drivers!AB$3,DriversGams!$A$5:$BA$5,0))</f>
        <v>372.89108052669593</v>
      </c>
      <c r="AC61" s="6">
        <f>INDEX(DriversGams!$A$5:$BA$26,MATCH(Drivers!$A61,DriversGams!$A$5:$A$26,0),MATCH(Drivers!AC$3,DriversGams!$A$5:$BA$5,0))</f>
        <v>388.01259965853018</v>
      </c>
      <c r="AD61" s="6">
        <f>INDEX(DriversGams!$A$5:$BA$26,MATCH(Drivers!$A61,DriversGams!$A$5:$A$26,0),MATCH(Drivers!AD$3,DriversGams!$A$5:$BA$5,0))</f>
        <v>403.36071848087181</v>
      </c>
      <c r="AE61" s="6">
        <f>INDEX(DriversGams!$A$5:$BA$26,MATCH(Drivers!$A61,DriversGams!$A$5:$A$26,0),MATCH(Drivers!AE$3,DriversGams!$A$5:$BA$5,0))</f>
        <v>418.7725742534019</v>
      </c>
      <c r="AF61" s="6">
        <f>INDEX(DriversGams!$A$5:$BA$26,MATCH(Drivers!$A61,DriversGams!$A$5:$A$26,0),MATCH(Drivers!AF$3,DriversGams!$A$5:$BA$5,0))</f>
        <v>501.52439736321446</v>
      </c>
      <c r="AG61" s="6">
        <f>INDEX(DriversGams!$A$5:$BA$26,MATCH(Drivers!$A61,DriversGams!$A$5:$A$26,0),MATCH(Drivers!AG$3,DriversGams!$A$5:$BA$5,0))</f>
        <v>601.01259279342662</v>
      </c>
      <c r="AH61" s="6">
        <f>INDEX(DriversGams!$A$5:$BA$26,MATCH(Drivers!$A61,DriversGams!$A$5:$A$26,0),MATCH(Drivers!AH$3,DriversGams!$A$5:$BA$5,0))</f>
        <v>704.5496804184146</v>
      </c>
      <c r="AI61" s="6">
        <f>INDEX(DriversGams!$A$5:$BA$26,MATCH(Drivers!$A61,DriversGams!$A$5:$A$26,0),MATCH(Drivers!AI$3,DriversGams!$A$5:$BA$5,0))</f>
        <v>788.94109086929359</v>
      </c>
      <c r="AJ61" s="6">
        <f>INDEX(DriversGams!$A$5:$BA$26,MATCH(Drivers!$A61,DriversGams!$A$5:$A$26,0),MATCH(Drivers!AJ$3,DriversGams!$A$5:$BA$5,0))</f>
        <v>844.07165942480287</v>
      </c>
      <c r="AK61" s="6">
        <f>INDEX(DriversGams!$A$5:$BA$26,MATCH(Drivers!$A61,DriversGams!$A$5:$A$26,0),MATCH(Drivers!AK$3,DriversGams!$A$5:$BA$5,0))</f>
        <v>862.77588230905815</v>
      </c>
      <c r="AL61" s="107"/>
      <c r="AM61" s="107"/>
    </row>
    <row r="62" spans="1:39">
      <c r="A62" s="115" t="s">
        <v>578</v>
      </c>
      <c r="B62">
        <f t="shared" si="120"/>
        <v>16</v>
      </c>
      <c r="C62" s="269">
        <v>40.911909200944407</v>
      </c>
      <c r="D62" s="269">
        <v>43.472466890059046</v>
      </c>
      <c r="E62" s="269">
        <v>46.683336524652951</v>
      </c>
      <c r="F62" s="269">
        <v>48.977367480453168</v>
      </c>
      <c r="G62" s="269">
        <v>50.507366203925315</v>
      </c>
      <c r="H62" s="269">
        <v>54.114758895803412</v>
      </c>
      <c r="I62" s="269">
        <v>58.020027445348646</v>
      </c>
      <c r="J62" s="6">
        <f>INDEX(DriversGams!$A$5:$BA$26,MATCH(Drivers!$A62,DriversGams!$A$5:$A$26,0),MATCH(Drivers!J$3,DriversGams!$A$5:$BA$5,0))</f>
        <v>60.61</v>
      </c>
      <c r="K62" s="6">
        <f>INDEX(DriversGams!$A$5:$BA$26,MATCH(Drivers!$A62,DriversGams!$A$5:$A$26,0),MATCH(Drivers!K$3,DriversGams!$A$5:$BA$5,0))</f>
        <v>58.58</v>
      </c>
      <c r="L62" s="6">
        <f>INDEX(DriversGams!$A$5:$BA$26,MATCH(Drivers!$A62,DriversGams!$A$5:$A$26,0),MATCH(Drivers!L$3,DriversGams!$A$5:$BA$5,0))</f>
        <v>58.523206314663462</v>
      </c>
      <c r="M62" s="6">
        <f>INDEX(DriversGams!$A$5:$BA$26,MATCH(Drivers!$A62,DriversGams!$A$5:$A$26,0),MATCH(Drivers!M$3,DriversGams!$A$5:$BA$5,0))</f>
        <v>59.75848929843621</v>
      </c>
      <c r="N62" s="6">
        <f>INDEX(DriversGams!$A$5:$BA$26,MATCH(Drivers!$A62,DriversGams!$A$5:$A$26,0),MATCH(Drivers!N$3,DriversGams!$A$5:$BA$5,0))</f>
        <v>59.862938518103803</v>
      </c>
      <c r="O62" s="6">
        <f>INDEX(DriversGams!$A$5:$BA$26,MATCH(Drivers!$A62,DriversGams!$A$5:$A$26,0),MATCH(Drivers!O$3,DriversGams!$A$5:$BA$5,0))</f>
        <v>60.473982863509001</v>
      </c>
      <c r="P62" s="6">
        <f>INDEX(DriversGams!$A$5:$BA$26,MATCH(Drivers!$A62,DriversGams!$A$5:$A$26,0),MATCH(Drivers!P$3,DriversGams!$A$5:$BA$5,0))</f>
        <v>61.125895427155598</v>
      </c>
      <c r="Q62" s="6">
        <f>INDEX(DriversGams!$A$5:$BA$26,MATCH(Drivers!$A62,DriversGams!$A$5:$A$26,0),MATCH(Drivers!Q$3,DriversGams!$A$5:$BA$5,0))</f>
        <v>62.089431599722403</v>
      </c>
      <c r="R62" s="6">
        <f>INDEX(DriversGams!$A$5:$BA$26,MATCH(Drivers!$A62,DriversGams!$A$5:$A$26,0),MATCH(Drivers!R$3,DriversGams!$A$5:$BA$5,0))</f>
        <v>63.178730602322389</v>
      </c>
      <c r="S62" s="6">
        <f>INDEX(DriversGams!$A$5:$BA$26,MATCH(Drivers!$A62,DriversGams!$A$5:$A$26,0),MATCH(Drivers!S$3,DriversGams!$A$5:$BA$5,0))</f>
        <v>64.371568160839232</v>
      </c>
      <c r="T62" s="6">
        <f>INDEX(DriversGams!$A$5:$BA$26,MATCH(Drivers!$A62,DriversGams!$A$5:$A$26,0),MATCH(Drivers!T$3,DriversGams!$A$5:$BA$5,0))</f>
        <v>65.874612281555841</v>
      </c>
      <c r="U62" s="6">
        <f>INDEX(DriversGams!$A$5:$BA$26,MATCH(Drivers!$A62,DriversGams!$A$5:$A$26,0),MATCH(Drivers!U$3,DriversGams!$A$5:$BA$5,0))</f>
        <v>67.703667694498108</v>
      </c>
      <c r="V62" s="6">
        <f>INDEX(DriversGams!$A$5:$BA$26,MATCH(Drivers!$A62,DriversGams!$A$5:$A$26,0),MATCH(Drivers!V$3,DriversGams!$A$5:$BA$5,0))</f>
        <v>69.869156294239403</v>
      </c>
      <c r="W62" s="6">
        <f>INDEX(DriversGams!$A$5:$BA$26,MATCH(Drivers!$A62,DriversGams!$A$5:$A$26,0),MATCH(Drivers!W$3,DriversGams!$A$5:$BA$5,0))</f>
        <v>72.131856128572394</v>
      </c>
      <c r="X62" s="6">
        <f>INDEX(DriversGams!$A$5:$BA$26,MATCH(Drivers!$A62,DriversGams!$A$5:$A$26,0),MATCH(Drivers!X$3,DriversGams!$A$5:$BA$5,0))</f>
        <v>74.593562767109802</v>
      </c>
      <c r="Y62" s="6">
        <f>INDEX(DriversGams!$A$5:$BA$26,MATCH(Drivers!$A62,DriversGams!$A$5:$A$26,0),MATCH(Drivers!Y$3,DriversGams!$A$5:$BA$5,0))</f>
        <v>77.352747582488021</v>
      </c>
      <c r="Z62" s="6">
        <f>INDEX(DriversGams!$A$5:$BA$26,MATCH(Drivers!$A62,DriversGams!$A$5:$A$26,0),MATCH(Drivers!Z$3,DriversGams!$A$5:$BA$5,0))</f>
        <v>80.349731234370566</v>
      </c>
      <c r="AA62" s="6">
        <f>INDEX(DriversGams!$A$5:$BA$26,MATCH(Drivers!$A62,DriversGams!$A$5:$A$26,0),MATCH(Drivers!AA$3,DriversGams!$A$5:$BA$5,0))</f>
        <v>83.519621077974662</v>
      </c>
      <c r="AB62" s="6">
        <f>INDEX(DriversGams!$A$5:$BA$26,MATCH(Drivers!$A62,DriversGams!$A$5:$A$26,0),MATCH(Drivers!AB$3,DriversGams!$A$5:$BA$5,0))</f>
        <v>86.843144632941559</v>
      </c>
      <c r="AC62" s="6">
        <f>INDEX(DriversGams!$A$5:$BA$26,MATCH(Drivers!$A62,DriversGams!$A$5:$A$26,0),MATCH(Drivers!AC$3,DriversGams!$A$5:$BA$5,0))</f>
        <v>90.364817157746444</v>
      </c>
      <c r="AD62" s="6">
        <f>INDEX(DriversGams!$A$5:$BA$26,MATCH(Drivers!$A62,DriversGams!$A$5:$A$26,0),MATCH(Drivers!AD$3,DriversGams!$A$5:$BA$5,0))</f>
        <v>93.939262813162884</v>
      </c>
      <c r="AE62" s="6">
        <f>INDEX(DriversGams!$A$5:$BA$26,MATCH(Drivers!$A62,DriversGams!$A$5:$A$26,0),MATCH(Drivers!AE$3,DriversGams!$A$5:$BA$5,0))</f>
        <v>97.528552259360964</v>
      </c>
      <c r="AF62" s="6">
        <f>INDEX(DriversGams!$A$5:$BA$26,MATCH(Drivers!$A62,DriversGams!$A$5:$A$26,0),MATCH(Drivers!AF$3,DriversGams!$A$5:$BA$5,0))</f>
        <v>116.80074437726967</v>
      </c>
      <c r="AG62" s="6">
        <f>INDEX(DriversGams!$A$5:$BA$26,MATCH(Drivers!$A62,DriversGams!$A$5:$A$26,0),MATCH(Drivers!AG$3,DriversGams!$A$5:$BA$5,0))</f>
        <v>139.97069452145854</v>
      </c>
      <c r="AH62" s="6">
        <f>INDEX(DriversGams!$A$5:$BA$26,MATCH(Drivers!$A62,DriversGams!$A$5:$A$26,0),MATCH(Drivers!AH$3,DriversGams!$A$5:$BA$5,0))</f>
        <v>164.08359704192165</v>
      </c>
      <c r="AI62" s="6">
        <f>INDEX(DriversGams!$A$5:$BA$26,MATCH(Drivers!$A62,DriversGams!$A$5:$A$26,0),MATCH(Drivers!AI$3,DriversGams!$A$5:$BA$5,0))</f>
        <v>183.73763503395921</v>
      </c>
      <c r="AJ62" s="6">
        <f>INDEX(DriversGams!$A$5:$BA$26,MATCH(Drivers!$A62,DriversGams!$A$5:$A$26,0),MATCH(Drivers!AJ$3,DriversGams!$A$5:$BA$5,0))</f>
        <v>196.57707311330375</v>
      </c>
      <c r="AK62" s="6">
        <f>INDEX(DriversGams!$A$5:$BA$26,MATCH(Drivers!$A62,DriversGams!$A$5:$A$26,0),MATCH(Drivers!AK$3,DriversGams!$A$5:$BA$5,0))</f>
        <v>200.93312671182329</v>
      </c>
      <c r="AL62" s="107"/>
      <c r="AM62" s="107"/>
    </row>
    <row r="63" spans="1:39">
      <c r="A63" s="115" t="s">
        <v>580</v>
      </c>
      <c r="B63">
        <f t="shared" si="120"/>
        <v>17</v>
      </c>
      <c r="C63" s="269">
        <v>6.4158612357306808</v>
      </c>
      <c r="D63" s="269">
        <v>6.604363287904599</v>
      </c>
      <c r="E63" s="269">
        <v>6.7999637989778527</v>
      </c>
      <c r="F63" s="269">
        <v>6.9251895229982949</v>
      </c>
      <c r="G63" s="269">
        <v>6.9893547700170355</v>
      </c>
      <c r="H63" s="269">
        <v>7.0969867972742753</v>
      </c>
      <c r="I63" s="269">
        <v>7.234631601362862</v>
      </c>
      <c r="J63" s="6">
        <f>INDEX(DriversGams!$A$5:$BA$26,MATCH(Drivers!$A63,DriversGams!$A$5:$A$26,0),MATCH(Drivers!J$3,DriversGams!$A$5:$BA$5,0))</f>
        <v>7.29</v>
      </c>
      <c r="K63" s="6">
        <f>INDEX(DriversGams!$A$5:$BA$26,MATCH(Drivers!$A63,DriversGams!$A$5:$A$26,0),MATCH(Drivers!K$3,DriversGams!$A$5:$BA$5,0))</f>
        <v>6.9</v>
      </c>
      <c r="L63" s="6">
        <f>INDEX(DriversGams!$A$5:$BA$26,MATCH(Drivers!$A63,DriversGams!$A$5:$A$26,0),MATCH(Drivers!L$3,DriversGams!$A$5:$BA$5,0))</f>
        <v>7.0390063361474446</v>
      </c>
      <c r="M63" s="6">
        <f>INDEX(DriversGams!$A$5:$BA$26,MATCH(Drivers!$A63,DriversGams!$A$5:$A$26,0),MATCH(Drivers!M$3,DriversGams!$A$5:$BA$5,0))</f>
        <v>7.1875826923873936</v>
      </c>
      <c r="N63" s="6">
        <f>INDEX(DriversGams!$A$5:$BA$26,MATCH(Drivers!$A63,DriversGams!$A$5:$A$26,0),MATCH(Drivers!N$3,DriversGams!$A$5:$BA$5,0))</f>
        <v>7.2001455501893528</v>
      </c>
      <c r="O63" s="6">
        <f>INDEX(DriversGams!$A$5:$BA$26,MATCH(Drivers!$A63,DriversGams!$A$5:$A$26,0),MATCH(Drivers!O$3,DriversGams!$A$5:$BA$5,0))</f>
        <v>7.2736402421214414</v>
      </c>
      <c r="P63" s="6">
        <f>INDEX(DriversGams!$A$5:$BA$26,MATCH(Drivers!$A63,DriversGams!$A$5:$A$26,0),MATCH(Drivers!P$3,DriversGams!$A$5:$BA$5,0))</f>
        <v>7.3520504481762794</v>
      </c>
      <c r="Q63" s="6">
        <f>INDEX(DriversGams!$A$5:$BA$26,MATCH(Drivers!$A63,DriversGams!$A$5:$A$26,0),MATCH(Drivers!Q$3,DriversGams!$A$5:$BA$5,0))</f>
        <v>7.4679418637514647</v>
      </c>
      <c r="R63" s="6">
        <f>INDEX(DriversGams!$A$5:$BA$26,MATCH(Drivers!$A63,DriversGams!$A$5:$A$26,0),MATCH(Drivers!R$3,DriversGams!$A$5:$BA$5,0))</f>
        <v>7.59895967812127</v>
      </c>
      <c r="S63" s="6">
        <f>INDEX(DriversGams!$A$5:$BA$26,MATCH(Drivers!$A63,DriversGams!$A$5:$A$26,0),MATCH(Drivers!S$3,DriversGams!$A$5:$BA$5,0))</f>
        <v>7.7424308182233617</v>
      </c>
      <c r="T63" s="6">
        <f>INDEX(DriversGams!$A$5:$BA$26,MATCH(Drivers!$A63,DriversGams!$A$5:$A$26,0),MATCH(Drivers!T$3,DriversGams!$A$5:$BA$5,0))</f>
        <v>7.9232127294595296</v>
      </c>
      <c r="U63" s="6">
        <f>INDEX(DriversGams!$A$5:$BA$26,MATCH(Drivers!$A63,DriversGams!$A$5:$A$26,0),MATCH(Drivers!U$3,DriversGams!$A$5:$BA$5,0))</f>
        <v>8.1432063602192901</v>
      </c>
      <c r="V63" s="6">
        <f>INDEX(DriversGams!$A$5:$BA$26,MATCH(Drivers!$A63,DriversGams!$A$5:$A$26,0),MATCH(Drivers!V$3,DriversGams!$A$5:$BA$5,0))</f>
        <v>8.4036652266128566</v>
      </c>
      <c r="W63" s="6">
        <f>INDEX(DriversGams!$A$5:$BA$26,MATCH(Drivers!$A63,DriversGams!$A$5:$A$26,0),MATCH(Drivers!W$3,DriversGams!$A$5:$BA$5,0))</f>
        <v>8.6758163863602178</v>
      </c>
      <c r="X63" s="6">
        <f>INDEX(DriversGams!$A$5:$BA$26,MATCH(Drivers!$A63,DriversGams!$A$5:$A$26,0),MATCH(Drivers!X$3,DriversGams!$A$5:$BA$5,0))</f>
        <v>8.9719035237127613</v>
      </c>
      <c r="Y63" s="6">
        <f>INDEX(DriversGams!$A$5:$BA$26,MATCH(Drivers!$A63,DriversGams!$A$5:$A$26,0),MATCH(Drivers!Y$3,DriversGams!$A$5:$BA$5,0))</f>
        <v>9.3037704978772098</v>
      </c>
      <c r="Z63" s="6">
        <f>INDEX(DriversGams!$A$5:$BA$26,MATCH(Drivers!$A63,DriversGams!$A$5:$A$26,0),MATCH(Drivers!Z$3,DriversGams!$A$5:$BA$5,0))</f>
        <v>9.6642392459752742</v>
      </c>
      <c r="AA63" s="6">
        <f>INDEX(DriversGams!$A$5:$BA$26,MATCH(Drivers!$A63,DriversGams!$A$5:$A$26,0),MATCH(Drivers!AA$3,DriversGams!$A$5:$BA$5,0))</f>
        <v>10.045504663561051</v>
      </c>
      <c r="AB63" s="6">
        <f>INDEX(DriversGams!$A$5:$BA$26,MATCH(Drivers!$A63,DriversGams!$A$5:$A$26,0),MATCH(Drivers!AB$3,DriversGams!$A$5:$BA$5,0))</f>
        <v>10.445248711007158</v>
      </c>
      <c r="AC63" s="6">
        <f>INDEX(DriversGams!$A$5:$BA$26,MATCH(Drivers!$A63,DriversGams!$A$5:$A$26,0),MATCH(Drivers!AC$3,DriversGams!$A$5:$BA$5,0))</f>
        <v>10.86882555815825</v>
      </c>
      <c r="AD63" s="6">
        <f>INDEX(DriversGams!$A$5:$BA$26,MATCH(Drivers!$A63,DriversGams!$A$5:$A$26,0),MATCH(Drivers!AD$3,DriversGams!$A$5:$BA$5,0))</f>
        <v>11.298749808743729</v>
      </c>
      <c r="AE63" s="6">
        <f>INDEX(DriversGams!$A$5:$BA$26,MATCH(Drivers!$A63,DriversGams!$A$5:$A$26,0),MATCH(Drivers!AE$3,DriversGams!$A$5:$BA$5,0))</f>
        <v>11.730459428654369</v>
      </c>
      <c r="AF63" s="6">
        <f>INDEX(DriversGams!$A$5:$BA$26,MATCH(Drivers!$A63,DriversGams!$A$5:$A$26,0),MATCH(Drivers!AF$3,DriversGams!$A$5:$BA$5,0))</f>
        <v>14.048464387234709</v>
      </c>
      <c r="AG63" s="6">
        <f>INDEX(DriversGams!$A$5:$BA$26,MATCH(Drivers!$A63,DriversGams!$A$5:$A$26,0),MATCH(Drivers!AG$3,DriversGams!$A$5:$BA$5,0))</f>
        <v>16.835280697268317</v>
      </c>
      <c r="AH63" s="6">
        <f>INDEX(DriversGams!$A$5:$BA$26,MATCH(Drivers!$A63,DriversGams!$A$5:$A$26,0),MATCH(Drivers!AH$3,DriversGams!$A$5:$BA$5,0))</f>
        <v>19.735512661864522</v>
      </c>
      <c r="AI63" s="6">
        <f>INDEX(DriversGams!$A$5:$BA$26,MATCH(Drivers!$A63,DriversGams!$A$5:$A$26,0),MATCH(Drivers!AI$3,DriversGams!$A$5:$BA$5,0))</f>
        <v>22.099444966136986</v>
      </c>
      <c r="AJ63" s="6">
        <f>INDEX(DriversGams!$A$5:$BA$26,MATCH(Drivers!$A63,DriversGams!$A$5:$A$26,0),MATCH(Drivers!AJ$3,DriversGams!$A$5:$BA$5,0))</f>
        <v>23.643736396567963</v>
      </c>
      <c r="AK63" s="6">
        <f>INDEX(DriversGams!$A$5:$BA$26,MATCH(Drivers!$A63,DriversGams!$A$5:$A$26,0),MATCH(Drivers!AK$3,DriversGams!$A$5:$BA$5,0))</f>
        <v>24.167670247965546</v>
      </c>
      <c r="AL63" s="107"/>
      <c r="AM63" s="107"/>
    </row>
    <row r="64" spans="1:39">
      <c r="A64" s="115" t="s">
        <v>584</v>
      </c>
      <c r="B64">
        <f t="shared" si="120"/>
        <v>18</v>
      </c>
      <c r="C64" s="269">
        <v>125.48003402211921</v>
      </c>
      <c r="D64" s="269">
        <v>127.1852732099033</v>
      </c>
      <c r="E64" s="269">
        <v>121.33259319855085</v>
      </c>
      <c r="F64" s="269">
        <v>115.48558072755804</v>
      </c>
      <c r="G64" s="269">
        <v>115.29855189569106</v>
      </c>
      <c r="H64" s="269">
        <v>115.15875256682079</v>
      </c>
      <c r="I64" s="269">
        <v>113.64929765104591</v>
      </c>
      <c r="J64" s="6">
        <f>INDEX(DriversGams!$A$5:$BA$26,MATCH(Drivers!$A64,DriversGams!$A$5:$A$26,0),MATCH(Drivers!J$3,DriversGams!$A$5:$BA$5,0))</f>
        <v>113.16</v>
      </c>
      <c r="K64" s="6">
        <f>INDEX(DriversGams!$A$5:$BA$26,MATCH(Drivers!$A64,DriversGams!$A$5:$A$26,0),MATCH(Drivers!K$3,DriversGams!$A$5:$BA$5,0))</f>
        <v>108.36</v>
      </c>
      <c r="L64" s="6">
        <f>INDEX(DriversGams!$A$5:$BA$26,MATCH(Drivers!$A64,DriversGams!$A$5:$A$26,0),MATCH(Drivers!L$3,DriversGams!$A$5:$BA$5,0))</f>
        <v>107.78666666482698</v>
      </c>
      <c r="M64" s="6">
        <f>INDEX(DriversGams!$A$5:$BA$26,MATCH(Drivers!$A64,DriversGams!$A$5:$A$26,0),MATCH(Drivers!M$3,DriversGams!$A$5:$BA$5,0))</f>
        <v>107.34279569525077</v>
      </c>
      <c r="N64" s="6">
        <f>INDEX(DriversGams!$A$5:$BA$26,MATCH(Drivers!$A64,DriversGams!$A$5:$A$26,0),MATCH(Drivers!N$3,DriversGams!$A$5:$BA$5,0))</f>
        <v>107.87913977939523</v>
      </c>
      <c r="O64" s="6">
        <f>INDEX(DriversGams!$A$5:$BA$26,MATCH(Drivers!$A64,DriversGams!$A$5:$A$26,0),MATCH(Drivers!O$3,DriversGams!$A$5:$BA$5,0))</f>
        <v>108.69290321835018</v>
      </c>
      <c r="P64" s="6">
        <f>INDEX(DriversGams!$A$5:$BA$26,MATCH(Drivers!$A64,DriversGams!$A$5:$A$26,0),MATCH(Drivers!P$3,DriversGams!$A$5:$BA$5,0))</f>
        <v>110.17247310884716</v>
      </c>
      <c r="Q64" s="6">
        <f>INDEX(DriversGams!$A$5:$BA$26,MATCH(Drivers!$A64,DriversGams!$A$5:$A$26,0),MATCH(Drivers!Q$3,DriversGams!$A$5:$BA$5,0))</f>
        <v>109.41419353718287</v>
      </c>
      <c r="R64" s="6">
        <f>INDEX(DriversGams!$A$5:$BA$26,MATCH(Drivers!$A64,DriversGams!$A$5:$A$26,0),MATCH(Drivers!R$3,DriversGams!$A$5:$BA$5,0))</f>
        <v>109.1182795568741</v>
      </c>
      <c r="S64" s="6">
        <f>INDEX(DriversGams!$A$5:$BA$26,MATCH(Drivers!$A64,DriversGams!$A$5:$A$26,0),MATCH(Drivers!S$3,DriversGams!$A$5:$BA$5,0))</f>
        <v>109.89505374846721</v>
      </c>
      <c r="T64" s="6">
        <f>INDEX(DriversGams!$A$5:$BA$26,MATCH(Drivers!$A64,DriversGams!$A$5:$A$26,0),MATCH(Drivers!T$3,DriversGams!$A$5:$BA$5,0))</f>
        <v>110.50537632716949</v>
      </c>
      <c r="U64" s="6">
        <f>INDEX(DriversGams!$A$5:$BA$26,MATCH(Drivers!$A64,DriversGams!$A$5:$A$26,0),MATCH(Drivers!U$3,DriversGams!$A$5:$BA$5,0))</f>
        <v>111.2266666477782</v>
      </c>
      <c r="V64" s="6">
        <f>INDEX(DriversGams!$A$5:$BA$26,MATCH(Drivers!$A64,DriversGams!$A$5:$A$26,0),MATCH(Drivers!V$3,DriversGams!$A$5:$BA$5,0))</f>
        <v>110.72731180731216</v>
      </c>
      <c r="W64" s="6">
        <f>INDEX(DriversGams!$A$5:$BA$26,MATCH(Drivers!$A64,DriversGams!$A$5:$A$26,0),MATCH(Drivers!W$3,DriversGams!$A$5:$BA$5,0))</f>
        <v>110.61634406354978</v>
      </c>
      <c r="X64" s="6">
        <f>INDEX(DriversGams!$A$5:$BA$26,MATCH(Drivers!$A64,DriversGams!$A$5:$A$26,0),MATCH(Drivers!X$3,DriversGams!$A$5:$BA$5,0))</f>
        <v>109.19225804050805</v>
      </c>
      <c r="Y64" s="6">
        <f>INDEX(DriversGams!$A$5:$BA$26,MATCH(Drivers!$A64,DriversGams!$A$5:$A$26,0),MATCH(Drivers!Y$3,DriversGams!$A$5:$BA$5,0))</f>
        <v>108.76688169467332</v>
      </c>
      <c r="Z64" s="6">
        <f>INDEX(DriversGams!$A$5:$BA$26,MATCH(Drivers!$A64,DriversGams!$A$5:$A$26,0),MATCH(Drivers!Z$3,DriversGams!$A$5:$BA$5,0))</f>
        <v>106.7509677148409</v>
      </c>
      <c r="AA64" s="6">
        <f>INDEX(DriversGams!$A$5:$BA$26,MATCH(Drivers!$A64,DriversGams!$A$5:$A$26,0),MATCH(Drivers!AA$3,DriversGams!$A$5:$BA$5,0))</f>
        <v>104.7535483586943</v>
      </c>
      <c r="AB64" s="6">
        <f>INDEX(DriversGams!$A$5:$BA$26,MATCH(Drivers!$A64,DriversGams!$A$5:$A$26,0),MATCH(Drivers!AB$3,DriversGams!$A$5:$BA$5,0))</f>
        <v>103.66236556146104</v>
      </c>
      <c r="AC64" s="6">
        <f>INDEX(DriversGams!$A$5:$BA$26,MATCH(Drivers!$A64,DriversGams!$A$5:$A$26,0),MATCH(Drivers!AC$3,DriversGams!$A$5:$BA$5,0))</f>
        <v>101.60946233443462</v>
      </c>
      <c r="AD64" s="6">
        <f>INDEX(DriversGams!$A$5:$BA$26,MATCH(Drivers!$A64,DriversGams!$A$5:$A$26,0),MATCH(Drivers!AD$3,DriversGams!$A$5:$BA$5,0))</f>
        <v>99.556559107445565</v>
      </c>
      <c r="AE64" s="6">
        <f>INDEX(DriversGams!$A$5:$BA$26,MATCH(Drivers!$A64,DriversGams!$A$5:$A$26,0),MATCH(Drivers!AE$3,DriversGams!$A$5:$BA$5,0))</f>
        <v>97.46666663319553</v>
      </c>
      <c r="AF64" s="6">
        <f>INDEX(DriversGams!$A$5:$BA$26,MATCH(Drivers!$A64,DriversGams!$A$5:$A$26,0),MATCH(Drivers!AF$3,DriversGams!$A$5:$BA$5,0))</f>
        <v>92.103225765883934</v>
      </c>
      <c r="AG64" s="6">
        <f>INDEX(DriversGams!$A$5:$BA$26,MATCH(Drivers!$A64,DriversGams!$A$5:$A$26,0),MATCH(Drivers!AG$3,DriversGams!$A$5:$BA$5,0))</f>
        <v>86.813763393698707</v>
      </c>
      <c r="AH64" s="6">
        <f>INDEX(DriversGams!$A$5:$BA$26,MATCH(Drivers!$A64,DriversGams!$A$5:$A$26,0),MATCH(Drivers!AH$3,DriversGams!$A$5:$BA$5,0))</f>
        <v>81.728458246781216</v>
      </c>
      <c r="AI64" s="6">
        <f>INDEX(DriversGams!$A$5:$BA$26,MATCH(Drivers!$A64,DriversGams!$A$5:$A$26,0),MATCH(Drivers!AI$3,DriversGams!$A$5:$BA$5,0))</f>
        <v>76.941035917361077</v>
      </c>
      <c r="AJ64" s="6">
        <f>INDEX(DriversGams!$A$5:$BA$26,MATCH(Drivers!$A64,DriversGams!$A$5:$A$26,0),MATCH(Drivers!AJ$3,DriversGams!$A$5:$BA$5,0))</f>
        <v>72.434047271040967</v>
      </c>
      <c r="AK64" s="6">
        <f>INDEX(DriversGams!$A$5:$BA$26,MATCH(Drivers!$A64,DriversGams!$A$5:$A$26,0),MATCH(Drivers!AK$3,DriversGams!$A$5:$BA$5,0))</f>
        <v>68.19106529445007</v>
      </c>
      <c r="AL64" s="107"/>
      <c r="AM64" s="107"/>
    </row>
    <row r="65" spans="1:39">
      <c r="A65" s="115" t="s">
        <v>513</v>
      </c>
      <c r="B65">
        <f t="shared" si="120"/>
        <v>19</v>
      </c>
      <c r="C65" s="269">
        <v>154.18842101590053</v>
      </c>
      <c r="D65" s="269">
        <v>151.87047226763119</v>
      </c>
      <c r="E65" s="269">
        <v>148.71168942836181</v>
      </c>
      <c r="F65" s="269">
        <v>145.49800306349678</v>
      </c>
      <c r="G65" s="269">
        <v>142.32274916654868</v>
      </c>
      <c r="H65" s="269">
        <v>141.64560568420242</v>
      </c>
      <c r="I65" s="269">
        <v>143.22499710383713</v>
      </c>
      <c r="J65" s="6">
        <f>INDEX(DriversGams!$A$5:$BA$26,MATCH(Drivers!$A65,DriversGams!$A$5:$A$26,0),MATCH(Drivers!J$3,DriversGams!$A$5:$BA$5,0))</f>
        <v>142.18</v>
      </c>
      <c r="K65" s="6">
        <f>INDEX(DriversGams!$A$5:$BA$26,MATCH(Drivers!$A65,DriversGams!$A$5:$A$26,0),MATCH(Drivers!K$3,DriversGams!$A$5:$BA$5,0))</f>
        <v>135.41</v>
      </c>
      <c r="L65" s="6">
        <f>INDEX(DriversGams!$A$5:$BA$26,MATCH(Drivers!$A65,DriversGams!$A$5:$A$26,0),MATCH(Drivers!L$3,DriversGams!$A$5:$BA$5,0))</f>
        <v>137.2847628084285</v>
      </c>
      <c r="M65" s="6">
        <f>INDEX(DriversGams!$A$5:$BA$26,MATCH(Drivers!$A65,DriversGams!$A$5:$A$26,0),MATCH(Drivers!M$3,DriversGams!$A$5:$BA$5,0))</f>
        <v>140.18251127621943</v>
      </c>
      <c r="N65" s="6">
        <f>INDEX(DriversGams!$A$5:$BA$26,MATCH(Drivers!$A65,DriversGams!$A$5:$A$26,0),MATCH(Drivers!N$3,DriversGams!$A$5:$BA$5,0))</f>
        <v>140.42753008586038</v>
      </c>
      <c r="O65" s="6">
        <f>INDEX(DriversGams!$A$5:$BA$26,MATCH(Drivers!$A65,DriversGams!$A$5:$A$26,0),MATCH(Drivers!O$3,DriversGams!$A$5:$BA$5,0))</f>
        <v>141.86092861794606</v>
      </c>
      <c r="P65" s="6">
        <f>INDEX(DriversGams!$A$5:$BA$26,MATCH(Drivers!$A65,DriversGams!$A$5:$A$26,0),MATCH(Drivers!P$3,DriversGams!$A$5:$BA$5,0))</f>
        <v>143.39019653246962</v>
      </c>
      <c r="Q65" s="6">
        <f>INDEX(DriversGams!$A$5:$BA$26,MATCH(Drivers!$A65,DriversGams!$A$5:$A$26,0),MATCH(Drivers!Q$3,DriversGams!$A$5:$BA$5,0))</f>
        <v>145.65047656902379</v>
      </c>
      <c r="R65" s="6">
        <f>INDEX(DriversGams!$A$5:$BA$26,MATCH(Drivers!$A65,DriversGams!$A$5:$A$26,0),MATCH(Drivers!R$3,DriversGams!$A$5:$BA$5,0))</f>
        <v>148.20577325586862</v>
      </c>
      <c r="S65" s="6">
        <f>INDEX(DriversGams!$A$5:$BA$26,MATCH(Drivers!$A65,DriversGams!$A$5:$A$26,0),MATCH(Drivers!S$3,DriversGams!$A$5:$BA$5,0))</f>
        <v>151.00395250137143</v>
      </c>
      <c r="T65" s="6">
        <f>INDEX(DriversGams!$A$5:$BA$26,MATCH(Drivers!$A65,DriversGams!$A$5:$A$26,0),MATCH(Drivers!T$3,DriversGams!$A$5:$BA$5,0))</f>
        <v>154.52981973587873</v>
      </c>
      <c r="U65" s="6">
        <f>INDEX(DriversGams!$A$5:$BA$26,MATCH(Drivers!$A65,DriversGams!$A$5:$A$26,0),MATCH(Drivers!U$3,DriversGams!$A$5:$BA$5,0))</f>
        <v>158.82044997201353</v>
      </c>
      <c r="V65" s="6">
        <f>INDEX(DriversGams!$A$5:$BA$26,MATCH(Drivers!$A65,DriversGams!$A$5:$A$26,0),MATCH(Drivers!V$3,DriversGams!$A$5:$BA$5,0))</f>
        <v>163.90029107267711</v>
      </c>
      <c r="W65" s="6">
        <f>INDEX(DriversGams!$A$5:$BA$26,MATCH(Drivers!$A65,DriversGams!$A$5:$A$26,0),MATCH(Drivers!W$3,DriversGams!$A$5:$BA$5,0))</f>
        <v>169.2081719907676</v>
      </c>
      <c r="X65" s="6">
        <f>INDEX(DriversGams!$A$5:$BA$26,MATCH(Drivers!$A65,DriversGams!$A$5:$A$26,0),MATCH(Drivers!X$3,DriversGams!$A$5:$BA$5,0))</f>
        <v>174.98288655713037</v>
      </c>
      <c r="Y65" s="6">
        <f>INDEX(DriversGams!$A$5:$BA$26,MATCH(Drivers!$A65,DriversGams!$A$5:$A$26,0),MATCH(Drivers!Y$3,DriversGams!$A$5:$BA$5,0))</f>
        <v>181.45543064309763</v>
      </c>
      <c r="Z65" s="6">
        <f>INDEX(DriversGams!$A$5:$BA$26,MATCH(Drivers!$A65,DriversGams!$A$5:$A$26,0),MATCH(Drivers!Z$3,DriversGams!$A$5:$BA$5,0))</f>
        <v>188.48580740641492</v>
      </c>
      <c r="AA65" s="6">
        <f>INDEX(DriversGams!$A$5:$BA$26,MATCH(Drivers!$A65,DriversGams!$A$5:$A$26,0),MATCH(Drivers!AA$3,DriversGams!$A$5:$BA$5,0))</f>
        <v>195.92179054391087</v>
      </c>
      <c r="AB65" s="6">
        <f>INDEX(DriversGams!$A$5:$BA$26,MATCH(Drivers!$A65,DriversGams!$A$5:$A$26,0),MATCH(Drivers!AB$3,DriversGams!$A$5:$BA$5,0))</f>
        <v>203.71817033347023</v>
      </c>
      <c r="AC65" s="6">
        <f>INDEX(DriversGams!$A$5:$BA$26,MATCH(Drivers!$A65,DriversGams!$A$5:$A$26,0),MATCH(Drivers!AC$3,DriversGams!$A$5:$BA$5,0))</f>
        <v>211.9793714484143</v>
      </c>
      <c r="AD65" s="6">
        <f>INDEX(DriversGams!$A$5:$BA$26,MATCH(Drivers!$A65,DriversGams!$A$5:$A$26,0),MATCH(Drivers!AD$3,DriversGams!$A$5:$BA$5,0))</f>
        <v>220.36436869783037</v>
      </c>
      <c r="AE65" s="6">
        <f>INDEX(DriversGams!$A$5:$BA$26,MATCH(Drivers!$A65,DriversGams!$A$5:$A$26,0),MATCH(Drivers!AE$3,DriversGams!$A$5:$BA$5,0))</f>
        <v>228.78418677175287</v>
      </c>
      <c r="AF65" s="6">
        <f>INDEX(DriversGams!$A$5:$BA$26,MATCH(Drivers!$A65,DriversGams!$A$5:$A$26,0),MATCH(Drivers!AF$3,DriversGams!$A$5:$BA$5,0))</f>
        <v>273.9932327266161</v>
      </c>
      <c r="AG65" s="6">
        <f>INDEX(DriversGams!$A$5:$BA$26,MATCH(Drivers!$A65,DriversGams!$A$5:$A$26,0),MATCH(Drivers!AG$3,DriversGams!$A$5:$BA$5,0))</f>
        <v>328.34570775550196</v>
      </c>
      <c r="AH65" s="6">
        <f>INDEX(DriversGams!$A$5:$BA$26,MATCH(Drivers!$A65,DriversGams!$A$5:$A$26,0),MATCH(Drivers!AH$3,DriversGams!$A$5:$BA$5,0))</f>
        <v>384.91017699093248</v>
      </c>
      <c r="AI65" s="6">
        <f>INDEX(DriversGams!$A$5:$BA$26,MATCH(Drivers!$A65,DriversGams!$A$5:$A$26,0),MATCH(Drivers!AI$3,DriversGams!$A$5:$BA$5,0))</f>
        <v>431.01496368797757</v>
      </c>
      <c r="AJ65" s="6">
        <f>INDEX(DriversGams!$A$5:$BA$26,MATCH(Drivers!$A65,DriversGams!$A$5:$A$26,0),MATCH(Drivers!AJ$3,DriversGams!$A$5:$BA$5,0))</f>
        <v>461.13394250535436</v>
      </c>
      <c r="AK65" s="6">
        <f>INDEX(DriversGams!$A$5:$BA$26,MATCH(Drivers!$A65,DriversGams!$A$5:$A$26,0),MATCH(Drivers!AK$3,DriversGams!$A$5:$BA$5,0))</f>
        <v>471.35244936292753</v>
      </c>
      <c r="AL65" s="107"/>
      <c r="AM65" s="107"/>
    </row>
    <row r="66" spans="1:39">
      <c r="A66" s="2" t="s">
        <v>5</v>
      </c>
      <c r="B66">
        <f t="shared" si="120"/>
        <v>20</v>
      </c>
      <c r="C66" s="294">
        <f>SUM(C45:C65)</f>
        <v>4032.0433682922144</v>
      </c>
      <c r="D66" s="294">
        <f t="shared" ref="D66:I66" si="121">SUM(D45:D65)</f>
        <v>4135.6011269326036</v>
      </c>
      <c r="E66" s="294">
        <f t="shared" si="121"/>
        <v>4214.5620530894539</v>
      </c>
      <c r="F66" s="294">
        <f t="shared" si="121"/>
        <v>4269.9104508291794</v>
      </c>
      <c r="G66" s="294">
        <f t="shared" si="121"/>
        <v>4306.3530098044157</v>
      </c>
      <c r="H66" s="294">
        <f t="shared" si="121"/>
        <v>4369.2882721535752</v>
      </c>
      <c r="I66" s="294">
        <f t="shared" si="121"/>
        <v>4424.2547121291227</v>
      </c>
      <c r="J66" s="108">
        <f t="shared" ref="J66:AK66" si="122">SUM(J45:J65)</f>
        <v>4454.71</v>
      </c>
      <c r="K66" s="108">
        <f t="shared" si="122"/>
        <v>4168.5599999999995</v>
      </c>
      <c r="L66" s="108">
        <f t="shared" si="122"/>
        <v>4364.6099639706999</v>
      </c>
      <c r="M66" s="108">
        <f t="shared" si="122"/>
        <v>4447.9917419918056</v>
      </c>
      <c r="N66" s="108">
        <f t="shared" si="122"/>
        <v>4456.887725475789</v>
      </c>
      <c r="O66" s="108">
        <f t="shared" si="122"/>
        <v>4501.4566027305473</v>
      </c>
      <c r="P66" s="108">
        <f t="shared" si="122"/>
        <v>4550.9726253605832</v>
      </c>
      <c r="Q66" s="108">
        <f t="shared" si="122"/>
        <v>4614.6862421156311</v>
      </c>
      <c r="R66" s="108">
        <f t="shared" si="122"/>
        <v>4688.5212219894811</v>
      </c>
      <c r="S66" s="108">
        <f t="shared" si="122"/>
        <v>4772.9146039852931</v>
      </c>
      <c r="T66" s="108">
        <f t="shared" si="122"/>
        <v>4878.0701326139297</v>
      </c>
      <c r="U66" s="108">
        <f t="shared" si="122"/>
        <v>5005.9651047671505</v>
      </c>
      <c r="V66" s="108">
        <f t="shared" si="122"/>
        <v>5153.0324316926462</v>
      </c>
      <c r="W66" s="108">
        <f t="shared" si="122"/>
        <v>5308.0229668226275</v>
      </c>
      <c r="X66" s="108">
        <f t="shared" si="122"/>
        <v>5472.4533377769021</v>
      </c>
      <c r="Y66" s="108">
        <f t="shared" si="122"/>
        <v>5660.5192636897464</v>
      </c>
      <c r="Z66" s="108">
        <f t="shared" si="122"/>
        <v>5859.7961117765817</v>
      </c>
      <c r="AA66" s="108">
        <f t="shared" si="122"/>
        <v>6071.0034498502264</v>
      </c>
      <c r="AB66" s="108">
        <f t="shared" si="122"/>
        <v>6295.6731854549653</v>
      </c>
      <c r="AC66" s="108">
        <f t="shared" si="122"/>
        <v>6530.8539953309019</v>
      </c>
      <c r="AD66" s="108">
        <f t="shared" si="122"/>
        <v>6769.6579855924483</v>
      </c>
      <c r="AE66" s="108">
        <f t="shared" si="122"/>
        <v>7009.3621264260146</v>
      </c>
      <c r="AF66" s="108">
        <f t="shared" si="122"/>
        <v>8315.2600771548514</v>
      </c>
      <c r="AG66" s="62">
        <f t="shared" si="122"/>
        <v>9888.9995639134086</v>
      </c>
      <c r="AH66" s="62">
        <f t="shared" si="122"/>
        <v>11528.13477236027</v>
      </c>
      <c r="AI66" s="62">
        <f t="shared" si="122"/>
        <v>12862.10118730256</v>
      </c>
      <c r="AJ66" s="62">
        <f t="shared" si="122"/>
        <v>13729.107842808744</v>
      </c>
      <c r="AK66" s="62">
        <f t="shared" si="122"/>
        <v>14014.530203526238</v>
      </c>
      <c r="AL66" s="108"/>
      <c r="AM66" s="108"/>
    </row>
    <row r="67" spans="1:39" s="24" customFormat="1">
      <c r="A67" s="212" t="s">
        <v>265</v>
      </c>
      <c r="B67">
        <f t="shared" si="120"/>
        <v>21</v>
      </c>
      <c r="C67" s="271"/>
      <c r="D67" s="213">
        <v>2.6436281887547874E-2</v>
      </c>
      <c r="E67" s="213">
        <v>2.0165921894981231E-2</v>
      </c>
      <c r="F67" s="213">
        <v>1.407744097509589E-2</v>
      </c>
      <c r="G67" s="213">
        <v>8.9337784405372211E-3</v>
      </c>
      <c r="H67" s="213">
        <v>1.4827464040109817E-2</v>
      </c>
      <c r="I67" s="213">
        <v>1.2732896737821964E-2</v>
      </c>
      <c r="J67" s="213">
        <v>7.2531087632679014E-3</v>
      </c>
      <c r="K67" s="213">
        <v>-7.2462496857853442E-2</v>
      </c>
      <c r="L67" s="213">
        <f t="shared" ref="L67" si="123">L66/K66-1</f>
        <v>4.7030620638949694E-2</v>
      </c>
      <c r="M67" s="213">
        <f t="shared" ref="M67" si="124">M66/L66-1</f>
        <v>1.9104061693808072E-2</v>
      </c>
      <c r="N67" s="213">
        <f t="shared" ref="N67" si="125">N66/M66-1</f>
        <v>2.0000000000000018E-3</v>
      </c>
      <c r="O67" s="213">
        <f t="shared" ref="O67" si="126">O66/N66-1</f>
        <v>1.0000000000000009E-2</v>
      </c>
      <c r="P67" s="213">
        <f t="shared" ref="P67" si="127">P66/O66-1</f>
        <v>1.0999999999999899E-2</v>
      </c>
      <c r="Q67" s="213">
        <f t="shared" ref="Q67" si="128">Q66/P66-1</f>
        <v>1.4000000000000012E-2</v>
      </c>
      <c r="R67" s="213">
        <f t="shared" ref="R67" si="129">R66/Q66-1</f>
        <v>1.6000000000000014E-2</v>
      </c>
      <c r="S67" s="213">
        <f t="shared" ref="S67" si="130">S66/R66-1</f>
        <v>1.8000000000000238E-2</v>
      </c>
      <c r="T67" s="213">
        <f t="shared" ref="T67" si="131">T66/S66-1</f>
        <v>2.2031722197760173E-2</v>
      </c>
      <c r="U67" s="213">
        <f t="shared" ref="U67" si="132">U66/T66-1</f>
        <v>2.6218354528799726E-2</v>
      </c>
      <c r="V67" s="213">
        <f t="shared" ref="V67" si="133">V66/U66-1</f>
        <v>2.9378416318852185E-2</v>
      </c>
      <c r="W67" s="213">
        <f t="shared" ref="W67" si="134">W66/V66-1</f>
        <v>3.0077539232383765E-2</v>
      </c>
      <c r="X67" s="213">
        <f t="shared" ref="X67" si="135">X66/W66-1</f>
        <v>3.0977705255239796E-2</v>
      </c>
      <c r="Y67" s="213">
        <f t="shared" ref="Y67" si="136">Y66/X66-1</f>
        <v>3.4365925902849925E-2</v>
      </c>
      <c r="Z67" s="213">
        <f t="shared" ref="Z67" si="137">Z66/Y66-1</f>
        <v>3.5204693916532914E-2</v>
      </c>
      <c r="AA67" s="213">
        <f t="shared" ref="AA67" si="138">AA66/Z66-1</f>
        <v>3.6043461930215681E-2</v>
      </c>
      <c r="AB67" s="213">
        <f t="shared" ref="AB67" si="139">AB66/AA66-1</f>
        <v>3.7007018273112813E-2</v>
      </c>
      <c r="AC67" s="213">
        <f t="shared" ref="AC67" si="140">AC66/AB66-1</f>
        <v>3.7355943192743934E-2</v>
      </c>
      <c r="AD67" s="213">
        <f t="shared" ref="AD67" si="141">AD66/AC66-1</f>
        <v>3.656550742556397E-2</v>
      </c>
      <c r="AE67" s="213">
        <f t="shared" ref="AE67" si="142">AE66/AD66-1</f>
        <v>3.5408604296364388E-2</v>
      </c>
      <c r="AF67" s="213">
        <f>(AF66/AE66)^(1/5)-1</f>
        <v>3.4759608710357215E-2</v>
      </c>
      <c r="AG67" s="213">
        <f>(AG66/AF66)^(1/5)-1</f>
        <v>3.5273992558261025E-2</v>
      </c>
      <c r="AH67" s="213">
        <f t="shared" ref="AH67:AK67" si="143">(AH66/AG66)^(1/5)-1</f>
        <v>3.1148792311749718E-2</v>
      </c>
      <c r="AI67" s="213">
        <f t="shared" si="143"/>
        <v>2.2140450115355259E-2</v>
      </c>
      <c r="AJ67" s="213">
        <f t="shared" si="143"/>
        <v>1.3132107425591899E-2</v>
      </c>
      <c r="AK67" s="213">
        <f t="shared" si="143"/>
        <v>4.1237642291809262E-3</v>
      </c>
      <c r="AL67" s="212"/>
      <c r="AM67" s="212"/>
    </row>
    <row r="68" spans="1:39">
      <c r="A68" t="s">
        <v>595</v>
      </c>
      <c r="B68">
        <f t="shared" si="120"/>
        <v>22</v>
      </c>
      <c r="C68" s="270">
        <v>52.325432882070082</v>
      </c>
      <c r="D68" s="269">
        <v>53.104386458423342</v>
      </c>
      <c r="E68" s="269">
        <v>53.912365691429272</v>
      </c>
      <c r="F68" s="269">
        <v>54.750491457321111</v>
      </c>
      <c r="G68" s="269">
        <v>55.619940469824826</v>
      </c>
      <c r="H68" s="269">
        <v>56.521948041648095</v>
      </c>
      <c r="I68" s="269">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107">
        <f>INDEX(DriversGams!$A$44:$BA$44,1,MATCH(Drivers!AI$3,DriversGams!$A$43:$BA$43,0))/1000</f>
        <v>75.663198000000008</v>
      </c>
      <c r="AJ68" s="107">
        <f>INDEX(DriversGams!$A$44:$BA$44,1,MATCH(Drivers!AJ$3,DriversGams!$A$43:$BA$43,0))/1000</f>
        <v>76.208044999999998</v>
      </c>
      <c r="AK68" s="107">
        <f>INDEX(DriversGams!$A$44:$BA$44,1,MATCH(Drivers!AK$3,DriversGams!$A$43:$BA$43,0))/1000</f>
        <v>76.502155000000002</v>
      </c>
      <c r="AL68" s="107"/>
      <c r="AM68" s="107"/>
    </row>
    <row r="69" spans="1:39">
      <c r="A69" t="s">
        <v>382</v>
      </c>
      <c r="B69">
        <f t="shared" si="120"/>
        <v>23</v>
      </c>
      <c r="C69" s="272">
        <v>0.5</v>
      </c>
      <c r="D69" s="272">
        <v>0.5</v>
      </c>
      <c r="E69" s="272">
        <v>0.5</v>
      </c>
      <c r="F69" s="272">
        <v>0.5</v>
      </c>
      <c r="G69" s="272">
        <v>0.5</v>
      </c>
      <c r="H69" s="272">
        <v>0.5</v>
      </c>
      <c r="I69" s="272">
        <v>0.5</v>
      </c>
      <c r="J69" s="17">
        <f>INDEX(DriversGams!$B62:$AN62,1,MATCH(Drivers!J$3,DriversGams!$B$61:$AN$61,0))</f>
        <v>0.44456066945606693</v>
      </c>
      <c r="K69" s="17">
        <f>INDEX(DriversGams!$B62:$AN62,1,MATCH(Drivers!K$3,DriversGams!$B$61:$AN$61,0))</f>
        <v>0.45521601685985247</v>
      </c>
      <c r="L69" s="17">
        <f>INDEX(DriversGams!$B62:$AN62,1,MATCH(Drivers!L$3,DriversGams!$B$61:$AN$61,0))</f>
        <v>0.46227119237511022</v>
      </c>
      <c r="M69" s="17">
        <f>INDEX(DriversGams!$B62:$AN62,1,MATCH(Drivers!M$3,DriversGams!$B$61:$AN$61,0))</f>
        <v>0.45384023967034137</v>
      </c>
      <c r="N69" s="17">
        <f>INDEX(DriversGams!$B62:$AN62,1,MATCH(Drivers!N$3,DriversGams!$B$61:$AN$61,0))</f>
        <v>0.4530506193635141</v>
      </c>
      <c r="O69" s="17">
        <f>INDEX(DriversGams!$B62:$AN62,1,MATCH(Drivers!O$3,DriversGams!$B$61:$AN$61,0))</f>
        <v>0.4492123756297739</v>
      </c>
      <c r="P69" s="17">
        <f>INDEX(DriversGams!$B62:$AN62,1,MATCH(Drivers!P$3,DriversGams!$B$61:$AN$61,0))</f>
        <v>0.44506077484649087</v>
      </c>
      <c r="Q69" s="17">
        <f>INDEX(DriversGams!$B62:$AN62,1,MATCH(Drivers!Q$3,DriversGams!$B$61:$AN$61,0))</f>
        <v>0.44048019500661473</v>
      </c>
      <c r="R69" s="17">
        <f>INDEX(DriversGams!$B62:$AN62,1,MATCH(Drivers!R$3,DriversGams!$B$61:$AN$61,0))</f>
        <v>0.43534996792463587</v>
      </c>
      <c r="S69" s="17">
        <f>INDEX(DriversGams!$B62:$AN62,1,MATCH(Drivers!S$3,DriversGams!$B$61:$AN$61,0))</f>
        <v>0.42993618539113665</v>
      </c>
      <c r="T69" s="17">
        <f>INDEX(DriversGams!$B62:$AN62,1,MATCH(Drivers!T$3,DriversGams!$B$61:$AN$61,0))</f>
        <v>0.42371952259311868</v>
      </c>
      <c r="U69" s="17">
        <f>INDEX(DriversGams!$B62:$AN62,1,MATCH(Drivers!U$3,DriversGams!$B$61:$AN$61,0))</f>
        <v>0.41657241965867214</v>
      </c>
      <c r="V69" s="17">
        <f>INDEX(DriversGams!$B62:$AN62,1,MATCH(Drivers!V$3,DriversGams!$B$61:$AN$61,0))</f>
        <v>0.40909885956028302</v>
      </c>
      <c r="W69" s="17">
        <f>INDEX(DriversGams!$B62:$AN62,1,MATCH(Drivers!W$3,DriversGams!$B$61:$AN$61,0))</f>
        <v>0.40185565007277846</v>
      </c>
      <c r="X69" s="17">
        <f>INDEX(DriversGams!$B62:$AN62,1,MATCH(Drivers!X$3,DriversGams!$B$61:$AN$61,0))</f>
        <v>0.39482416004663062</v>
      </c>
      <c r="Y69" s="17">
        <f>INDEX(DriversGams!$B62:$AN62,1,MATCH(Drivers!Y$3,DriversGams!$B$61:$AN$61,0))</f>
        <v>0.38744915622957621</v>
      </c>
      <c r="Z69" s="17">
        <f>INDEX(DriversGams!$B62:$AN62,1,MATCH(Drivers!Z$3,DriversGams!$B$61:$AN$61,0))</f>
        <v>0.3800592435396562</v>
      </c>
      <c r="AA69" s="17">
        <f>INDEX(DriversGams!$B62:$AN62,1,MATCH(Drivers!AA$3,DriversGams!$B$61:$AN$61,0))</f>
        <v>0.37316446554873905</v>
      </c>
      <c r="AB69" s="17">
        <f>INDEX(DriversGams!$B62:$AN62,1,MATCH(Drivers!AB$3,DriversGams!$B$61:$AN$61,0))</f>
        <v>0.36622575390923512</v>
      </c>
      <c r="AC69" s="17">
        <f>INDEX(DriversGams!$B62:$AN62,1,MATCH(Drivers!AC$3,DriversGams!$B$61:$AN$61,0))</f>
        <v>0.35954615135165829</v>
      </c>
      <c r="AD69" s="17">
        <f>INDEX(DriversGams!$B62:$AN62,1,MATCH(Drivers!AD$3,DriversGams!$B$61:$AN$61,0))</f>
        <v>0.35352413753940537</v>
      </c>
      <c r="AE69" s="17">
        <f>INDEX(DriversGams!$B62:$AN62,1,MATCH(Drivers!AE$3,DriversGams!$B$61:$AN$61,0))</f>
        <v>0.34790997115201444</v>
      </c>
      <c r="AF69" s="17">
        <f>INDEX(DriversGams!$B62:$AN62,1,MATCH(Drivers!AF$3,DriversGams!$B$61:$AN$61,0))</f>
        <v>0.31298090329354977</v>
      </c>
      <c r="AG69" s="17">
        <f>INDEX(DriversGams!$B62:$AN62,1,MATCH(Drivers!AG$3,DriversGams!$B$61:$AN$61,0))</f>
        <v>0.27905600345837911</v>
      </c>
      <c r="AH69" s="17">
        <f>INDEX(DriversGams!$B62:$AN62,1,MATCH(Drivers!AH$3,DriversGams!$B$61:$AN$61,0))</f>
        <v>0.24552291570350171</v>
      </c>
      <c r="AI69" s="17">
        <f>INDEX(DriversGams!$B62:$BA62,1,MATCH(Drivers!AI$3,DriversGams!$B$61:$BA$61,0))</f>
        <v>0.21188609489452759</v>
      </c>
      <c r="AJ69" s="17">
        <f>INDEX(DriversGams!$B62:$BA62,1,MATCH(Drivers!AJ$3,DriversGams!$B$61:$BA$61,0))</f>
        <v>0.17819185187839537</v>
      </c>
      <c r="AK69" s="17">
        <f>INDEX(DriversGams!$B62:$BA62,1,MATCH(Drivers!AK$3,DriversGams!$B$61:$BA$61,0))</f>
        <v>0.14450330331373529</v>
      </c>
      <c r="AL69" s="107"/>
      <c r="AM69" s="107"/>
    </row>
    <row r="70" spans="1:39">
      <c r="A70" t="s">
        <v>383</v>
      </c>
      <c r="B70">
        <f t="shared" si="120"/>
        <v>24</v>
      </c>
      <c r="C70" s="272">
        <v>0.3</v>
      </c>
      <c r="D70" s="272">
        <v>0.3</v>
      </c>
      <c r="E70" s="272">
        <v>0.3</v>
      </c>
      <c r="F70" s="272">
        <v>0.3</v>
      </c>
      <c r="G70" s="272">
        <v>0.3</v>
      </c>
      <c r="H70" s="272">
        <v>0.3</v>
      </c>
      <c r="I70" s="272">
        <v>0.3</v>
      </c>
      <c r="J70" s="17">
        <f>INDEX(DriversGams!$B63:$AN63,1,MATCH(Drivers!J$3,DriversGams!$B$61:$AN$61,0))</f>
        <v>0.31485355648535562</v>
      </c>
      <c r="K70" s="17">
        <f>INDEX(DriversGams!$B63:$AN63,1,MATCH(Drivers!K$3,DriversGams!$B$61:$AN$61,0))</f>
        <v>0.32560590094836672</v>
      </c>
      <c r="L70" s="17">
        <f>INDEX(DriversGams!$B63:$AN63,1,MATCH(Drivers!L$3,DriversGams!$B$61:$AN$61,0))</f>
        <v>0.30936026689417673</v>
      </c>
      <c r="M70" s="17">
        <f>INDEX(DriversGams!$B63:$AN63,1,MATCH(Drivers!M$3,DriversGams!$B$61:$AN$61,0))</f>
        <v>0.31355024567841444</v>
      </c>
      <c r="N70" s="17">
        <f>INDEX(DriversGams!$B63:$AN63,1,MATCH(Drivers!N$3,DriversGams!$B$61:$AN$61,0))</f>
        <v>0.31388781690524703</v>
      </c>
      <c r="O70" s="17">
        <f>INDEX(DriversGams!$B63:$AN63,1,MATCH(Drivers!O$3,DriversGams!$B$61:$AN$61,0))</f>
        <v>0.31543894410094331</v>
      </c>
      <c r="P70" s="17">
        <f>INDEX(DriversGams!$B63:$AN63,1,MATCH(Drivers!P$3,DriversGams!$B$61:$AN$61,0))</f>
        <v>0.31721983743486931</v>
      </c>
      <c r="Q70" s="17">
        <f>INDEX(DriversGams!$B63:$AN63,1,MATCH(Drivers!Q$3,DriversGams!$B$61:$AN$61,0))</f>
        <v>0.31883263902169873</v>
      </c>
      <c r="R70" s="17">
        <f>INDEX(DriversGams!$B63:$AN63,1,MATCH(Drivers!R$3,DriversGams!$B$61:$AN$61,0))</f>
        <v>0.32078866718521404</v>
      </c>
      <c r="S70" s="17">
        <f>INDEX(DriversGams!$B63:$AN63,1,MATCH(Drivers!S$3,DriversGams!$B$61:$AN$61,0))</f>
        <v>0.32280939346620441</v>
      </c>
      <c r="T70" s="17">
        <f>INDEX(DriversGams!$B63:$AN63,1,MATCH(Drivers!T$3,DriversGams!$B$61:$AN$61,0))</f>
        <v>0.32497598023764895</v>
      </c>
      <c r="U70" s="17">
        <f>INDEX(DriversGams!$B63:$AN63,1,MATCH(Drivers!U$3,DriversGams!$B$61:$AN$61,0))</f>
        <v>0.32775482993460558</v>
      </c>
      <c r="V70" s="17">
        <f>INDEX(DriversGams!$B63:$AN63,1,MATCH(Drivers!V$3,DriversGams!$B$61:$AN$61,0))</f>
        <v>0.33022222974356419</v>
      </c>
      <c r="W70" s="17">
        <f>INDEX(DriversGams!$B63:$AN63,1,MATCH(Drivers!W$3,DriversGams!$B$61:$AN$61,0))</f>
        <v>0.332708026046104</v>
      </c>
      <c r="X70" s="17">
        <f>INDEX(DriversGams!$B63:$AN63,1,MATCH(Drivers!X$3,DriversGams!$B$61:$AN$61,0))</f>
        <v>0.33507942725265366</v>
      </c>
      <c r="Y70" s="17">
        <f>INDEX(DriversGams!$B63:$AN63,1,MATCH(Drivers!Y$3,DriversGams!$B$61:$AN$61,0))</f>
        <v>0.33755833542625679</v>
      </c>
      <c r="Z70" s="17">
        <f>INDEX(DriversGams!$B63:$AN63,1,MATCH(Drivers!Z$3,DriversGams!$B$61:$AN$61,0))</f>
        <v>0.34023069208670387</v>
      </c>
      <c r="AA70" s="17">
        <f>INDEX(DriversGams!$B63:$AN63,1,MATCH(Drivers!AA$3,DriversGams!$B$61:$AN$61,0))</f>
        <v>0.34209365651908852</v>
      </c>
      <c r="AB70" s="17">
        <f>INDEX(DriversGams!$B63:$AN63,1,MATCH(Drivers!AB$3,DriversGams!$B$61:$AN$61,0))</f>
        <v>0.34372879918296723</v>
      </c>
      <c r="AC70" s="17">
        <f>INDEX(DriversGams!$B63:$AN63,1,MATCH(Drivers!AC$3,DriversGams!$B$61:$AN$61,0))</f>
        <v>0.34562071119418153</v>
      </c>
      <c r="AD70" s="17">
        <f>INDEX(DriversGams!$B63:$AN63,1,MATCH(Drivers!AD$3,DriversGams!$B$61:$AN$61,0))</f>
        <v>0.34714667279971562</v>
      </c>
      <c r="AE70" s="17">
        <f>INDEX(DriversGams!$B63:$AN63,1,MATCH(Drivers!AE$3,DriversGams!$B$61:$AN$61,0))</f>
        <v>0.34858040550949743</v>
      </c>
      <c r="AF70" s="17">
        <f>INDEX(DriversGams!$B63:$AN63,1,MATCH(Drivers!AF$3,DriversGams!$B$61:$AN$61,0))</f>
        <v>0.36410706909886797</v>
      </c>
      <c r="AG70" s="17">
        <f>INDEX(DriversGams!$B63:$AN63,1,MATCH(Drivers!AG$3,DriversGams!$B$61:$AN$61,0))</f>
        <v>0.38027781250126996</v>
      </c>
      <c r="AH70" s="17">
        <f>INDEX(DriversGams!$B63:$AN63,1,MATCH(Drivers!AH$3,DriversGams!$B$61:$AN$61,0))</f>
        <v>0.39561454073212232</v>
      </c>
      <c r="AI70" s="17">
        <f>INDEX(DriversGams!$B63:$BA63,1,MATCH(Drivers!AI$3,DriversGams!$B$61:$BA$61,0))</f>
        <v>0.4112108636823395</v>
      </c>
      <c r="AJ70" s="17">
        <f>INDEX(DriversGams!$B63:$BA63,1,MATCH(Drivers!AJ$3,DriversGams!$B$61:$BA$61,0))</f>
        <v>0.42692863962271321</v>
      </c>
      <c r="AK70" s="17">
        <f>INDEX(DriversGams!$B63:$BA63,1,MATCH(Drivers!AK$3,DriversGams!$B$61:$BA$61,0))</f>
        <v>0.44263272457796088</v>
      </c>
      <c r="AL70" s="107"/>
      <c r="AM70" s="107"/>
    </row>
    <row r="71" spans="1:39">
      <c r="A71" t="s">
        <v>384</v>
      </c>
      <c r="B71">
        <f t="shared" si="120"/>
        <v>25</v>
      </c>
      <c r="C71" s="272">
        <v>0.19999999999999996</v>
      </c>
      <c r="D71" s="272">
        <v>0.19999999999999996</v>
      </c>
      <c r="E71" s="272">
        <v>0.19999999999999996</v>
      </c>
      <c r="F71" s="272">
        <v>0.19999999999999996</v>
      </c>
      <c r="G71" s="272">
        <v>0.19999999999999996</v>
      </c>
      <c r="H71" s="272">
        <v>0.19999999999999996</v>
      </c>
      <c r="I71" s="272">
        <v>0.19999999999999996</v>
      </c>
      <c r="J71" s="17">
        <f>INDEX(DriversGams!$B64:$AN64,1,MATCH(Drivers!J$3,DriversGams!$B$61:$AN$61,0))</f>
        <v>0.24058577405857742</v>
      </c>
      <c r="K71" s="17">
        <f>INDEX(DriversGams!$B64:$AN64,1,MATCH(Drivers!K$3,DriversGams!$B$61:$AN$61,0))</f>
        <v>0.21917808219178081</v>
      </c>
      <c r="L71" s="17">
        <f>INDEX(DriversGams!$B64:$AN64,1,MATCH(Drivers!L$3,DriversGams!$B$61:$AN$61,0))</f>
        <v>0.22836854073071305</v>
      </c>
      <c r="M71" s="17">
        <f>INDEX(DriversGams!$B64:$AN64,1,MATCH(Drivers!M$3,DriversGams!$B$61:$AN$61,0))</f>
        <v>0.23260951465124413</v>
      </c>
      <c r="N71" s="17">
        <f>INDEX(DriversGams!$B64:$AN64,1,MATCH(Drivers!N$3,DriversGams!$B$61:$AN$61,0))</f>
        <v>0.23306156373123887</v>
      </c>
      <c r="O71" s="17">
        <f>INDEX(DriversGams!$B64:$AN64,1,MATCH(Drivers!O$3,DriversGams!$B$61:$AN$61,0))</f>
        <v>0.23534868026928282</v>
      </c>
      <c r="P71" s="17">
        <f>INDEX(DriversGams!$B64:$AN64,1,MATCH(Drivers!P$3,DriversGams!$B$61:$AN$61,0))</f>
        <v>0.23771938771863979</v>
      </c>
      <c r="Q71" s="17">
        <f>INDEX(DriversGams!$B64:$AN64,1,MATCH(Drivers!Q$3,DriversGams!$B$61:$AN$61,0))</f>
        <v>0.2406871659716866</v>
      </c>
      <c r="R71" s="17">
        <f>INDEX(DriversGams!$B64:$AN64,1,MATCH(Drivers!R$3,DriversGams!$B$61:$AN$61,0))</f>
        <v>0.24386136489015012</v>
      </c>
      <c r="S71" s="17">
        <f>INDEX(DriversGams!$B64:$AN64,1,MATCH(Drivers!S$3,DriversGams!$B$61:$AN$61,0))</f>
        <v>0.24725442114265897</v>
      </c>
      <c r="T71" s="17">
        <f>INDEX(DriversGams!$B64:$AN64,1,MATCH(Drivers!T$3,DriversGams!$B$61:$AN$61,0))</f>
        <v>0.25130449716923237</v>
      </c>
      <c r="U71" s="17">
        <f>INDEX(DriversGams!$B64:$AN64,1,MATCH(Drivers!U$3,DriversGams!$B$61:$AN$61,0))</f>
        <v>0.25567275040672227</v>
      </c>
      <c r="V71" s="17">
        <f>INDEX(DriversGams!$B64:$AN64,1,MATCH(Drivers!V$3,DriversGams!$B$61:$AN$61,0))</f>
        <v>0.26067891069615279</v>
      </c>
      <c r="W71" s="17">
        <f>INDEX(DriversGams!$B64:$AN64,1,MATCH(Drivers!W$3,DriversGams!$B$61:$AN$61,0))</f>
        <v>0.2654363238811176</v>
      </c>
      <c r="X71" s="17">
        <f>INDEX(DriversGams!$B64:$AN64,1,MATCH(Drivers!X$3,DriversGams!$B$61:$AN$61,0))</f>
        <v>0.27009641270071577</v>
      </c>
      <c r="Y71" s="17">
        <f>INDEX(DriversGams!$B64:$AN64,1,MATCH(Drivers!Y$3,DriversGams!$B$61:$AN$61,0))</f>
        <v>0.274992508344167</v>
      </c>
      <c r="Z71" s="17">
        <f>INDEX(DriversGams!$B64:$AN64,1,MATCH(Drivers!Z$3,DriversGams!$B$61:$AN$61,0))</f>
        <v>0.27971006437363993</v>
      </c>
      <c r="AA71" s="17">
        <f>INDEX(DriversGams!$B64:$AN64,1,MATCH(Drivers!AA$3,DriversGams!$B$61:$AN$61,0))</f>
        <v>0.28474187793217243</v>
      </c>
      <c r="AB71" s="17">
        <f>INDEX(DriversGams!$B64:$AN64,1,MATCH(Drivers!AB$3,DriversGams!$B$61:$AN$61,0))</f>
        <v>0.29004544690779771</v>
      </c>
      <c r="AC71" s="17">
        <f>INDEX(DriversGams!$B64:$AN64,1,MATCH(Drivers!AC$3,DriversGams!$B$61:$AN$61,0))</f>
        <v>0.29483313745416012</v>
      </c>
      <c r="AD71" s="17">
        <f>INDEX(DriversGams!$B64:$AN64,1,MATCH(Drivers!AD$3,DriversGams!$B$61:$AN$61,0))</f>
        <v>0.29932918966087896</v>
      </c>
      <c r="AE71" s="17">
        <f>INDEX(DriversGams!$B64:$AN64,1,MATCH(Drivers!AE$3,DriversGams!$B$61:$AN$61,0))</f>
        <v>0.30350962333848813</v>
      </c>
      <c r="AF71" s="17">
        <f>INDEX(DriversGams!$B64:$AN64,1,MATCH(Drivers!AF$3,DriversGams!$B$61:$AN$61,0))</f>
        <v>0.32291202760758225</v>
      </c>
      <c r="AG71" s="17">
        <f>INDEX(DriversGams!$B64:$AN64,1,MATCH(Drivers!AG$3,DriversGams!$B$61:$AN$61,0))</f>
        <v>0.34066618404035093</v>
      </c>
      <c r="AH71" s="17">
        <f>INDEX(DriversGams!$B64:$AN64,1,MATCH(Drivers!AH$3,DriversGams!$B$61:$AN$61,0))</f>
        <v>0.35886254356437597</v>
      </c>
      <c r="AI71" s="17">
        <f>INDEX(DriversGams!$B64:$BA64,1,MATCH(Drivers!AI$3,DriversGams!$B$61:$BA$61,0))</f>
        <v>0.37690304142313291</v>
      </c>
      <c r="AJ71" s="17">
        <f>INDEX(DriversGams!$B64:$BA64,1,MATCH(Drivers!AJ$3,DriversGams!$B$61:$BA$61,0))</f>
        <v>0.39487950849889142</v>
      </c>
      <c r="AK71" s="17">
        <f>INDEX(DriversGams!$B64:$BA64,1,MATCH(Drivers!AK$3,DriversGams!$B$61:$BA$61,0))</f>
        <v>0.41286397210830383</v>
      </c>
      <c r="AL71" s="107"/>
      <c r="AM71" s="107"/>
    </row>
    <row r="72" spans="1:39">
      <c r="A72" t="s">
        <v>385</v>
      </c>
      <c r="B72">
        <f t="shared" si="120"/>
        <v>26</v>
      </c>
      <c r="C72" s="269">
        <f>C69*C$68</f>
        <v>26.162716441035041</v>
      </c>
      <c r="D72" s="269">
        <f t="shared" ref="D72:I72" si="144">D69*D$68</f>
        <v>26.552193229211671</v>
      </c>
      <c r="E72" s="269">
        <f t="shared" si="144"/>
        <v>26.956182845714636</v>
      </c>
      <c r="F72" s="269">
        <f t="shared" si="144"/>
        <v>27.375245728660555</v>
      </c>
      <c r="G72" s="269">
        <f t="shared" si="144"/>
        <v>27.809970234912413</v>
      </c>
      <c r="H72" s="269">
        <f t="shared" si="144"/>
        <v>28.260974020824047</v>
      </c>
      <c r="I72" s="269">
        <f t="shared" si="144"/>
        <v>28.718000308649827</v>
      </c>
      <c r="J72" s="6">
        <f t="shared" ref="J72:K72" si="145">J69*J$30</f>
        <v>25.946710085536886</v>
      </c>
      <c r="K72" s="6">
        <f t="shared" si="145"/>
        <v>26.998265626975765</v>
      </c>
      <c r="L72" s="6">
        <f t="shared" ref="L72:L74" si="146">L69*L$30</f>
        <v>27.455328536696602</v>
      </c>
      <c r="M72" s="6">
        <f t="shared" ref="M72:AG72" si="147">M69*M$30</f>
        <v>27.182255123187865</v>
      </c>
      <c r="N72" s="6">
        <f t="shared" si="147"/>
        <v>27.370824378283928</v>
      </c>
      <c r="O72" s="6">
        <f t="shared" si="147"/>
        <v>27.411038436863816</v>
      </c>
      <c r="P72" s="6">
        <f t="shared" si="147"/>
        <v>27.448269217030393</v>
      </c>
      <c r="Q72" s="6">
        <f t="shared" si="147"/>
        <v>27.444135728614732</v>
      </c>
      <c r="R72" s="6">
        <f t="shared" si="147"/>
        <v>27.391748062452859</v>
      </c>
      <c r="S72" s="6">
        <f t="shared" si="147"/>
        <v>27.30718270689772</v>
      </c>
      <c r="T72" s="6">
        <f t="shared" si="147"/>
        <v>27.157765524251296</v>
      </c>
      <c r="U72" s="6">
        <f t="shared" si="147"/>
        <v>26.935271889842749</v>
      </c>
      <c r="V72" s="6">
        <f t="shared" si="147"/>
        <v>26.677960916785743</v>
      </c>
      <c r="W72" s="6">
        <f t="shared" si="147"/>
        <v>26.423184018205994</v>
      </c>
      <c r="X72" s="6">
        <f t="shared" si="147"/>
        <v>26.170599246297112</v>
      </c>
      <c r="Y72" s="6">
        <f t="shared" si="147"/>
        <v>25.883218136769703</v>
      </c>
      <c r="Z72" s="6">
        <f t="shared" si="147"/>
        <v>25.583358467507807</v>
      </c>
      <c r="AA72" s="6">
        <f t="shared" si="147"/>
        <v>25.306496393634095</v>
      </c>
      <c r="AB72" s="6">
        <f t="shared" si="147"/>
        <v>25.016238889567493</v>
      </c>
      <c r="AC72" s="6">
        <f t="shared" si="147"/>
        <v>24.73263863452279</v>
      </c>
      <c r="AD72" s="6">
        <f t="shared" si="147"/>
        <v>24.483958619794251</v>
      </c>
      <c r="AE72" s="6">
        <f t="shared" si="147"/>
        <v>24.254173810563351</v>
      </c>
      <c r="AF72" s="6">
        <f t="shared" si="147"/>
        <v>22.477099460091136</v>
      </c>
      <c r="AG72" s="6">
        <f t="shared" si="147"/>
        <v>20.518919007461761</v>
      </c>
      <c r="AH72" s="6">
        <f t="shared" ref="AH72:AK72" si="148">AH69*AH$30</f>
        <v>18.36488084785201</v>
      </c>
      <c r="AI72" s="6">
        <f t="shared" si="148"/>
        <v>16.031979551451432</v>
      </c>
      <c r="AJ72" s="6">
        <f t="shared" si="148"/>
        <v>13.579652666582088</v>
      </c>
      <c r="AK72" s="6">
        <f t="shared" si="148"/>
        <v>11.054814108119391</v>
      </c>
      <c r="AL72" s="6"/>
      <c r="AM72" s="6"/>
    </row>
    <row r="73" spans="1:39">
      <c r="A73" t="s">
        <v>386</v>
      </c>
      <c r="B73">
        <f t="shared" si="120"/>
        <v>27</v>
      </c>
      <c r="C73" s="269">
        <f t="shared" ref="C73:I74" si="149">C70*C$68</f>
        <v>15.697629864621025</v>
      </c>
      <c r="D73" s="269">
        <f t="shared" si="149"/>
        <v>15.931315937527001</v>
      </c>
      <c r="E73" s="269">
        <f t="shared" si="149"/>
        <v>16.173709707428781</v>
      </c>
      <c r="F73" s="269">
        <f t="shared" si="149"/>
        <v>16.425147437196333</v>
      </c>
      <c r="G73" s="269">
        <f t="shared" si="149"/>
        <v>16.685982140947448</v>
      </c>
      <c r="H73" s="269">
        <f t="shared" si="149"/>
        <v>16.956584412494429</v>
      </c>
      <c r="I73" s="269">
        <f t="shared" si="149"/>
        <v>17.230800185189896</v>
      </c>
      <c r="J73" s="6">
        <f t="shared" ref="J73:K73" si="150">J70*J$30</f>
        <v>18.376375848815535</v>
      </c>
      <c r="K73" s="6">
        <f t="shared" si="150"/>
        <v>19.311259441517389</v>
      </c>
      <c r="L73" s="6">
        <f t="shared" si="146"/>
        <v>18.373603858247002</v>
      </c>
      <c r="M73" s="6">
        <f t="shared" ref="M73:AG73" si="151">M70*M$30</f>
        <v>18.779742356384702</v>
      </c>
      <c r="N73" s="6">
        <f t="shared" si="151"/>
        <v>18.963373944982962</v>
      </c>
      <c r="O73" s="6">
        <f t="shared" si="151"/>
        <v>19.248154081046206</v>
      </c>
      <c r="P73" s="6">
        <f t="shared" si="151"/>
        <v>19.563924728927525</v>
      </c>
      <c r="Q73" s="6">
        <f t="shared" si="151"/>
        <v>19.864880008719858</v>
      </c>
      <c r="R73" s="6">
        <f t="shared" si="151"/>
        <v>20.183675204378439</v>
      </c>
      <c r="S73" s="6">
        <f t="shared" si="151"/>
        <v>20.503077866928027</v>
      </c>
      <c r="T73" s="6">
        <f t="shared" si="151"/>
        <v>20.828923383789171</v>
      </c>
      <c r="U73" s="6">
        <f t="shared" si="151"/>
        <v>21.192390664584384</v>
      </c>
      <c r="V73" s="6">
        <f t="shared" si="151"/>
        <v>21.534295520700407</v>
      </c>
      <c r="W73" s="6">
        <f t="shared" si="151"/>
        <v>21.876525550799496</v>
      </c>
      <c r="X73" s="6">
        <f t="shared" si="151"/>
        <v>22.210468086026644</v>
      </c>
      <c r="Y73" s="6">
        <f t="shared" si="151"/>
        <v>22.550303412057676</v>
      </c>
      <c r="Z73" s="6">
        <f t="shared" si="151"/>
        <v>22.902334057806431</v>
      </c>
      <c r="AA73" s="6">
        <f t="shared" si="151"/>
        <v>23.199400490223521</v>
      </c>
      <c r="AB73" s="6">
        <f t="shared" si="151"/>
        <v>23.479511371874722</v>
      </c>
      <c r="AC73" s="6">
        <f t="shared" si="151"/>
        <v>23.7747285638774</v>
      </c>
      <c r="AD73" s="6">
        <f t="shared" si="151"/>
        <v>24.042275673128817</v>
      </c>
      <c r="AE73" s="6">
        <f t="shared" si="151"/>
        <v>24.300912429123557</v>
      </c>
      <c r="AF73" s="6">
        <f t="shared" si="151"/>
        <v>26.148786459925194</v>
      </c>
      <c r="AG73" s="6">
        <f t="shared" si="151"/>
        <v>27.961733624598693</v>
      </c>
      <c r="AH73" s="6">
        <f t="shared" ref="AH73:AK73" si="152">AH70*AH$30</f>
        <v>29.591591812949058</v>
      </c>
      <c r="AI73" s="6">
        <f t="shared" si="152"/>
        <v>31.113528998547867</v>
      </c>
      <c r="AJ73" s="6">
        <f t="shared" si="152"/>
        <v>32.535396980156513</v>
      </c>
      <c r="AK73" s="6">
        <f t="shared" si="152"/>
        <v>33.862357303735472</v>
      </c>
      <c r="AL73" s="6"/>
      <c r="AM73" s="6"/>
    </row>
    <row r="74" spans="1:39">
      <c r="A74" t="s">
        <v>387</v>
      </c>
      <c r="B74">
        <f t="shared" si="120"/>
        <v>28</v>
      </c>
      <c r="C74" s="269">
        <f t="shared" si="149"/>
        <v>10.465086576414015</v>
      </c>
      <c r="D74" s="269">
        <f t="shared" si="149"/>
        <v>10.620877291684666</v>
      </c>
      <c r="E74" s="269">
        <f t="shared" si="149"/>
        <v>10.782473138285852</v>
      </c>
      <c r="F74" s="269">
        <f t="shared" si="149"/>
        <v>10.95009829146422</v>
      </c>
      <c r="G74" s="269">
        <f t="shared" si="149"/>
        <v>11.123988093964963</v>
      </c>
      <c r="H74" s="269">
        <f t="shared" si="149"/>
        <v>11.304389608329616</v>
      </c>
      <c r="I74" s="269">
        <f t="shared" si="149"/>
        <v>11.487200123459928</v>
      </c>
      <c r="J74" s="6">
        <f t="shared" ref="J74:K74" si="153">J71*J$30</f>
        <v>14.041748987467022</v>
      </c>
      <c r="K74" s="6">
        <f t="shared" si="153"/>
        <v>12.999164931506851</v>
      </c>
      <c r="L74" s="6">
        <f t="shared" si="146"/>
        <v>13.563322605056396</v>
      </c>
      <c r="M74" s="6">
        <f t="shared" ref="M74:AG74" si="154">M71*M$30</f>
        <v>13.931887520427432</v>
      </c>
      <c r="N74" s="6">
        <f t="shared" si="154"/>
        <v>14.080296676733113</v>
      </c>
      <c r="O74" s="6">
        <f t="shared" si="154"/>
        <v>14.361028482089978</v>
      </c>
      <c r="P74" s="6">
        <f t="shared" si="154"/>
        <v>14.660887054042076</v>
      </c>
      <c r="Q74" s="6">
        <f t="shared" si="154"/>
        <v>14.996023262665405</v>
      </c>
      <c r="R74" s="6">
        <f t="shared" si="154"/>
        <v>15.343492733168704</v>
      </c>
      <c r="S74" s="6">
        <f t="shared" si="154"/>
        <v>15.704241426174255</v>
      </c>
      <c r="T74" s="6">
        <f t="shared" si="154"/>
        <v>16.10704309195954</v>
      </c>
      <c r="U74" s="6">
        <f t="shared" si="154"/>
        <v>16.531615445572868</v>
      </c>
      <c r="V74" s="6">
        <f t="shared" si="154"/>
        <v>16.999269562513845</v>
      </c>
      <c r="W74" s="6">
        <f t="shared" si="154"/>
        <v>17.45321443099451</v>
      </c>
      <c r="X74" s="6">
        <f t="shared" si="154"/>
        <v>17.903121667676245</v>
      </c>
      <c r="Y74" s="6">
        <f t="shared" si="154"/>
        <v>18.370645451172628</v>
      </c>
      <c r="Z74" s="6">
        <f t="shared" si="154"/>
        <v>18.82844047468576</v>
      </c>
      <c r="AA74" s="6">
        <f t="shared" si="154"/>
        <v>19.310036116142385</v>
      </c>
      <c r="AB74" s="6">
        <f t="shared" si="154"/>
        <v>19.812495738557786</v>
      </c>
      <c r="AC74" s="6">
        <f t="shared" si="154"/>
        <v>20.281127801599805</v>
      </c>
      <c r="AD74" s="6">
        <f t="shared" si="154"/>
        <v>20.730588707076922</v>
      </c>
      <c r="AE74" s="6">
        <f t="shared" si="154"/>
        <v>21.158850760313094</v>
      </c>
      <c r="AF74" s="6">
        <f t="shared" si="154"/>
        <v>23.190315079983677</v>
      </c>
      <c r="AG74" s="6">
        <f t="shared" si="154"/>
        <v>25.049100367939545</v>
      </c>
      <c r="AH74" s="6">
        <f t="shared" ref="AH74:AK74" si="155">AH71*AH$30</f>
        <v>26.84257733919894</v>
      </c>
      <c r="AI74" s="6">
        <f t="shared" si="155"/>
        <v>28.517689450000709</v>
      </c>
      <c r="AJ74" s="6">
        <f t="shared" si="155"/>
        <v>30.092995353261401</v>
      </c>
      <c r="AK74" s="6">
        <f t="shared" si="155"/>
        <v>31.584983588145139</v>
      </c>
      <c r="AL74" s="6"/>
      <c r="AM74" s="6"/>
    </row>
    <row r="75" spans="1:39">
      <c r="A75" t="s">
        <v>388</v>
      </c>
      <c r="B75">
        <f t="shared" si="120"/>
        <v>29</v>
      </c>
      <c r="C75" s="273">
        <v>0.33936777226430637</v>
      </c>
      <c r="D75" s="272">
        <v>0.34922378908645002</v>
      </c>
      <c r="E75" s="272">
        <v>0.35473666462293074</v>
      </c>
      <c r="F75" s="272">
        <v>0.35856192519926422</v>
      </c>
      <c r="G75" s="272">
        <v>0.35979950950337214</v>
      </c>
      <c r="H75" s="272">
        <v>0.36519987737584303</v>
      </c>
      <c r="I75" s="272">
        <v>0.36857510729613735</v>
      </c>
      <c r="J75">
        <f>INDEX(DriversGams!$A72:$AN72,1,MATCH(Drivers!J$3,DriversGams!$A$71:$AN$71,0))</f>
        <v>0.32619999999999999</v>
      </c>
      <c r="K75">
        <f>INDEX(DriversGams!$A72:$AN72,1,MATCH(Drivers!K$3,DriversGams!$A$71:$AN$71,0))</f>
        <v>0.2994</v>
      </c>
      <c r="L75" s="182">
        <f>(K75+M75)/2</f>
        <v>0.31118848300622265</v>
      </c>
      <c r="M75">
        <f>INDEX(DriversGams!$A72:$AN72,1,MATCH(Drivers!M$3,DriversGams!$A$71:$AN$71,0))</f>
        <v>0.3229769660124453</v>
      </c>
      <c r="N75">
        <f>INDEX(DriversGams!$A72:$AN72,1,MATCH(Drivers!N$3,DriversGams!$A$71:$AN$71,0))</f>
        <v>0.32341725558949985</v>
      </c>
      <c r="O75">
        <f>INDEX(DriversGams!$A72:$AN72,1,MATCH(Drivers!O$3,DriversGams!$A$71:$AN$71,0))</f>
        <v>0.32583348645578519</v>
      </c>
      <c r="P75" s="182">
        <f>(O75+Q75)/2</f>
        <v>0.32906755481056071</v>
      </c>
      <c r="Q75">
        <f>INDEX(DriversGams!$A72:$AN72,1,MATCH(Drivers!Q$3,DriversGams!$A$71:$AN$71,0))</f>
        <v>0.33230162316533624</v>
      </c>
      <c r="R75">
        <f>INDEX(DriversGams!$A72:$AN72,1,MATCH(Drivers!R$3,DriversGams!$A$71:$AN$71,0))</f>
        <v>0.33651148349830801</v>
      </c>
      <c r="S75">
        <f>INDEX(DriversGams!$A72:$AN72,1,MATCH(Drivers!S$3,DriversGams!$A$71:$AN$71,0))</f>
        <v>0.34119089406864367</v>
      </c>
      <c r="T75">
        <f>INDEX(DriversGams!$A72:$AN72,1,MATCH(Drivers!T$3,DriversGams!$A$71:$AN$71,0))</f>
        <v>0.36221879577366001</v>
      </c>
      <c r="U75">
        <f>INDEX(DriversGams!$A72:$AN72,1,MATCH(Drivers!U$3,DriversGams!$A$71:$AN$71,0))</f>
        <v>0.37004385784560301</v>
      </c>
      <c r="V75">
        <f>INDEX(DriversGams!$A72:$AN72,1,MATCH(Drivers!V$3,DriversGams!$A$71:$AN$71,0))</f>
        <v>0.37852012939101487</v>
      </c>
      <c r="W75">
        <f>INDEX(DriversGams!$A72:$AN72,1,MATCH(Drivers!W$3,DriversGams!$A$71:$AN$71,0))</f>
        <v>0.3878734723924257</v>
      </c>
      <c r="X75">
        <f>INDEX(DriversGams!$A72:$AN72,1,MATCH(Drivers!X$3,DriversGams!$A$71:$AN$71,0))</f>
        <v>0.39741278536009639</v>
      </c>
      <c r="Y75">
        <f>INDEX(DriversGams!$A72:$AN72,1,MATCH(Drivers!Y$3,DriversGams!$A$71:$AN$71,0))</f>
        <v>0.40816256077414653</v>
      </c>
      <c r="Z75">
        <f>INDEX(DriversGams!$A72:$AN72,1,MATCH(Drivers!Z$3,DriversGams!$A$71:$AN$71,0))</f>
        <v>0.41948785970919228</v>
      </c>
      <c r="AA75">
        <f>INDEX(DriversGams!$A72:$AN72,1,MATCH(Drivers!AA$3,DriversGams!$A$71:$AN$71,0))</f>
        <v>0.43088849431928106</v>
      </c>
      <c r="AB75">
        <f>INDEX(DriversGams!$A72:$AN72,1,MATCH(Drivers!AB$3,DriversGams!$A$71:$AN$71,0))</f>
        <v>0.44353505886754657</v>
      </c>
      <c r="AC75">
        <f>INDEX(DriversGams!$A72:$AN72,1,MATCH(Drivers!AC$3,DriversGams!$A$71:$AN$71,0))</f>
        <v>0.45796945182824422</v>
      </c>
      <c r="AD75">
        <f>INDEX(DriversGams!$A72:$AN72,1,MATCH(Drivers!AD$3,DriversGams!$A$71:$AN$71,0))</f>
        <v>0.49299530640753597</v>
      </c>
      <c r="AE75">
        <f>INDEX(DriversGams!$A72:$AN72,1,MATCH(Drivers!AE$3,DriversGams!$A$71:$AN$71,0))</f>
        <v>0.50697126094253331</v>
      </c>
      <c r="AF75">
        <f>INDEX(DriversGams!$A72:$AN72,1,MATCH(Drivers!AF$3,DriversGams!$A$71:$AN$71,0))</f>
        <v>0.58080477896828098</v>
      </c>
      <c r="AG75">
        <f>INDEX(DriversGams!$A72:$AN72,1,MATCH(Drivers!AG$3,DriversGams!$A$71:$AN$71,0))</f>
        <v>0.66610516650076956</v>
      </c>
      <c r="AH75">
        <f>INDEX(DriversGams!$A72:$AN72,1,MATCH(Drivers!AH$3,DriversGams!$A$71:$AN$71,0))</f>
        <v>0.75273856178520915</v>
      </c>
      <c r="AI75">
        <f>INDEX(DriversGams!$A72:$BA72,1,MATCH(Drivers!AI$3,DriversGams!$A$71:$BA$71,0))</f>
        <v>0.82133769911310128</v>
      </c>
      <c r="AJ75">
        <f>INDEX(DriversGams!$A72:$BA72,1,MATCH(Drivers!AJ$3,DriversGams!$A$71:$BA$71,0))</f>
        <v>0.86510354931807654</v>
      </c>
      <c r="AK75">
        <f>INDEX(DriversGams!$A72:$BA72,1,MATCH(Drivers!AK$3,DriversGams!$A$71:$BA$71,0))</f>
        <v>0.87937509313274809</v>
      </c>
      <c r="AL75" s="107"/>
      <c r="AM75" s="107"/>
    </row>
    <row r="76" spans="1:39">
      <c r="A76" t="s">
        <v>265</v>
      </c>
      <c r="C76" s="92"/>
      <c r="D76" s="278">
        <f>(D75/C75)^(1/(D$5-C$5))-1</f>
        <v>2.9042288713459818E-2</v>
      </c>
      <c r="E76" s="278">
        <f t="shared" ref="E76" si="156">(E75/D75)^(1/(E$5-D$5))-1</f>
        <v>1.5786082474226859E-2</v>
      </c>
      <c r="F76" s="278">
        <f t="shared" ref="F76" si="157">(F75/E75)^(1/(F$5-E$5))-1</f>
        <v>1.0783380907072537E-2</v>
      </c>
      <c r="G76" s="278">
        <f t="shared" ref="G76" si="158">(G75/F75)^(1/(G$5-F$5))-1</f>
        <v>3.4515218073423171E-3</v>
      </c>
      <c r="H76" s="278">
        <f t="shared" ref="H76" si="159">(H75/G75)^(1/(H$5-G$5))-1</f>
        <v>1.5009380863039379E-2</v>
      </c>
      <c r="I76" s="278">
        <f t="shared" ref="I76" si="160">(I75/H75)^(1/(I$5-H$5))-1</f>
        <v>9.2421441774492852E-3</v>
      </c>
      <c r="J76" s="92">
        <f t="shared" ref="J76" si="161">(J75/I75)^(1/(J$5-I$5))-1</f>
        <v>-0.11497007382565971</v>
      </c>
      <c r="K76" s="92">
        <f t="shared" ref="K76" si="162">(K75/J75)^(1/(K$5-J$5))-1</f>
        <v>-8.2158185162476971E-2</v>
      </c>
      <c r="L76" s="92">
        <f t="shared" ref="L76" si="163">(L75/K75)^(1/(L$5-K$5))-1</f>
        <v>3.937369073554664E-2</v>
      </c>
      <c r="M76" s="92">
        <f t="shared" ref="M76" si="164">(M75/L75)^(1/(M$5-L$5))-1</f>
        <v>3.7882131409043618E-2</v>
      </c>
      <c r="N76" s="92">
        <f t="shared" ref="N76" si="165">(N75/M75)^(1/(N$5-M$5))-1</f>
        <v>1.363222840595979E-3</v>
      </c>
      <c r="O76" s="92">
        <f t="shared" ref="O76" si="166">(O75/N75)^(1/(O$5-N$5))-1</f>
        <v>7.4709398602781363E-3</v>
      </c>
      <c r="P76" s="92">
        <f t="shared" ref="P76" si="167">(P75/O75)^(1/(P$5-O$5))-1</f>
        <v>9.9255248131606688E-3</v>
      </c>
      <c r="Q76" s="92">
        <f t="shared" ref="Q76" si="168">(Q75/P75)^(1/(Q$5-P$5))-1</f>
        <v>9.827976983745268E-3</v>
      </c>
      <c r="R76" s="92">
        <f t="shared" ref="R76" si="169">(R75/Q75)^(1/(R$5-Q$5))-1</f>
        <v>1.2668792565232678E-2</v>
      </c>
      <c r="S76" s="92">
        <f t="shared" ref="S76" si="170">(S75/R75)^(1/(S$5-R$5))-1</f>
        <v>1.39056489891205E-2</v>
      </c>
      <c r="T76" s="92">
        <f t="shared" ref="T76" si="171">(T75/S75)^(1/(T$5-S$5))-1</f>
        <v>6.1630899506907033E-2</v>
      </c>
      <c r="U76" s="92">
        <f t="shared" ref="U76" si="172">(U75/T75)^(1/(U$5-T$5))-1</f>
        <v>2.1603136455769834E-2</v>
      </c>
      <c r="V76" s="92">
        <f t="shared" ref="V76" si="173">(V75/U75)^(1/(V$5-U$5))-1</f>
        <v>2.2906126843344365E-2</v>
      </c>
      <c r="W76" s="92">
        <f t="shared" ref="W76" si="174">(W75/V75)^(1/(W$5-V$5))-1</f>
        <v>2.4710292201524542E-2</v>
      </c>
      <c r="X76" s="92">
        <f t="shared" ref="X76" si="175">(X75/W75)^(1/(X$5-W$5))-1</f>
        <v>2.4593878278995618E-2</v>
      </c>
      <c r="Y76" s="92">
        <f t="shared" ref="Y76" si="176">(Y75/X75)^(1/(Y$5-X$5))-1</f>
        <v>2.7049395012064714E-2</v>
      </c>
      <c r="Z76" s="92">
        <f t="shared" ref="Z76" si="177">(Z75/Y75)^(1/(Z$5-Y$5))-1</f>
        <v>2.7747030285103724E-2</v>
      </c>
      <c r="AA76" s="92">
        <f t="shared" ref="AA76" si="178">(AA75/Z75)^(1/(AA$5-Z$5))-1</f>
        <v>2.7177507873510809E-2</v>
      </c>
      <c r="AB76" s="92">
        <f t="shared" ref="AB76" si="179">(AB75/AA75)^(1/(AB$5-AA$5))-1</f>
        <v>2.9349970386757684E-2</v>
      </c>
      <c r="AC76" s="92">
        <f t="shared" ref="AC76" si="180">(AC75/AB75)^(1/(AC$5-AB$5))-1</f>
        <v>3.2543972955716649E-2</v>
      </c>
      <c r="AD76" s="92">
        <f t="shared" ref="AD76" si="181">(AD75/AC75)^(1/(AD$5-AC$5))-1</f>
        <v>7.6480766215882401E-2</v>
      </c>
      <c r="AE76" s="92">
        <f t="shared" ref="AE76" si="182">(AE75/AD75)^(1/(AE$5-AD$5))-1</f>
        <v>2.83490620566762E-2</v>
      </c>
      <c r="AF76" s="92">
        <f t="shared" ref="AF76" si="183">(AF75/AE75)^(1/(AF$5-AE$5))-1</f>
        <v>2.7565153237630202E-2</v>
      </c>
      <c r="AG76" s="92">
        <f t="shared" ref="AG76" si="184">(AG75/AF75)^(1/(AG$5-AF$5))-1</f>
        <v>2.7785589548525946E-2</v>
      </c>
      <c r="AH76" s="295">
        <f t="shared" ref="AH76" si="185">(AH75/AG75)^(1/(AH$5-AG$5))-1</f>
        <v>2.4755534538967172E-2</v>
      </c>
      <c r="AI76" s="295">
        <f>(AI75/AH75)^(1/(AI$5-AH$5))-1</f>
        <v>1.7596298267333221E-2</v>
      </c>
      <c r="AJ76" s="295">
        <f t="shared" ref="AJ76" si="186">(AJ75/AI75)^(1/(AJ$5-AI$5))-1</f>
        <v>1.0437061796241043E-2</v>
      </c>
      <c r="AK76" s="295">
        <f t="shared" ref="AK76" si="187">(AK75/AJ75)^(1/(AK$5-AJ$5))-1</f>
        <v>3.2778251214204968E-3</v>
      </c>
      <c r="AL76" s="92"/>
      <c r="AM76" s="92"/>
    </row>
    <row r="78" spans="1:39">
      <c r="A78" t="s">
        <v>639</v>
      </c>
      <c r="L78">
        <f>L69/K69</f>
        <v>1.0154985221388417</v>
      </c>
      <c r="M78">
        <f t="shared" ref="M78:AG80" si="188">M69/L69</f>
        <v>0.98176189032794514</v>
      </c>
      <c r="N78">
        <f t="shared" si="188"/>
        <v>0.99826013597339702</v>
      </c>
      <c r="O78">
        <f t="shared" si="188"/>
        <v>0.99152800245779926</v>
      </c>
      <c r="P78">
        <f t="shared" si="188"/>
        <v>0.99075804450520166</v>
      </c>
      <c r="Q78">
        <f t="shared" si="188"/>
        <v>0.98970796776809622</v>
      </c>
      <c r="R78">
        <f t="shared" si="188"/>
        <v>0.98835310386224784</v>
      </c>
      <c r="S78">
        <f t="shared" si="188"/>
        <v>0.98756452754709656</v>
      </c>
      <c r="T78">
        <f t="shared" si="188"/>
        <v>0.98554049877806327</v>
      </c>
      <c r="U78">
        <f t="shared" si="188"/>
        <v>0.98313246722570857</v>
      </c>
      <c r="V78">
        <f t="shared" si="188"/>
        <v>0.9820593977284604</v>
      </c>
      <c r="W78">
        <f t="shared" si="188"/>
        <v>0.98229472090122694</v>
      </c>
      <c r="X78">
        <f t="shared" si="188"/>
        <v>0.98250244826749511</v>
      </c>
      <c r="Y78">
        <f t="shared" si="188"/>
        <v>0.98132078894011099</v>
      </c>
      <c r="Z78">
        <f t="shared" si="188"/>
        <v>0.98092675497906812</v>
      </c>
      <c r="AA78">
        <f t="shared" si="188"/>
        <v>0.98185867569828567</v>
      </c>
      <c r="AB78">
        <f t="shared" si="188"/>
        <v>0.98140575462001578</v>
      </c>
      <c r="AC78">
        <f t="shared" si="188"/>
        <v>0.98176096987643235</v>
      </c>
      <c r="AD78">
        <f t="shared" si="188"/>
        <v>0.98325106863301392</v>
      </c>
      <c r="AE78">
        <f t="shared" si="188"/>
        <v>0.98411942554625387</v>
      </c>
      <c r="AF78">
        <f t="shared" si="188"/>
        <v>0.89960314232211847</v>
      </c>
      <c r="AG78">
        <f t="shared" si="188"/>
        <v>0.89160712529686847</v>
      </c>
      <c r="AH78">
        <f t="shared" ref="AH78:AH80" si="189">AH69/AG69</f>
        <v>0.87983384217039851</v>
      </c>
      <c r="AI78">
        <f t="shared" ref="AI78:AI80" si="190">AI69/AH69</f>
        <v>0.86299926134147653</v>
      </c>
      <c r="AJ78">
        <f t="shared" ref="AJ78:AJ80" si="191">AJ69/AI69</f>
        <v>0.84097945156380127</v>
      </c>
      <c r="AK78">
        <f t="shared" ref="AK78:AK80" si="192">AK69/AJ69</f>
        <v>0.8109422613349887</v>
      </c>
    </row>
    <row r="79" spans="1:39">
      <c r="A79" t="s">
        <v>640</v>
      </c>
      <c r="L79">
        <f t="shared" ref="L79:AA80" si="193">L70/K70</f>
        <v>0.95010645075266564</v>
      </c>
      <c r="M79">
        <f t="shared" si="193"/>
        <v>1.0135440107622837</v>
      </c>
      <c r="N79">
        <f t="shared" si="193"/>
        <v>1.0010766096709707</v>
      </c>
      <c r="O79">
        <f t="shared" si="193"/>
        <v>1.0049416610398885</v>
      </c>
      <c r="P79">
        <f t="shared" si="193"/>
        <v>1.0056457624121267</v>
      </c>
      <c r="Q79">
        <f t="shared" si="193"/>
        <v>1.0050841763234954</v>
      </c>
      <c r="R79">
        <f t="shared" si="193"/>
        <v>1.0061349683944441</v>
      </c>
      <c r="S79">
        <f t="shared" si="193"/>
        <v>1.0062992446046222</v>
      </c>
      <c r="T79">
        <f t="shared" si="193"/>
        <v>1.0067116596211174</v>
      </c>
      <c r="U79">
        <f t="shared" si="193"/>
        <v>1.0085509387337628</v>
      </c>
      <c r="V79">
        <f t="shared" si="193"/>
        <v>1.0075281874852948</v>
      </c>
      <c r="W79">
        <f t="shared" si="193"/>
        <v>1.0075276467743257</v>
      </c>
      <c r="X79">
        <f t="shared" si="193"/>
        <v>1.0071275743922723</v>
      </c>
      <c r="Y79">
        <f t="shared" si="193"/>
        <v>1.0073979718597705</v>
      </c>
      <c r="Z79">
        <f t="shared" si="193"/>
        <v>1.0079167254367234</v>
      </c>
      <c r="AA79">
        <f t="shared" si="193"/>
        <v>1.0054755919313414</v>
      </c>
      <c r="AB79">
        <f t="shared" si="188"/>
        <v>1.0047798099518033</v>
      </c>
      <c r="AC79">
        <f t="shared" si="188"/>
        <v>1.0055040834975462</v>
      </c>
      <c r="AD79">
        <f t="shared" si="188"/>
        <v>1.0044151335730478</v>
      </c>
      <c r="AE79">
        <f t="shared" si="188"/>
        <v>1.0041300488298472</v>
      </c>
      <c r="AF79">
        <f t="shared" si="188"/>
        <v>1.0445425598913864</v>
      </c>
      <c r="AG79">
        <f t="shared" si="188"/>
        <v>1.0444120556143639</v>
      </c>
      <c r="AH79">
        <f t="shared" si="189"/>
        <v>1.0403303262159191</v>
      </c>
      <c r="AI79">
        <f t="shared" si="190"/>
        <v>1.0394230275797109</v>
      </c>
      <c r="AJ79">
        <f t="shared" si="191"/>
        <v>1.0382231534440094</v>
      </c>
      <c r="AK79">
        <f t="shared" si="192"/>
        <v>1.0367838638539821</v>
      </c>
    </row>
    <row r="80" spans="1:39">
      <c r="A80" t="s">
        <v>641</v>
      </c>
      <c r="L80">
        <f t="shared" si="193"/>
        <v>1.0419314670838784</v>
      </c>
      <c r="M80">
        <f t="shared" si="188"/>
        <v>1.0185707449325603</v>
      </c>
      <c r="N80">
        <f t="shared" si="188"/>
        <v>1.0019433817256895</v>
      </c>
      <c r="O80">
        <f t="shared" si="188"/>
        <v>1.0098133579017834</v>
      </c>
      <c r="P80">
        <f t="shared" si="188"/>
        <v>1.0100731707806665</v>
      </c>
      <c r="Q80">
        <f t="shared" si="188"/>
        <v>1.0124843761441933</v>
      </c>
      <c r="R80">
        <f t="shared" si="188"/>
        <v>1.0131880688596289</v>
      </c>
      <c r="S80">
        <f t="shared" si="188"/>
        <v>1.0139138737865971</v>
      </c>
      <c r="T80">
        <f t="shared" si="188"/>
        <v>1.0163801965920627</v>
      </c>
      <c r="U80">
        <f t="shared" si="188"/>
        <v>1.0173823122415047</v>
      </c>
      <c r="V80">
        <f t="shared" si="188"/>
        <v>1.0195803435503656</v>
      </c>
      <c r="W80">
        <f t="shared" si="188"/>
        <v>1.018250088479578</v>
      </c>
      <c r="X80">
        <f t="shared" si="188"/>
        <v>1.0175563342328584</v>
      </c>
      <c r="Y80">
        <f t="shared" si="188"/>
        <v>1.0181272146286386</v>
      </c>
      <c r="Z80">
        <f t="shared" si="188"/>
        <v>1.0171552165470947</v>
      </c>
      <c r="AA80">
        <f t="shared" si="188"/>
        <v>1.0179893904418502</v>
      </c>
      <c r="AB80">
        <f t="shared" si="188"/>
        <v>1.0186258832530726</v>
      </c>
      <c r="AC80">
        <f t="shared" si="188"/>
        <v>1.016506690925179</v>
      </c>
      <c r="AD80">
        <f t="shared" si="188"/>
        <v>1.015249480589399</v>
      </c>
      <c r="AE80">
        <f t="shared" si="188"/>
        <v>1.0139660073992294</v>
      </c>
      <c r="AF80">
        <f t="shared" si="188"/>
        <v>1.0639268173960192</v>
      </c>
      <c r="AG80">
        <f t="shared" si="188"/>
        <v>1.0549814033385723</v>
      </c>
      <c r="AH80">
        <f t="shared" si="189"/>
        <v>1.0534140468778366</v>
      </c>
      <c r="AI80">
        <f t="shared" si="190"/>
        <v>1.0502713314116625</v>
      </c>
      <c r="AJ80">
        <f t="shared" si="191"/>
        <v>1.0476952030099886</v>
      </c>
      <c r="AK80">
        <f t="shared" si="192"/>
        <v>1.0455441804964232</v>
      </c>
    </row>
    <row r="81" spans="1:37">
      <c r="A81" t="s">
        <v>382</v>
      </c>
      <c r="K81" s="17">
        <f>K69</f>
        <v>0.45521601685985247</v>
      </c>
      <c r="L81">
        <f>K81*L78</f>
        <v>0.46227119237511022</v>
      </c>
      <c r="M81">
        <f t="shared" ref="M81:AG83" si="194">L81*M78</f>
        <v>0.45384023967034137</v>
      </c>
      <c r="N81">
        <f t="shared" si="194"/>
        <v>0.4530506193635141</v>
      </c>
      <c r="O81">
        <f t="shared" si="194"/>
        <v>0.4492123756297739</v>
      </c>
      <c r="P81">
        <f t="shared" si="194"/>
        <v>0.44506077484649087</v>
      </c>
      <c r="Q81">
        <f t="shared" si="194"/>
        <v>0.44048019500661473</v>
      </c>
      <c r="R81">
        <f t="shared" si="194"/>
        <v>0.43534996792463587</v>
      </c>
      <c r="S81">
        <f t="shared" si="194"/>
        <v>0.42993618539113665</v>
      </c>
      <c r="T81">
        <f t="shared" si="194"/>
        <v>0.42371952259311868</v>
      </c>
      <c r="U81">
        <f t="shared" si="194"/>
        <v>0.41657241965867214</v>
      </c>
      <c r="V81">
        <f t="shared" si="194"/>
        <v>0.40909885956028302</v>
      </c>
      <c r="W81">
        <f t="shared" si="194"/>
        <v>0.40185565007277846</v>
      </c>
      <c r="X81">
        <f t="shared" si="194"/>
        <v>0.39482416004663062</v>
      </c>
      <c r="Y81">
        <f t="shared" si="194"/>
        <v>0.38744915622957621</v>
      </c>
      <c r="Z81">
        <f t="shared" si="194"/>
        <v>0.3800592435396562</v>
      </c>
      <c r="AA81">
        <f t="shared" si="194"/>
        <v>0.37316446554873905</v>
      </c>
      <c r="AB81">
        <f t="shared" si="194"/>
        <v>0.36622575390923512</v>
      </c>
      <c r="AC81">
        <f t="shared" si="194"/>
        <v>0.35954615135165829</v>
      </c>
      <c r="AD81">
        <f t="shared" si="194"/>
        <v>0.35352413753940537</v>
      </c>
      <c r="AE81">
        <f t="shared" si="194"/>
        <v>0.34790997115201444</v>
      </c>
      <c r="AF81">
        <f t="shared" si="194"/>
        <v>0.31298090329354977</v>
      </c>
      <c r="AG81">
        <f t="shared" si="194"/>
        <v>0.27905600345837911</v>
      </c>
      <c r="AH81">
        <f t="shared" ref="AH81:AH83" si="195">AG81*AH78</f>
        <v>0.24552291570350171</v>
      </c>
      <c r="AI81">
        <f t="shared" ref="AI81:AI83" si="196">AH81*AI78</f>
        <v>0.21188609489452759</v>
      </c>
      <c r="AJ81">
        <f t="shared" ref="AJ81:AJ83" si="197">AI81*AJ78</f>
        <v>0.17819185187839537</v>
      </c>
      <c r="AK81">
        <f t="shared" ref="AK81:AK83" si="198">AJ81*AK78</f>
        <v>0.14450330331373529</v>
      </c>
    </row>
    <row r="82" spans="1:37">
      <c r="A82" t="s">
        <v>383</v>
      </c>
      <c r="K82" s="17">
        <f t="shared" ref="K82:K83" si="199">K70</f>
        <v>0.32560590094836672</v>
      </c>
      <c r="L82">
        <f t="shared" ref="L82:AA83" si="200">K82*L79</f>
        <v>0.30936026689417673</v>
      </c>
      <c r="M82">
        <f t="shared" si="200"/>
        <v>0.31355024567841444</v>
      </c>
      <c r="N82">
        <f t="shared" si="200"/>
        <v>0.31388781690524703</v>
      </c>
      <c r="O82">
        <f t="shared" si="200"/>
        <v>0.31543894410094331</v>
      </c>
      <c r="P82">
        <f t="shared" si="200"/>
        <v>0.31721983743486931</v>
      </c>
      <c r="Q82">
        <f t="shared" si="200"/>
        <v>0.31883263902169873</v>
      </c>
      <c r="R82">
        <f t="shared" si="200"/>
        <v>0.32078866718521404</v>
      </c>
      <c r="S82">
        <f t="shared" si="200"/>
        <v>0.32280939346620441</v>
      </c>
      <c r="T82">
        <f t="shared" si="200"/>
        <v>0.32497598023764895</v>
      </c>
      <c r="U82">
        <f t="shared" si="200"/>
        <v>0.32775482993460558</v>
      </c>
      <c r="V82">
        <f t="shared" si="200"/>
        <v>0.33022222974356419</v>
      </c>
      <c r="W82">
        <f t="shared" si="200"/>
        <v>0.332708026046104</v>
      </c>
      <c r="X82">
        <f t="shared" si="200"/>
        <v>0.33507942725265366</v>
      </c>
      <c r="Y82">
        <f t="shared" si="200"/>
        <v>0.33755833542625679</v>
      </c>
      <c r="Z82">
        <f t="shared" si="200"/>
        <v>0.34023069208670387</v>
      </c>
      <c r="AA82">
        <f t="shared" si="200"/>
        <v>0.34209365651908852</v>
      </c>
      <c r="AB82">
        <f t="shared" si="194"/>
        <v>0.34372879918296723</v>
      </c>
      <c r="AC82">
        <f t="shared" si="194"/>
        <v>0.34562071119418153</v>
      </c>
      <c r="AD82">
        <f t="shared" si="194"/>
        <v>0.34714667279971562</v>
      </c>
      <c r="AE82">
        <f t="shared" si="194"/>
        <v>0.34858040550949743</v>
      </c>
      <c r="AF82">
        <f t="shared" si="194"/>
        <v>0.36410706909886797</v>
      </c>
      <c r="AG82">
        <f t="shared" si="194"/>
        <v>0.38027781250126996</v>
      </c>
      <c r="AH82">
        <f t="shared" si="195"/>
        <v>0.39561454073212232</v>
      </c>
      <c r="AI82">
        <f t="shared" si="196"/>
        <v>0.41121086368233944</v>
      </c>
      <c r="AJ82">
        <f t="shared" si="197"/>
        <v>0.42692863962271316</v>
      </c>
      <c r="AK82">
        <f t="shared" si="198"/>
        <v>0.44263272457796082</v>
      </c>
    </row>
    <row r="83" spans="1:37">
      <c r="A83" t="s">
        <v>384</v>
      </c>
      <c r="K83" s="17">
        <f t="shared" si="199"/>
        <v>0.21917808219178081</v>
      </c>
      <c r="L83">
        <f t="shared" si="200"/>
        <v>0.22836854073071305</v>
      </c>
      <c r="M83">
        <f t="shared" si="194"/>
        <v>0.23260951465124413</v>
      </c>
      <c r="N83">
        <f t="shared" si="194"/>
        <v>0.23306156373123887</v>
      </c>
      <c r="O83">
        <f t="shared" si="194"/>
        <v>0.23534868026928282</v>
      </c>
      <c r="P83">
        <f t="shared" si="194"/>
        <v>0.23771938771863979</v>
      </c>
      <c r="Q83">
        <f t="shared" si="194"/>
        <v>0.2406871659716866</v>
      </c>
      <c r="R83">
        <f t="shared" si="194"/>
        <v>0.24386136489015012</v>
      </c>
      <c r="S83">
        <f t="shared" si="194"/>
        <v>0.24725442114265897</v>
      </c>
      <c r="T83">
        <f t="shared" si="194"/>
        <v>0.25130449716923237</v>
      </c>
      <c r="U83">
        <f t="shared" si="194"/>
        <v>0.25567275040672227</v>
      </c>
      <c r="V83">
        <f t="shared" si="194"/>
        <v>0.26067891069615279</v>
      </c>
      <c r="W83">
        <f t="shared" si="194"/>
        <v>0.2654363238811176</v>
      </c>
      <c r="X83">
        <f t="shared" si="194"/>
        <v>0.27009641270071577</v>
      </c>
      <c r="Y83">
        <f t="shared" si="194"/>
        <v>0.274992508344167</v>
      </c>
      <c r="Z83">
        <f t="shared" si="194"/>
        <v>0.27971006437363993</v>
      </c>
      <c r="AA83">
        <f t="shared" si="194"/>
        <v>0.28474187793217243</v>
      </c>
      <c r="AB83">
        <f t="shared" si="194"/>
        <v>0.29004544690779771</v>
      </c>
      <c r="AC83">
        <f t="shared" si="194"/>
        <v>0.29483313745416012</v>
      </c>
      <c r="AD83">
        <f t="shared" si="194"/>
        <v>0.29932918966087896</v>
      </c>
      <c r="AE83">
        <f t="shared" si="194"/>
        <v>0.30350962333848813</v>
      </c>
      <c r="AF83">
        <f t="shared" si="194"/>
        <v>0.32291202760758225</v>
      </c>
      <c r="AG83">
        <f t="shared" si="194"/>
        <v>0.34066618404035093</v>
      </c>
      <c r="AH83">
        <f t="shared" si="195"/>
        <v>0.35886254356437591</v>
      </c>
      <c r="AI83">
        <f t="shared" si="196"/>
        <v>0.37690304142313286</v>
      </c>
      <c r="AJ83">
        <f t="shared" si="197"/>
        <v>0.39487950849889136</v>
      </c>
      <c r="AK83">
        <f t="shared" si="198"/>
        <v>0.41286397210830372</v>
      </c>
    </row>
    <row r="86" spans="1:37">
      <c r="A86" t="s">
        <v>697</v>
      </c>
    </row>
    <row r="87" spans="1:37">
      <c r="C87">
        <f>C5</f>
        <v>2012</v>
      </c>
      <c r="D87">
        <f>D5</f>
        <v>2013</v>
      </c>
      <c r="E87">
        <f t="shared" ref="E87:AG87" si="201">E5</f>
        <v>2014</v>
      </c>
      <c r="F87">
        <f t="shared" si="201"/>
        <v>2015</v>
      </c>
      <c r="G87">
        <f t="shared" si="201"/>
        <v>2016</v>
      </c>
      <c r="H87">
        <f t="shared" si="201"/>
        <v>2017</v>
      </c>
      <c r="I87">
        <f t="shared" si="201"/>
        <v>2018</v>
      </c>
      <c r="J87">
        <f t="shared" si="201"/>
        <v>2019</v>
      </c>
      <c r="K87">
        <f t="shared" si="201"/>
        <v>2020</v>
      </c>
      <c r="L87">
        <f t="shared" si="201"/>
        <v>2021</v>
      </c>
      <c r="M87">
        <f t="shared" si="201"/>
        <v>2022</v>
      </c>
      <c r="N87">
        <f t="shared" si="201"/>
        <v>2023</v>
      </c>
      <c r="O87">
        <f t="shared" si="201"/>
        <v>2024</v>
      </c>
      <c r="P87">
        <f t="shared" si="201"/>
        <v>2025</v>
      </c>
      <c r="Q87">
        <f t="shared" si="201"/>
        <v>2026</v>
      </c>
      <c r="R87">
        <f t="shared" si="201"/>
        <v>2027</v>
      </c>
      <c r="S87">
        <f t="shared" si="201"/>
        <v>2028</v>
      </c>
      <c r="T87">
        <f t="shared" si="201"/>
        <v>2029</v>
      </c>
      <c r="U87">
        <f t="shared" si="201"/>
        <v>2030</v>
      </c>
      <c r="V87">
        <f t="shared" si="201"/>
        <v>2031</v>
      </c>
      <c r="W87">
        <f t="shared" si="201"/>
        <v>2032</v>
      </c>
      <c r="X87">
        <f t="shared" si="201"/>
        <v>2033</v>
      </c>
      <c r="Y87">
        <f t="shared" si="201"/>
        <v>2034</v>
      </c>
      <c r="Z87">
        <f t="shared" si="201"/>
        <v>2035</v>
      </c>
      <c r="AA87">
        <f t="shared" si="201"/>
        <v>2036</v>
      </c>
      <c r="AB87">
        <f t="shared" si="201"/>
        <v>2037</v>
      </c>
      <c r="AC87">
        <f t="shared" si="201"/>
        <v>2038</v>
      </c>
      <c r="AD87">
        <f t="shared" si="201"/>
        <v>2039</v>
      </c>
      <c r="AE87">
        <f t="shared" si="201"/>
        <v>2040</v>
      </c>
      <c r="AF87">
        <f t="shared" si="201"/>
        <v>2045</v>
      </c>
      <c r="AG87">
        <f t="shared" si="201"/>
        <v>2050</v>
      </c>
      <c r="AH87">
        <f t="shared" ref="AH87:AK87" si="202">AH5</f>
        <v>2055</v>
      </c>
      <c r="AI87">
        <f t="shared" si="202"/>
        <v>2060</v>
      </c>
      <c r="AJ87">
        <f t="shared" si="202"/>
        <v>2065</v>
      </c>
      <c r="AK87">
        <f t="shared" si="202"/>
        <v>2070</v>
      </c>
    </row>
    <row r="88" spans="1:37">
      <c r="A88" t="s">
        <v>374</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c r="AH88" s="3">
        <f>INDEX(DriversGams!$A$130:$BA$140,MATCH(Drivers!$A88,DriversGams!$A$130:$A$140,0),MATCH(Drivers!AH$3,DriversGams!$A$130:$BA$130,0))</f>
        <v>242.96109523809537</v>
      </c>
      <c r="AI88" s="3">
        <f>INDEX(DriversGams!$A$130:$BA$140,MATCH(Drivers!$A88,DriversGams!$A$130:$A$140,0),MATCH(Drivers!AI$3,DriversGams!$A$130:$BA$130,0))</f>
        <v>256.82538095238124</v>
      </c>
      <c r="AJ88" s="3">
        <f>INDEX(DriversGams!$A$130:$BA$140,MATCH(Drivers!$A88,DriversGams!$A$130:$A$140,0),MATCH(Drivers!AJ$3,DriversGams!$A$130:$BA$130,0))</f>
        <v>270.68966666666711</v>
      </c>
      <c r="AK88" s="3">
        <f>INDEX(DriversGams!$A$130:$BA$140,MATCH(Drivers!$A88,DriversGams!$A$130:$A$140,0),MATCH(Drivers!AK$3,DriversGams!$A$130:$BA$130,0))</f>
        <v>284.55395238095298</v>
      </c>
    </row>
    <row r="89" spans="1:37">
      <c r="A89" t="s">
        <v>695</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15.492696969696908</v>
      </c>
      <c r="AI89" s="3">
        <f>INDEX(DriversGams!$A$130:$BA$140,MATCH(Drivers!$A89,DriversGams!$A$130:$A$140,0),MATCH(Drivers!AI$3,DriversGams!$A$130:$BA$130,0))</f>
        <v>17.275580086580021</v>
      </c>
      <c r="AJ89" s="3">
        <f>INDEX(DriversGams!$A$130:$BA$140,MATCH(Drivers!$A89,DriversGams!$A$130:$A$140,0),MATCH(Drivers!AJ$3,DriversGams!$A$130:$BA$130,0))</f>
        <v>19.058463203463134</v>
      </c>
      <c r="AK89" s="3">
        <f>INDEX(DriversGams!$A$130:$BA$140,MATCH(Drivers!$A89,DriversGams!$A$130:$A$140,0),MATCH(Drivers!AK$3,DriversGams!$A$130:$BA$130,0))</f>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s>
  <sheetFormatPr defaultRowHeight="15"/>
  <sheetData>
    <row r="3" spans="2:9">
      <c r="B3" t="s">
        <v>755</v>
      </c>
    </row>
    <row r="4" spans="2:9">
      <c r="B4" t="s">
        <v>756</v>
      </c>
      <c r="C4" t="s">
        <v>757</v>
      </c>
      <c r="D4" t="s">
        <v>758</v>
      </c>
      <c r="E4" t="s">
        <v>759</v>
      </c>
      <c r="F4" t="s">
        <v>760</v>
      </c>
      <c r="G4" t="s">
        <v>761</v>
      </c>
      <c r="H4" t="s">
        <v>762</v>
      </c>
      <c r="I4" t="s">
        <v>17</v>
      </c>
    </row>
    <row r="5" spans="2:9">
      <c r="B5" t="s">
        <v>97</v>
      </c>
      <c r="C5" t="s">
        <v>763</v>
      </c>
      <c r="F5" t="s">
        <v>274</v>
      </c>
      <c r="G5">
        <v>2017</v>
      </c>
      <c r="H5" t="s">
        <v>291</v>
      </c>
      <c r="I5">
        <v>2.5043970166379799</v>
      </c>
    </row>
    <row r="6" spans="2:9">
      <c r="B6" t="s">
        <v>97</v>
      </c>
      <c r="C6" t="s">
        <v>763</v>
      </c>
      <c r="F6" t="s">
        <v>274</v>
      </c>
      <c r="G6">
        <v>2017</v>
      </c>
      <c r="H6" t="s">
        <v>292</v>
      </c>
      <c r="I6">
        <v>5.7709645233647997</v>
      </c>
    </row>
    <row r="7" spans="2:9">
      <c r="B7" t="s">
        <v>97</v>
      </c>
      <c r="C7" t="s">
        <v>763</v>
      </c>
      <c r="F7" t="s">
        <v>274</v>
      </c>
      <c r="G7">
        <v>2017</v>
      </c>
      <c r="H7" t="s">
        <v>293</v>
      </c>
      <c r="I7">
        <v>10.1217912486754</v>
      </c>
    </row>
    <row r="8" spans="2:9">
      <c r="B8" t="s">
        <v>97</v>
      </c>
      <c r="C8" t="s">
        <v>763</v>
      </c>
      <c r="F8" t="s">
        <v>274</v>
      </c>
      <c r="G8">
        <v>2017</v>
      </c>
      <c r="H8" t="s">
        <v>294</v>
      </c>
      <c r="I8">
        <v>4.6040183871857696</v>
      </c>
    </row>
    <row r="9" spans="2:9">
      <c r="B9" t="s">
        <v>97</v>
      </c>
      <c r="C9" t="s">
        <v>763</v>
      </c>
      <c r="F9" t="s">
        <v>274</v>
      </c>
      <c r="G9">
        <v>2017</v>
      </c>
      <c r="H9" t="s">
        <v>295</v>
      </c>
      <c r="I9">
        <v>7.9249894633578597</v>
      </c>
    </row>
    <row r="10" spans="2:9">
      <c r="B10" t="s">
        <v>97</v>
      </c>
      <c r="C10" t="s">
        <v>763</v>
      </c>
      <c r="F10" t="s">
        <v>274</v>
      </c>
      <c r="G10">
        <v>2017</v>
      </c>
      <c r="H10" t="s">
        <v>296</v>
      </c>
      <c r="I10">
        <v>0.3034425</v>
      </c>
    </row>
    <row r="11" spans="2:9">
      <c r="B11" t="s">
        <v>97</v>
      </c>
      <c r="C11" t="s">
        <v>763</v>
      </c>
      <c r="F11" t="s">
        <v>274</v>
      </c>
      <c r="G11">
        <v>2017</v>
      </c>
      <c r="H11" t="s">
        <v>297</v>
      </c>
      <c r="I11">
        <v>4.0458999999999996</v>
      </c>
    </row>
    <row r="12" spans="2:9">
      <c r="B12" t="s">
        <v>97</v>
      </c>
      <c r="C12" t="s">
        <v>763</v>
      </c>
      <c r="F12" t="s">
        <v>274</v>
      </c>
      <c r="G12">
        <v>2017</v>
      </c>
      <c r="H12" t="s">
        <v>298</v>
      </c>
      <c r="I12">
        <v>2.4599072</v>
      </c>
    </row>
    <row r="13" spans="2:9">
      <c r="B13" t="s">
        <v>97</v>
      </c>
      <c r="C13" t="s">
        <v>763</v>
      </c>
      <c r="F13" t="s">
        <v>274</v>
      </c>
      <c r="G13">
        <v>2017</v>
      </c>
      <c r="H13" t="s">
        <v>299</v>
      </c>
      <c r="I13">
        <v>2.5893760000000001</v>
      </c>
    </row>
    <row r="14" spans="2:9">
      <c r="B14" t="s">
        <v>97</v>
      </c>
      <c r="C14" t="s">
        <v>763</v>
      </c>
      <c r="F14" t="s">
        <v>274</v>
      </c>
      <c r="G14">
        <v>2017</v>
      </c>
      <c r="H14" t="s">
        <v>300</v>
      </c>
      <c r="I14">
        <v>0.72826199999999996</v>
      </c>
    </row>
    <row r="15" spans="2:9">
      <c r="B15" t="s">
        <v>97</v>
      </c>
      <c r="C15" t="s">
        <v>763</v>
      </c>
      <c r="F15" t="s">
        <v>274</v>
      </c>
      <c r="G15">
        <v>2017</v>
      </c>
      <c r="H15" t="s">
        <v>301</v>
      </c>
      <c r="I15">
        <v>0.80918000000000001</v>
      </c>
    </row>
    <row r="16" spans="2:9">
      <c r="B16" t="s">
        <v>97</v>
      </c>
      <c r="C16" t="s">
        <v>763</v>
      </c>
      <c r="F16" t="s">
        <v>274</v>
      </c>
      <c r="G16">
        <v>2017</v>
      </c>
      <c r="H16" t="s">
        <v>302</v>
      </c>
      <c r="I16">
        <v>0.485508</v>
      </c>
    </row>
    <row r="17" spans="2:9">
      <c r="B17" t="s">
        <v>97</v>
      </c>
      <c r="C17" t="s">
        <v>763</v>
      </c>
      <c r="F17" t="s">
        <v>274</v>
      </c>
      <c r="G17">
        <v>2017</v>
      </c>
      <c r="H17" t="s">
        <v>303</v>
      </c>
      <c r="I17">
        <v>6.4734400000000001</v>
      </c>
    </row>
    <row r="18" spans="2:9">
      <c r="B18" t="s">
        <v>97</v>
      </c>
      <c r="C18" t="s">
        <v>763</v>
      </c>
      <c r="F18" t="s">
        <v>274</v>
      </c>
      <c r="G18">
        <v>2017</v>
      </c>
      <c r="H18" t="s">
        <v>304</v>
      </c>
      <c r="I18">
        <v>11.328519999999999</v>
      </c>
    </row>
    <row r="19" spans="2:9">
      <c r="B19" t="s">
        <v>97</v>
      </c>
      <c r="C19" t="s">
        <v>763</v>
      </c>
      <c r="F19" t="s">
        <v>274</v>
      </c>
      <c r="G19">
        <v>2017</v>
      </c>
      <c r="H19" t="s">
        <v>305</v>
      </c>
      <c r="I19">
        <v>19.307168399999998</v>
      </c>
    </row>
    <row r="20" spans="2:9">
      <c r="B20" t="s">
        <v>97</v>
      </c>
      <c r="C20" t="s">
        <v>763</v>
      </c>
      <c r="F20" t="s">
        <v>274</v>
      </c>
      <c r="G20">
        <v>2017</v>
      </c>
      <c r="H20" t="s">
        <v>306</v>
      </c>
      <c r="I20">
        <v>26.6</v>
      </c>
    </row>
    <row r="21" spans="2:9">
      <c r="B21" t="s">
        <v>97</v>
      </c>
      <c r="C21" t="s">
        <v>763</v>
      </c>
      <c r="F21" t="s">
        <v>274</v>
      </c>
      <c r="G21">
        <v>2017</v>
      </c>
      <c r="H21" t="s">
        <v>307</v>
      </c>
      <c r="I21">
        <v>2.9904E-2</v>
      </c>
    </row>
    <row r="22" spans="2:9">
      <c r="B22" t="s">
        <v>97</v>
      </c>
      <c r="C22" t="s">
        <v>763</v>
      </c>
      <c r="F22" t="s">
        <v>274</v>
      </c>
      <c r="G22">
        <v>2017</v>
      </c>
      <c r="H22" t="s">
        <v>308</v>
      </c>
      <c r="I22">
        <v>6.8779199999999996</v>
      </c>
    </row>
    <row r="23" spans="2:9">
      <c r="B23" t="s">
        <v>97</v>
      </c>
      <c r="C23" t="s">
        <v>763</v>
      </c>
      <c r="F23" t="s">
        <v>274</v>
      </c>
      <c r="G23">
        <v>2017</v>
      </c>
      <c r="H23" t="s">
        <v>309</v>
      </c>
      <c r="I23">
        <v>0</v>
      </c>
    </row>
    <row r="24" spans="2:9">
      <c r="B24" t="s">
        <v>97</v>
      </c>
      <c r="C24" t="s">
        <v>763</v>
      </c>
      <c r="F24" t="s">
        <v>274</v>
      </c>
      <c r="G24">
        <v>2017</v>
      </c>
      <c r="H24" t="s">
        <v>310</v>
      </c>
      <c r="I24">
        <v>0.478464</v>
      </c>
    </row>
    <row r="25" spans="2:9">
      <c r="B25" t="s">
        <v>97</v>
      </c>
      <c r="C25" t="s">
        <v>763</v>
      </c>
      <c r="F25" t="s">
        <v>274</v>
      </c>
      <c r="G25">
        <v>2017</v>
      </c>
      <c r="H25" t="s">
        <v>311</v>
      </c>
      <c r="I25">
        <v>0.80740800000000001</v>
      </c>
    </row>
    <row r="26" spans="2:9">
      <c r="B26" t="s">
        <v>97</v>
      </c>
      <c r="C26" t="s">
        <v>763</v>
      </c>
      <c r="F26" t="s">
        <v>274</v>
      </c>
      <c r="G26">
        <v>2017</v>
      </c>
      <c r="H26" t="s">
        <v>312</v>
      </c>
      <c r="I26">
        <v>1.04664</v>
      </c>
    </row>
    <row r="27" spans="2:9">
      <c r="B27" t="s">
        <v>97</v>
      </c>
      <c r="C27" t="s">
        <v>763</v>
      </c>
      <c r="F27" t="s">
        <v>274</v>
      </c>
      <c r="G27">
        <v>2017</v>
      </c>
      <c r="H27" t="s">
        <v>313</v>
      </c>
      <c r="I27">
        <v>0.22428000000000001</v>
      </c>
    </row>
    <row r="28" spans="2:9">
      <c r="B28" t="s">
        <v>97</v>
      </c>
      <c r="C28" t="s">
        <v>763</v>
      </c>
      <c r="F28" t="s">
        <v>274</v>
      </c>
      <c r="G28">
        <v>2017</v>
      </c>
      <c r="H28" t="s">
        <v>314</v>
      </c>
      <c r="I28">
        <v>2.5119359999999999</v>
      </c>
    </row>
    <row r="29" spans="2:9">
      <c r="B29" t="s">
        <v>97</v>
      </c>
      <c r="C29" t="s">
        <v>763</v>
      </c>
      <c r="F29" t="s">
        <v>274</v>
      </c>
      <c r="G29">
        <v>2017</v>
      </c>
      <c r="H29" t="s">
        <v>315</v>
      </c>
      <c r="I29">
        <v>3.3492479999999998</v>
      </c>
    </row>
    <row r="30" spans="2:9">
      <c r="B30" t="s">
        <v>97</v>
      </c>
      <c r="C30" t="s">
        <v>763</v>
      </c>
      <c r="F30" t="s">
        <v>274</v>
      </c>
      <c r="G30">
        <v>2017</v>
      </c>
      <c r="H30" t="s">
        <v>316</v>
      </c>
      <c r="I30">
        <v>40.544747177343801</v>
      </c>
    </row>
    <row r="31" spans="2:9">
      <c r="B31" t="s">
        <v>97</v>
      </c>
      <c r="C31" t="s">
        <v>763</v>
      </c>
      <c r="F31" t="s">
        <v>274</v>
      </c>
      <c r="G31">
        <v>2017</v>
      </c>
      <c r="H31" t="s">
        <v>317</v>
      </c>
      <c r="I31">
        <v>0.71939570019765298</v>
      </c>
    </row>
    <row r="32" spans="2:9">
      <c r="B32" t="s">
        <v>97</v>
      </c>
      <c r="C32" t="s">
        <v>763</v>
      </c>
      <c r="F32" t="s">
        <v>274</v>
      </c>
      <c r="G32">
        <v>2017</v>
      </c>
      <c r="H32" t="s">
        <v>318</v>
      </c>
      <c r="I32">
        <v>12.569563545045501</v>
      </c>
    </row>
    <row r="33" spans="2:9">
      <c r="B33" t="s">
        <v>97</v>
      </c>
      <c r="C33" t="s">
        <v>763</v>
      </c>
      <c r="F33" t="s">
        <v>274</v>
      </c>
      <c r="G33">
        <v>2017</v>
      </c>
      <c r="H33" t="s">
        <v>319</v>
      </c>
      <c r="I33">
        <v>0.13532728977530001</v>
      </c>
    </row>
    <row r="34" spans="2:9">
      <c r="B34" t="s">
        <v>97</v>
      </c>
      <c r="C34" t="s">
        <v>763</v>
      </c>
      <c r="F34" t="s">
        <v>274</v>
      </c>
      <c r="G34">
        <v>2017</v>
      </c>
      <c r="H34" t="s">
        <v>320</v>
      </c>
      <c r="I34">
        <v>4.2655424211891404</v>
      </c>
    </row>
    <row r="35" spans="2:9">
      <c r="B35" t="s">
        <v>97</v>
      </c>
      <c r="C35" t="s">
        <v>763</v>
      </c>
      <c r="F35" t="s">
        <v>274</v>
      </c>
      <c r="G35">
        <v>2017</v>
      </c>
      <c r="H35" t="s">
        <v>321</v>
      </c>
      <c r="I35">
        <v>5.5741217756416299</v>
      </c>
    </row>
    <row r="36" spans="2:9">
      <c r="B36" t="s">
        <v>97</v>
      </c>
      <c r="C36" t="s">
        <v>763</v>
      </c>
      <c r="F36" t="s">
        <v>274</v>
      </c>
      <c r="G36">
        <v>2017</v>
      </c>
      <c r="H36" t="s">
        <v>322</v>
      </c>
      <c r="I36">
        <v>1.54836715990045</v>
      </c>
    </row>
    <row r="37" spans="2:9">
      <c r="B37" t="s">
        <v>97</v>
      </c>
      <c r="C37" t="s">
        <v>763</v>
      </c>
      <c r="F37" t="s">
        <v>274</v>
      </c>
      <c r="G37">
        <v>2017</v>
      </c>
      <c r="H37" t="s">
        <v>323</v>
      </c>
      <c r="I37">
        <v>1.0451478329328101</v>
      </c>
    </row>
    <row r="38" spans="2:9">
      <c r="B38" t="s">
        <v>97</v>
      </c>
      <c r="C38" t="s">
        <v>763</v>
      </c>
      <c r="F38" t="s">
        <v>274</v>
      </c>
      <c r="G38">
        <v>2017</v>
      </c>
      <c r="H38" t="s">
        <v>324</v>
      </c>
      <c r="I38">
        <v>20.9296501227637</v>
      </c>
    </row>
    <row r="39" spans="2:9">
      <c r="B39" t="s">
        <v>97</v>
      </c>
      <c r="C39" t="s">
        <v>763</v>
      </c>
      <c r="F39" t="s">
        <v>274</v>
      </c>
      <c r="G39">
        <v>2017</v>
      </c>
      <c r="H39" t="s">
        <v>325</v>
      </c>
      <c r="I39">
        <v>11.078357924751099</v>
      </c>
    </row>
    <row r="40" spans="2:9">
      <c r="B40" t="s">
        <v>97</v>
      </c>
      <c r="C40" t="s">
        <v>763</v>
      </c>
      <c r="F40" t="s">
        <v>274</v>
      </c>
      <c r="G40">
        <v>2017</v>
      </c>
      <c r="H40" t="s">
        <v>326</v>
      </c>
      <c r="I40">
        <v>25.406351025250501</v>
      </c>
    </row>
    <row r="41" spans="2:9">
      <c r="B41" t="s">
        <v>97</v>
      </c>
      <c r="C41" t="s">
        <v>763</v>
      </c>
      <c r="F41" t="s">
        <v>274</v>
      </c>
      <c r="G41">
        <v>2017</v>
      </c>
      <c r="H41" t="s">
        <v>327</v>
      </c>
      <c r="I41">
        <v>25.233177191199999</v>
      </c>
    </row>
    <row r="42" spans="2:9">
      <c r="B42" t="s">
        <v>97</v>
      </c>
      <c r="C42" t="s">
        <v>763</v>
      </c>
      <c r="F42" t="s">
        <v>274</v>
      </c>
      <c r="G42">
        <v>2017</v>
      </c>
      <c r="H42" t="s">
        <v>328</v>
      </c>
      <c r="I42">
        <v>0</v>
      </c>
    </row>
    <row r="43" spans="2:9">
      <c r="B43" t="s">
        <v>97</v>
      </c>
      <c r="C43" t="s">
        <v>763</v>
      </c>
      <c r="F43" t="s">
        <v>274</v>
      </c>
      <c r="G43">
        <v>2017</v>
      </c>
      <c r="H43" t="s">
        <v>329</v>
      </c>
      <c r="I43">
        <v>0</v>
      </c>
    </row>
    <row r="44" spans="2:9">
      <c r="B44" t="s">
        <v>97</v>
      </c>
      <c r="C44" t="s">
        <v>763</v>
      </c>
      <c r="F44" t="s">
        <v>274</v>
      </c>
      <c r="G44">
        <v>2017</v>
      </c>
      <c r="H44" t="s">
        <v>330</v>
      </c>
      <c r="I44">
        <v>6.8830524422467798</v>
      </c>
    </row>
    <row r="45" spans="2:9">
      <c r="B45" t="s">
        <v>97</v>
      </c>
      <c r="C45" t="s">
        <v>763</v>
      </c>
      <c r="F45" t="s">
        <v>274</v>
      </c>
      <c r="G45">
        <v>2017</v>
      </c>
      <c r="H45" t="s">
        <v>331</v>
      </c>
      <c r="I45">
        <v>0</v>
      </c>
    </row>
    <row r="46" spans="2:9">
      <c r="B46" t="s">
        <v>97</v>
      </c>
      <c r="C46" t="s">
        <v>763</v>
      </c>
      <c r="F46" t="s">
        <v>274</v>
      </c>
      <c r="G46">
        <v>2017</v>
      </c>
      <c r="H46" t="s">
        <v>332</v>
      </c>
      <c r="I46">
        <v>9.0566479503247102E-2</v>
      </c>
    </row>
    <row r="47" spans="2:9">
      <c r="B47" t="s">
        <v>97</v>
      </c>
      <c r="C47" t="s">
        <v>763</v>
      </c>
      <c r="F47" t="s">
        <v>274</v>
      </c>
      <c r="G47">
        <v>2017</v>
      </c>
      <c r="H47" t="s">
        <v>333</v>
      </c>
      <c r="I47">
        <v>0.100629421670275</v>
      </c>
    </row>
    <row r="48" spans="2:9">
      <c r="B48" t="s">
        <v>97</v>
      </c>
      <c r="C48" t="s">
        <v>763</v>
      </c>
      <c r="F48" t="s">
        <v>274</v>
      </c>
      <c r="G48">
        <v>2017</v>
      </c>
      <c r="H48" t="s">
        <v>334</v>
      </c>
      <c r="I48">
        <v>3.01888265010824E-2</v>
      </c>
    </row>
    <row r="49" spans="2:9">
      <c r="B49" t="s">
        <v>97</v>
      </c>
      <c r="C49" t="s">
        <v>763</v>
      </c>
      <c r="F49" t="s">
        <v>274</v>
      </c>
      <c r="G49">
        <v>2017</v>
      </c>
      <c r="H49" t="s">
        <v>335</v>
      </c>
      <c r="I49">
        <v>0.56352476135353802</v>
      </c>
    </row>
    <row r="50" spans="2:9">
      <c r="B50" t="s">
        <v>97</v>
      </c>
      <c r="C50" t="s">
        <v>763</v>
      </c>
      <c r="F50" t="s">
        <v>274</v>
      </c>
      <c r="G50">
        <v>2017</v>
      </c>
      <c r="H50" t="s">
        <v>336</v>
      </c>
      <c r="I50">
        <v>0</v>
      </c>
    </row>
    <row r="51" spans="2:9">
      <c r="B51" t="s">
        <v>97</v>
      </c>
      <c r="C51" t="s">
        <v>763</v>
      </c>
      <c r="F51" t="s">
        <v>274</v>
      </c>
      <c r="G51">
        <v>2017</v>
      </c>
      <c r="H51" t="s">
        <v>337</v>
      </c>
      <c r="I51">
        <v>1.9115200000000001</v>
      </c>
    </row>
    <row r="52" spans="2:9">
      <c r="B52" t="s">
        <v>97</v>
      </c>
      <c r="C52" t="s">
        <v>763</v>
      </c>
      <c r="F52" t="s">
        <v>274</v>
      </c>
      <c r="G52">
        <v>2017</v>
      </c>
      <c r="H52" t="s">
        <v>338</v>
      </c>
      <c r="I52">
        <v>0.12355272</v>
      </c>
    </row>
    <row r="53" spans="2:9">
      <c r="B53" t="s">
        <v>97</v>
      </c>
      <c r="C53" t="s">
        <v>763</v>
      </c>
      <c r="F53" t="s">
        <v>274</v>
      </c>
      <c r="G53">
        <v>2017</v>
      </c>
      <c r="H53" t="s">
        <v>339</v>
      </c>
      <c r="I53">
        <v>2.3241024000000001</v>
      </c>
    </row>
    <row r="54" spans="2:9">
      <c r="B54" t="s">
        <v>97</v>
      </c>
      <c r="C54" t="s">
        <v>763</v>
      </c>
      <c r="F54" t="s">
        <v>274</v>
      </c>
      <c r="G54">
        <v>2017</v>
      </c>
      <c r="H54" t="s">
        <v>340</v>
      </c>
      <c r="I54">
        <v>0.22371068159999999</v>
      </c>
    </row>
    <row r="55" spans="2:9">
      <c r="B55" t="s">
        <v>97</v>
      </c>
      <c r="C55" t="s">
        <v>763</v>
      </c>
      <c r="F55" t="s">
        <v>274</v>
      </c>
      <c r="G55">
        <v>2017</v>
      </c>
      <c r="H55" t="s">
        <v>341</v>
      </c>
      <c r="I55">
        <v>1.0010822399999999</v>
      </c>
    </row>
    <row r="56" spans="2:9">
      <c r="B56" t="s">
        <v>97</v>
      </c>
      <c r="C56" t="s">
        <v>763</v>
      </c>
      <c r="F56" t="s">
        <v>274</v>
      </c>
      <c r="G56">
        <v>2017</v>
      </c>
      <c r="H56" t="s">
        <v>342</v>
      </c>
      <c r="I56">
        <v>1.72747728</v>
      </c>
    </row>
    <row r="57" spans="2:9">
      <c r="B57" t="s">
        <v>97</v>
      </c>
      <c r="C57" t="s">
        <v>763</v>
      </c>
      <c r="F57" t="s">
        <v>274</v>
      </c>
      <c r="G57">
        <v>2017</v>
      </c>
      <c r="H57" t="s">
        <v>343</v>
      </c>
      <c r="I57">
        <v>2.1816719999999998</v>
      </c>
    </row>
    <row r="58" spans="2:9">
      <c r="B58" t="s">
        <v>97</v>
      </c>
      <c r="C58" t="s">
        <v>763</v>
      </c>
      <c r="F58" t="s">
        <v>274</v>
      </c>
      <c r="G58">
        <v>2017</v>
      </c>
      <c r="H58" t="s">
        <v>344</v>
      </c>
      <c r="I58">
        <v>0.54733968</v>
      </c>
    </row>
    <row r="59" spans="2:9">
      <c r="B59" t="s">
        <v>97</v>
      </c>
      <c r="C59" t="s">
        <v>763</v>
      </c>
      <c r="F59" t="s">
        <v>274</v>
      </c>
      <c r="G59">
        <v>2017</v>
      </c>
      <c r="H59" t="s">
        <v>345</v>
      </c>
      <c r="I59">
        <v>6.6708069119999998</v>
      </c>
    </row>
    <row r="60" spans="2:9">
      <c r="B60" t="s">
        <v>97</v>
      </c>
      <c r="C60" t="s">
        <v>763</v>
      </c>
      <c r="F60" t="s">
        <v>274</v>
      </c>
      <c r="G60">
        <v>2017</v>
      </c>
      <c r="H60" t="s">
        <v>346</v>
      </c>
      <c r="I60">
        <v>2.351232</v>
      </c>
    </row>
    <row r="61" spans="2:9">
      <c r="B61" t="s">
        <v>97</v>
      </c>
      <c r="C61" t="s">
        <v>763</v>
      </c>
      <c r="F61" t="s">
        <v>274</v>
      </c>
      <c r="G61">
        <v>2017</v>
      </c>
      <c r="H61" t="s">
        <v>347</v>
      </c>
      <c r="I61">
        <v>68.533420800000002</v>
      </c>
    </row>
    <row r="62" spans="2:9">
      <c r="B62" t="s">
        <v>97</v>
      </c>
      <c r="C62" t="s">
        <v>763</v>
      </c>
      <c r="F62" t="s">
        <v>274</v>
      </c>
      <c r="G62">
        <v>2017</v>
      </c>
      <c r="H62" t="s">
        <v>348</v>
      </c>
      <c r="I62">
        <v>5.1732793164602802</v>
      </c>
    </row>
    <row r="63" spans="2:9">
      <c r="B63" t="s">
        <v>97</v>
      </c>
      <c r="C63" t="s">
        <v>763</v>
      </c>
      <c r="F63" t="s">
        <v>274</v>
      </c>
      <c r="G63">
        <v>2017</v>
      </c>
      <c r="H63" t="s">
        <v>349</v>
      </c>
      <c r="I63">
        <v>7.6194416260697402</v>
      </c>
    </row>
    <row r="64" spans="2:9">
      <c r="B64" t="s">
        <v>97</v>
      </c>
      <c r="C64" t="s">
        <v>763</v>
      </c>
      <c r="F64" t="s">
        <v>274</v>
      </c>
      <c r="G64">
        <v>2017</v>
      </c>
      <c r="H64" t="s">
        <v>350</v>
      </c>
      <c r="I64">
        <v>18.7538979805365</v>
      </c>
    </row>
    <row r="65" spans="2:9">
      <c r="B65" t="s">
        <v>97</v>
      </c>
      <c r="C65" t="s">
        <v>763</v>
      </c>
      <c r="F65" t="s">
        <v>274</v>
      </c>
      <c r="G65">
        <v>2017</v>
      </c>
      <c r="H65" t="s">
        <v>351</v>
      </c>
      <c r="I65">
        <v>14.27502736796</v>
      </c>
    </row>
    <row r="66" spans="2:9">
      <c r="B66" t="s">
        <v>97</v>
      </c>
      <c r="C66" t="s">
        <v>763</v>
      </c>
      <c r="F66" t="s">
        <v>274</v>
      </c>
      <c r="G66">
        <v>2017</v>
      </c>
      <c r="H66" t="s">
        <v>352</v>
      </c>
      <c r="I66">
        <v>8.0408397122186805</v>
      </c>
    </row>
    <row r="67" spans="2:9">
      <c r="B67" t="s">
        <v>97</v>
      </c>
      <c r="C67" t="s">
        <v>763</v>
      </c>
      <c r="F67" t="s">
        <v>274</v>
      </c>
      <c r="G67">
        <v>2017</v>
      </c>
      <c r="H67" t="s">
        <v>506</v>
      </c>
      <c r="I67">
        <v>34.754847546913702</v>
      </c>
    </row>
    <row r="68" spans="2:9">
      <c r="B68" t="s">
        <v>97</v>
      </c>
      <c r="C68" t="s">
        <v>763</v>
      </c>
      <c r="F68" t="s">
        <v>274</v>
      </c>
      <c r="G68">
        <v>2017</v>
      </c>
      <c r="H68" t="s">
        <v>353</v>
      </c>
      <c r="I68">
        <v>9.2994915751840495</v>
      </c>
    </row>
    <row r="69" spans="2:9">
      <c r="B69" t="s">
        <v>97</v>
      </c>
      <c r="C69" t="s">
        <v>763</v>
      </c>
      <c r="F69" t="s">
        <v>274</v>
      </c>
      <c r="G69">
        <v>2017</v>
      </c>
      <c r="H69" t="s">
        <v>354</v>
      </c>
      <c r="I69">
        <v>11.428450394710399</v>
      </c>
    </row>
    <row r="70" spans="2:9">
      <c r="B70" t="s">
        <v>97</v>
      </c>
      <c r="C70" t="s">
        <v>763</v>
      </c>
      <c r="F70" t="s">
        <v>274</v>
      </c>
      <c r="G70">
        <v>2017</v>
      </c>
      <c r="H70" t="s">
        <v>355</v>
      </c>
      <c r="I70">
        <v>15.5426860393993</v>
      </c>
    </row>
    <row r="71" spans="2:9">
      <c r="B71" t="s">
        <v>97</v>
      </c>
      <c r="C71" t="s">
        <v>763</v>
      </c>
      <c r="F71" t="s">
        <v>274</v>
      </c>
      <c r="G71">
        <v>2017</v>
      </c>
      <c r="H71" t="s">
        <v>356</v>
      </c>
      <c r="I71">
        <v>5.7452488569507203</v>
      </c>
    </row>
    <row r="72" spans="2:9">
      <c r="B72" t="s">
        <v>97</v>
      </c>
      <c r="C72" t="s">
        <v>763</v>
      </c>
      <c r="F72" t="s">
        <v>274</v>
      </c>
      <c r="G72">
        <v>2017</v>
      </c>
      <c r="H72" t="s">
        <v>357</v>
      </c>
      <c r="I72">
        <v>4.25340304491049</v>
      </c>
    </row>
    <row r="73" spans="2:9">
      <c r="B73" t="s">
        <v>97</v>
      </c>
      <c r="C73" t="s">
        <v>763</v>
      </c>
      <c r="F73" t="s">
        <v>274</v>
      </c>
      <c r="G73">
        <v>2017</v>
      </c>
      <c r="H73" t="s">
        <v>358</v>
      </c>
      <c r="I73">
        <v>4.5736255741133904</v>
      </c>
    </row>
    <row r="74" spans="2:9">
      <c r="B74" t="s">
        <v>97</v>
      </c>
      <c r="C74" t="s">
        <v>763</v>
      </c>
      <c r="F74" t="s">
        <v>274</v>
      </c>
      <c r="G74">
        <v>2017</v>
      </c>
      <c r="H74" t="s">
        <v>359</v>
      </c>
      <c r="I74">
        <v>3.6541482196776102E-2</v>
      </c>
    </row>
    <row r="75" spans="2:9">
      <c r="B75" t="s">
        <v>97</v>
      </c>
      <c r="C75" t="s">
        <v>763</v>
      </c>
      <c r="F75" t="s">
        <v>274</v>
      </c>
      <c r="G75">
        <v>2017</v>
      </c>
      <c r="H75" t="s">
        <v>360</v>
      </c>
      <c r="I75">
        <v>9.6822001330816203</v>
      </c>
    </row>
    <row r="76" spans="2:9">
      <c r="B76" t="s">
        <v>97</v>
      </c>
      <c r="C76" t="s">
        <v>763</v>
      </c>
      <c r="F76" t="s">
        <v>274</v>
      </c>
      <c r="G76">
        <v>2017</v>
      </c>
      <c r="H76" t="s">
        <v>361</v>
      </c>
      <c r="I76">
        <v>10.2728758528227</v>
      </c>
    </row>
    <row r="77" spans="2:9">
      <c r="B77" t="s">
        <v>97</v>
      </c>
      <c r="C77" t="s">
        <v>763</v>
      </c>
      <c r="F77" t="s">
        <v>274</v>
      </c>
      <c r="G77">
        <v>2017</v>
      </c>
      <c r="H77" t="s">
        <v>362</v>
      </c>
      <c r="I77">
        <v>14.579147778971199</v>
      </c>
    </row>
    <row r="78" spans="2:9">
      <c r="B78" t="s">
        <v>97</v>
      </c>
      <c r="C78" t="s">
        <v>763</v>
      </c>
      <c r="F78" t="s">
        <v>274</v>
      </c>
      <c r="G78">
        <v>2017</v>
      </c>
      <c r="H78" t="s">
        <v>363</v>
      </c>
      <c r="I78">
        <v>7.7618829459684902</v>
      </c>
    </row>
    <row r="79" spans="2:9">
      <c r="B79" t="s">
        <v>97</v>
      </c>
      <c r="C79" t="s">
        <v>763</v>
      </c>
      <c r="F79" t="s">
        <v>274</v>
      </c>
      <c r="G79">
        <v>2017</v>
      </c>
      <c r="H79" t="s">
        <v>364</v>
      </c>
      <c r="I79">
        <v>6.4871161947221303</v>
      </c>
    </row>
    <row r="80" spans="2:9">
      <c r="B80" t="s">
        <v>97</v>
      </c>
      <c r="C80" t="s">
        <v>763</v>
      </c>
      <c r="F80" t="s">
        <v>274</v>
      </c>
      <c r="G80">
        <v>2017</v>
      </c>
      <c r="H80" t="s">
        <v>365</v>
      </c>
      <c r="I80">
        <v>4.3678647382810798</v>
      </c>
    </row>
    <row r="81" spans="2:9">
      <c r="B81" t="s">
        <v>97</v>
      </c>
      <c r="C81" t="s">
        <v>763</v>
      </c>
      <c r="F81" t="s">
        <v>274</v>
      </c>
      <c r="G81">
        <v>2017</v>
      </c>
      <c r="H81" t="s">
        <v>529</v>
      </c>
      <c r="I81">
        <v>7.1740496070211197</v>
      </c>
    </row>
    <row r="82" spans="2:9">
      <c r="B82" t="s">
        <v>97</v>
      </c>
      <c r="C82" t="s">
        <v>763</v>
      </c>
      <c r="F82" t="s">
        <v>274</v>
      </c>
      <c r="G82">
        <v>2017</v>
      </c>
      <c r="H82" t="s">
        <v>366</v>
      </c>
      <c r="I82">
        <v>7.1482186957706306E-2</v>
      </c>
    </row>
    <row r="83" spans="2:9">
      <c r="B83" t="s">
        <v>97</v>
      </c>
      <c r="C83" t="s">
        <v>763</v>
      </c>
      <c r="F83" t="s">
        <v>274</v>
      </c>
      <c r="G83">
        <v>2017</v>
      </c>
      <c r="H83" t="s">
        <v>122</v>
      </c>
      <c r="I83">
        <v>1.641128256</v>
      </c>
    </row>
    <row r="84" spans="2:9">
      <c r="B84" t="s">
        <v>97</v>
      </c>
      <c r="C84" t="s">
        <v>763</v>
      </c>
      <c r="F84" t="s">
        <v>274</v>
      </c>
      <c r="G84">
        <v>2017</v>
      </c>
      <c r="H84" t="s">
        <v>589</v>
      </c>
      <c r="I84">
        <v>68.938999999999993</v>
      </c>
    </row>
    <row r="85" spans="2:9">
      <c r="B85" t="s">
        <v>97</v>
      </c>
      <c r="C85" t="s">
        <v>763</v>
      </c>
      <c r="F85" t="s">
        <v>274</v>
      </c>
      <c r="G85">
        <v>2017</v>
      </c>
      <c r="H85" t="s">
        <v>590</v>
      </c>
      <c r="I85">
        <v>20.483000000000001</v>
      </c>
    </row>
    <row r="86" spans="2:9">
      <c r="B86" t="s">
        <v>97</v>
      </c>
      <c r="C86" t="s">
        <v>763</v>
      </c>
      <c r="F86" t="s">
        <v>274</v>
      </c>
      <c r="G86">
        <v>2017</v>
      </c>
      <c r="H86" t="s">
        <v>367</v>
      </c>
      <c r="I86">
        <v>0.82199999999999995</v>
      </c>
    </row>
    <row r="87" spans="2:9">
      <c r="B87" t="s">
        <v>97</v>
      </c>
      <c r="C87" t="s">
        <v>763</v>
      </c>
      <c r="F87" t="s">
        <v>274</v>
      </c>
      <c r="G87">
        <v>2017</v>
      </c>
      <c r="H87" t="s">
        <v>139</v>
      </c>
      <c r="I87">
        <v>47.584820585749902</v>
      </c>
    </row>
    <row r="88" spans="2:9">
      <c r="B88" t="s">
        <v>97</v>
      </c>
      <c r="C88" t="s">
        <v>763</v>
      </c>
      <c r="F88" t="s">
        <v>274</v>
      </c>
      <c r="G88">
        <v>2017</v>
      </c>
      <c r="H88" t="s">
        <v>398</v>
      </c>
      <c r="I88">
        <v>3.6514783707452798</v>
      </c>
    </row>
    <row r="89" spans="2:9">
      <c r="B89" t="s">
        <v>97</v>
      </c>
      <c r="C89" t="s">
        <v>763</v>
      </c>
      <c r="F89" t="s">
        <v>274</v>
      </c>
      <c r="G89">
        <v>2017</v>
      </c>
      <c r="H89" t="s">
        <v>399</v>
      </c>
      <c r="I89">
        <v>1.0030192144974699</v>
      </c>
    </row>
    <row r="90" spans="2:9">
      <c r="B90" t="s">
        <v>97</v>
      </c>
      <c r="C90" t="s">
        <v>763</v>
      </c>
      <c r="F90" t="s">
        <v>274</v>
      </c>
      <c r="G90">
        <v>2017</v>
      </c>
      <c r="H90" t="s">
        <v>400</v>
      </c>
      <c r="I90">
        <v>3.29935437842208</v>
      </c>
    </row>
    <row r="91" spans="2:9">
      <c r="B91" t="s">
        <v>97</v>
      </c>
      <c r="C91" t="s">
        <v>763</v>
      </c>
      <c r="F91" t="s">
        <v>274</v>
      </c>
      <c r="G91">
        <v>2017</v>
      </c>
      <c r="H91" t="s">
        <v>401</v>
      </c>
      <c r="I91">
        <v>0.59840698910616097</v>
      </c>
    </row>
    <row r="92" spans="2:9">
      <c r="B92" t="s">
        <v>97</v>
      </c>
      <c r="C92" t="s">
        <v>763</v>
      </c>
      <c r="F92" t="s">
        <v>274</v>
      </c>
      <c r="G92">
        <v>2017</v>
      </c>
      <c r="H92" t="s">
        <v>402</v>
      </c>
      <c r="I92">
        <v>0.29798809605332599</v>
      </c>
    </row>
    <row r="93" spans="2:9">
      <c r="B93" t="s">
        <v>97</v>
      </c>
      <c r="C93" t="s">
        <v>763</v>
      </c>
      <c r="F93" t="s">
        <v>274</v>
      </c>
      <c r="G93">
        <v>2017</v>
      </c>
      <c r="H93" t="s">
        <v>403</v>
      </c>
      <c r="I93">
        <v>6.6621877646371201</v>
      </c>
    </row>
    <row r="94" spans="2:9">
      <c r="B94" t="s">
        <v>97</v>
      </c>
      <c r="C94" t="s">
        <v>763</v>
      </c>
      <c r="F94" t="s">
        <v>274</v>
      </c>
      <c r="G94">
        <v>2017</v>
      </c>
      <c r="H94" t="s">
        <v>404</v>
      </c>
      <c r="I94">
        <v>2.2261566306639899</v>
      </c>
    </row>
    <row r="95" spans="2:9">
      <c r="B95" t="s">
        <v>97</v>
      </c>
      <c r="C95" t="s">
        <v>763</v>
      </c>
      <c r="F95" t="s">
        <v>274</v>
      </c>
      <c r="G95">
        <v>2017</v>
      </c>
      <c r="H95" t="s">
        <v>405</v>
      </c>
      <c r="I95">
        <v>0.122213678849837</v>
      </c>
    </row>
    <row r="96" spans="2:9">
      <c r="B96" t="s">
        <v>97</v>
      </c>
      <c r="C96" t="s">
        <v>763</v>
      </c>
      <c r="F96" t="s">
        <v>274</v>
      </c>
      <c r="G96">
        <v>2017</v>
      </c>
      <c r="H96" t="s">
        <v>406</v>
      </c>
      <c r="I96">
        <v>2.9412068148240201E-2</v>
      </c>
    </row>
    <row r="97" spans="2:9">
      <c r="B97" t="s">
        <v>97</v>
      </c>
      <c r="C97" t="s">
        <v>763</v>
      </c>
      <c r="F97" t="s">
        <v>274</v>
      </c>
      <c r="G97">
        <v>2017</v>
      </c>
      <c r="H97" t="s">
        <v>368</v>
      </c>
      <c r="I97">
        <v>22</v>
      </c>
    </row>
    <row r="98" spans="2:9">
      <c r="B98" t="s">
        <v>97</v>
      </c>
      <c r="C98" t="s">
        <v>763</v>
      </c>
      <c r="F98" t="s">
        <v>274</v>
      </c>
      <c r="G98">
        <v>2017</v>
      </c>
      <c r="H98" t="s">
        <v>370</v>
      </c>
      <c r="I98">
        <v>27.142505514316699</v>
      </c>
    </row>
    <row r="99" spans="2:9">
      <c r="B99" t="s">
        <v>97</v>
      </c>
      <c r="C99" t="s">
        <v>763</v>
      </c>
      <c r="F99" t="s">
        <v>274</v>
      </c>
      <c r="G99">
        <v>2017</v>
      </c>
      <c r="H99" t="s">
        <v>369</v>
      </c>
      <c r="I99">
        <v>88.672727178245694</v>
      </c>
    </row>
    <row r="100" spans="2:9">
      <c r="B100" t="s">
        <v>97</v>
      </c>
      <c r="C100" t="s">
        <v>763</v>
      </c>
      <c r="F100" t="s">
        <v>274</v>
      </c>
      <c r="G100">
        <v>2017</v>
      </c>
      <c r="H100" t="s">
        <v>116</v>
      </c>
      <c r="I100">
        <v>81.1386031348502</v>
      </c>
    </row>
    <row r="101" spans="2:9">
      <c r="B101" t="s">
        <v>97</v>
      </c>
      <c r="C101" t="s">
        <v>763</v>
      </c>
      <c r="F101" t="s">
        <v>274</v>
      </c>
      <c r="G101">
        <v>2017</v>
      </c>
      <c r="H101" t="s">
        <v>171</v>
      </c>
      <c r="I101">
        <v>5.9227912022632498</v>
      </c>
    </row>
    <row r="102" spans="2:9">
      <c r="B102" t="s">
        <v>97</v>
      </c>
      <c r="C102" t="s">
        <v>763</v>
      </c>
      <c r="F102" t="s">
        <v>274</v>
      </c>
      <c r="G102">
        <v>2017</v>
      </c>
      <c r="H102" t="s">
        <v>115</v>
      </c>
      <c r="I102">
        <v>17.754191802068</v>
      </c>
    </row>
    <row r="103" spans="2:9">
      <c r="B103" t="s">
        <v>97</v>
      </c>
      <c r="C103" t="s">
        <v>763</v>
      </c>
      <c r="F103" t="s">
        <v>274</v>
      </c>
      <c r="G103">
        <v>2017</v>
      </c>
      <c r="H103" t="s">
        <v>119</v>
      </c>
      <c r="I103">
        <v>7.2799982901224303E-2</v>
      </c>
    </row>
    <row r="104" spans="2:9">
      <c r="B104" t="s">
        <v>97</v>
      </c>
      <c r="C104" t="s">
        <v>763</v>
      </c>
      <c r="F104" t="s">
        <v>274</v>
      </c>
      <c r="G104">
        <v>2017</v>
      </c>
      <c r="H104" t="s">
        <v>117</v>
      </c>
      <c r="I104">
        <v>0.64296697178877804</v>
      </c>
    </row>
    <row r="105" spans="2:9">
      <c r="B105" t="s">
        <v>97</v>
      </c>
      <c r="C105" t="s">
        <v>763</v>
      </c>
      <c r="F105" t="s">
        <v>274</v>
      </c>
      <c r="G105">
        <v>2017</v>
      </c>
      <c r="H105" t="s">
        <v>121</v>
      </c>
      <c r="I105">
        <v>0.64854136839212595</v>
      </c>
    </row>
    <row r="106" spans="2:9">
      <c r="B106" t="s">
        <v>97</v>
      </c>
      <c r="C106" t="s">
        <v>763</v>
      </c>
      <c r="F106" t="s">
        <v>274</v>
      </c>
      <c r="G106">
        <v>2017</v>
      </c>
      <c r="H106" t="s">
        <v>118</v>
      </c>
      <c r="I106">
        <v>7.2130505455454896</v>
      </c>
    </row>
    <row r="107" spans="2:9">
      <c r="B107" t="s">
        <v>97</v>
      </c>
      <c r="C107" t="s">
        <v>763</v>
      </c>
      <c r="F107" t="s">
        <v>274</v>
      </c>
      <c r="G107">
        <v>2017</v>
      </c>
      <c r="H107" t="s">
        <v>120</v>
      </c>
      <c r="I107">
        <v>8.7048317578401608</v>
      </c>
    </row>
    <row r="108" spans="2:9">
      <c r="B108" t="s">
        <v>97</v>
      </c>
      <c r="C108" t="s">
        <v>763</v>
      </c>
      <c r="F108" t="s">
        <v>274</v>
      </c>
      <c r="G108">
        <v>2017</v>
      </c>
      <c r="H108" t="s">
        <v>146</v>
      </c>
      <c r="I108">
        <v>2.77</v>
      </c>
    </row>
    <row r="109" spans="2:9">
      <c r="B109" t="s">
        <v>97</v>
      </c>
      <c r="C109" t="s">
        <v>763</v>
      </c>
      <c r="F109" t="s">
        <v>274</v>
      </c>
      <c r="G109">
        <v>2017</v>
      </c>
      <c r="H109" t="s">
        <v>227</v>
      </c>
      <c r="I109">
        <v>128.41271933541799</v>
      </c>
    </row>
    <row r="110" spans="2:9">
      <c r="B110" t="s">
        <v>97</v>
      </c>
      <c r="C110" t="s">
        <v>763</v>
      </c>
      <c r="F110" t="s">
        <v>274</v>
      </c>
      <c r="G110">
        <v>2017</v>
      </c>
      <c r="H110" t="s">
        <v>233</v>
      </c>
      <c r="I110">
        <v>9.4707173671475093</v>
      </c>
    </row>
    <row r="111" spans="2:9">
      <c r="B111" t="s">
        <v>97</v>
      </c>
      <c r="C111" t="s">
        <v>763</v>
      </c>
      <c r="F111" t="s">
        <v>274</v>
      </c>
      <c r="G111">
        <v>2017</v>
      </c>
      <c r="H111" t="s">
        <v>228</v>
      </c>
      <c r="I111">
        <v>11.992907577983001</v>
      </c>
    </row>
    <row r="112" spans="2:9">
      <c r="B112" t="s">
        <v>97</v>
      </c>
      <c r="C112" t="s">
        <v>763</v>
      </c>
      <c r="F112" t="s">
        <v>274</v>
      </c>
      <c r="G112">
        <v>2017</v>
      </c>
      <c r="H112" t="s">
        <v>229</v>
      </c>
      <c r="I112">
        <v>8.9629891158025892</v>
      </c>
    </row>
    <row r="113" spans="2:9">
      <c r="B113" t="s">
        <v>97</v>
      </c>
      <c r="C113" t="s">
        <v>763</v>
      </c>
      <c r="F113" t="s">
        <v>274</v>
      </c>
      <c r="G113">
        <v>2017</v>
      </c>
      <c r="H113" t="s">
        <v>230</v>
      </c>
      <c r="I113">
        <v>111.748716602955</v>
      </c>
    </row>
    <row r="114" spans="2:9">
      <c r="B114" t="s">
        <v>97</v>
      </c>
      <c r="C114" t="s">
        <v>763</v>
      </c>
      <c r="F114" t="s">
        <v>274</v>
      </c>
      <c r="G114">
        <v>2017</v>
      </c>
      <c r="H114" t="s">
        <v>235</v>
      </c>
      <c r="I114">
        <v>20.198960613823001</v>
      </c>
    </row>
    <row r="115" spans="2:9">
      <c r="B115" t="s">
        <v>97</v>
      </c>
      <c r="C115" t="s">
        <v>763</v>
      </c>
      <c r="F115" t="s">
        <v>274</v>
      </c>
      <c r="G115">
        <v>2017</v>
      </c>
      <c r="H115" t="s">
        <v>231</v>
      </c>
      <c r="I115">
        <v>27.1844560411384</v>
      </c>
    </row>
    <row r="116" spans="2:9">
      <c r="B116" t="s">
        <v>97</v>
      </c>
      <c r="C116" t="s">
        <v>763</v>
      </c>
      <c r="F116" t="s">
        <v>274</v>
      </c>
      <c r="G116">
        <v>2017</v>
      </c>
      <c r="H116" t="s">
        <v>234</v>
      </c>
      <c r="I116">
        <v>3.2726019758762099</v>
      </c>
    </row>
    <row r="117" spans="2:9">
      <c r="B117" t="s">
        <v>97</v>
      </c>
      <c r="C117" t="s">
        <v>763</v>
      </c>
      <c r="F117" t="s">
        <v>274</v>
      </c>
      <c r="G117">
        <v>2017</v>
      </c>
      <c r="H117" t="s">
        <v>232</v>
      </c>
      <c r="I117">
        <v>14.3921338097343</v>
      </c>
    </row>
    <row r="118" spans="2:9">
      <c r="B118" t="s">
        <v>97</v>
      </c>
      <c r="C118" t="s">
        <v>763</v>
      </c>
      <c r="F118" t="s">
        <v>274</v>
      </c>
      <c r="G118">
        <v>2017</v>
      </c>
      <c r="H118" t="s">
        <v>236</v>
      </c>
      <c r="I118">
        <v>0</v>
      </c>
    </row>
    <row r="119" spans="2:9">
      <c r="B119" t="s">
        <v>97</v>
      </c>
      <c r="C119" t="s">
        <v>763</v>
      </c>
      <c r="F119" t="s">
        <v>274</v>
      </c>
      <c r="G119">
        <v>2017</v>
      </c>
      <c r="H119" t="s">
        <v>242</v>
      </c>
      <c r="I119">
        <v>0</v>
      </c>
    </row>
    <row r="120" spans="2:9">
      <c r="B120" t="s">
        <v>97</v>
      </c>
      <c r="C120" t="s">
        <v>763</v>
      </c>
      <c r="F120" t="s">
        <v>274</v>
      </c>
      <c r="G120">
        <v>2017</v>
      </c>
      <c r="H120" t="s">
        <v>237</v>
      </c>
      <c r="I120">
        <v>0</v>
      </c>
    </row>
    <row r="121" spans="2:9">
      <c r="B121" t="s">
        <v>97</v>
      </c>
      <c r="C121" t="s">
        <v>763</v>
      </c>
      <c r="F121" t="s">
        <v>274</v>
      </c>
      <c r="G121">
        <v>2017</v>
      </c>
      <c r="H121" t="s">
        <v>238</v>
      </c>
      <c r="I121">
        <v>0</v>
      </c>
    </row>
    <row r="122" spans="2:9">
      <c r="B122" t="s">
        <v>97</v>
      </c>
      <c r="C122" t="s">
        <v>763</v>
      </c>
      <c r="F122" t="s">
        <v>274</v>
      </c>
      <c r="G122">
        <v>2017</v>
      </c>
      <c r="H122" t="s">
        <v>239</v>
      </c>
      <c r="I122">
        <v>0</v>
      </c>
    </row>
    <row r="123" spans="2:9">
      <c r="B123" t="s">
        <v>97</v>
      </c>
      <c r="C123" t="s">
        <v>763</v>
      </c>
      <c r="F123" t="s">
        <v>274</v>
      </c>
      <c r="G123">
        <v>2017</v>
      </c>
      <c r="H123" t="s">
        <v>244</v>
      </c>
      <c r="I123">
        <v>0</v>
      </c>
    </row>
    <row r="124" spans="2:9">
      <c r="B124" t="s">
        <v>97</v>
      </c>
      <c r="C124" t="s">
        <v>763</v>
      </c>
      <c r="F124" t="s">
        <v>274</v>
      </c>
      <c r="G124">
        <v>2017</v>
      </c>
      <c r="H124" t="s">
        <v>240</v>
      </c>
      <c r="I124">
        <v>0</v>
      </c>
    </row>
    <row r="125" spans="2:9">
      <c r="B125" t="s">
        <v>97</v>
      </c>
      <c r="C125" t="s">
        <v>763</v>
      </c>
      <c r="F125" t="s">
        <v>274</v>
      </c>
      <c r="G125">
        <v>2017</v>
      </c>
      <c r="H125" t="s">
        <v>243</v>
      </c>
      <c r="I125">
        <v>0</v>
      </c>
    </row>
    <row r="126" spans="2:9">
      <c r="B126" t="s">
        <v>97</v>
      </c>
      <c r="C126" t="s">
        <v>763</v>
      </c>
      <c r="F126" t="s">
        <v>274</v>
      </c>
      <c r="G126">
        <v>2017</v>
      </c>
      <c r="H126" t="s">
        <v>241</v>
      </c>
      <c r="I126">
        <v>0</v>
      </c>
    </row>
    <row r="127" spans="2:9">
      <c r="B127" t="s">
        <v>97</v>
      </c>
      <c r="C127" t="s">
        <v>763</v>
      </c>
      <c r="F127" t="s">
        <v>274</v>
      </c>
      <c r="G127">
        <v>2017</v>
      </c>
      <c r="H127" t="s">
        <v>278</v>
      </c>
      <c r="I127">
        <v>6.23</v>
      </c>
    </row>
    <row r="128" spans="2:9">
      <c r="B128" t="s">
        <v>97</v>
      </c>
      <c r="C128" t="s">
        <v>763</v>
      </c>
      <c r="F128" t="s">
        <v>274</v>
      </c>
      <c r="G128">
        <v>2017</v>
      </c>
      <c r="H128" t="s">
        <v>285</v>
      </c>
      <c r="I128">
        <v>9.6111784369999995</v>
      </c>
    </row>
    <row r="129" spans="2:9">
      <c r="B129" t="s">
        <v>97</v>
      </c>
      <c r="C129" t="s">
        <v>763</v>
      </c>
      <c r="F129" t="s">
        <v>274</v>
      </c>
      <c r="G129">
        <v>2017</v>
      </c>
      <c r="H129" t="s">
        <v>279</v>
      </c>
      <c r="I129">
        <v>14.7599608803003</v>
      </c>
    </row>
    <row r="130" spans="2:9">
      <c r="B130" t="s">
        <v>97</v>
      </c>
      <c r="C130" t="s">
        <v>763</v>
      </c>
      <c r="F130" t="s">
        <v>274</v>
      </c>
      <c r="G130">
        <v>2017</v>
      </c>
      <c r="H130" t="s">
        <v>700</v>
      </c>
      <c r="I130">
        <v>8.4021746293245503</v>
      </c>
    </row>
    <row r="131" spans="2:9">
      <c r="B131" t="s">
        <v>97</v>
      </c>
      <c r="C131" t="s">
        <v>763</v>
      </c>
      <c r="F131" t="s">
        <v>274</v>
      </c>
      <c r="G131">
        <v>2017</v>
      </c>
      <c r="H131" t="s">
        <v>284</v>
      </c>
      <c r="I131">
        <v>1.1624356</v>
      </c>
    </row>
    <row r="132" spans="2:9">
      <c r="B132" t="s">
        <v>97</v>
      </c>
      <c r="C132" t="s">
        <v>763</v>
      </c>
      <c r="F132" t="s">
        <v>274</v>
      </c>
      <c r="G132">
        <v>2017</v>
      </c>
      <c r="H132" t="s">
        <v>283</v>
      </c>
      <c r="I132">
        <v>1.3591716472036699</v>
      </c>
    </row>
    <row r="133" spans="2:9">
      <c r="B133" t="s">
        <v>97</v>
      </c>
      <c r="C133" t="s">
        <v>763</v>
      </c>
      <c r="F133" t="s">
        <v>274</v>
      </c>
      <c r="G133">
        <v>2017</v>
      </c>
      <c r="H133" t="s">
        <v>371</v>
      </c>
      <c r="I133">
        <v>4.2</v>
      </c>
    </row>
    <row r="134" spans="2:9">
      <c r="B134" t="s">
        <v>97</v>
      </c>
      <c r="C134" t="s">
        <v>763</v>
      </c>
      <c r="F134" t="s">
        <v>274</v>
      </c>
      <c r="G134">
        <v>2017</v>
      </c>
      <c r="H134" t="s">
        <v>286</v>
      </c>
      <c r="I134">
        <v>2.1800600000000001</v>
      </c>
    </row>
    <row r="135" spans="2:9">
      <c r="B135" t="s">
        <v>97</v>
      </c>
      <c r="C135" t="s">
        <v>763</v>
      </c>
      <c r="F135" t="s">
        <v>274</v>
      </c>
      <c r="G135">
        <v>2017</v>
      </c>
      <c r="H135" t="s">
        <v>287</v>
      </c>
      <c r="I135">
        <v>0.65910719806663898</v>
      </c>
    </row>
    <row r="136" spans="2:9">
      <c r="B136" t="s">
        <v>97</v>
      </c>
      <c r="C136" t="s">
        <v>763</v>
      </c>
      <c r="F136" t="s">
        <v>274</v>
      </c>
      <c r="G136">
        <v>2017</v>
      </c>
      <c r="H136" t="s">
        <v>691</v>
      </c>
      <c r="I136">
        <v>3.484</v>
      </c>
    </row>
    <row r="137" spans="2:9">
      <c r="B137" t="s">
        <v>97</v>
      </c>
      <c r="C137" t="s">
        <v>763</v>
      </c>
      <c r="F137" t="s">
        <v>274</v>
      </c>
      <c r="G137">
        <v>2017</v>
      </c>
      <c r="H137" t="s">
        <v>692</v>
      </c>
      <c r="I137">
        <v>0.4587</v>
      </c>
    </row>
    <row r="138" spans="2:9">
      <c r="B138" t="s">
        <v>97</v>
      </c>
      <c r="C138" t="s">
        <v>763</v>
      </c>
      <c r="F138" t="s">
        <v>274</v>
      </c>
      <c r="G138">
        <v>2017</v>
      </c>
      <c r="H138" t="s">
        <v>694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G70" activePane="bottomRight" state="frozen"/>
      <selection pane="topRight" activeCell="G1" sqref="G1"/>
      <selection pane="bottomLeft" activeCell="A5" sqref="A5"/>
      <selection pane="bottomRight" activeCell="AF100" sqref="AF100"/>
    </sheetView>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767</v>
      </c>
    </row>
    <row r="4" spans="1:36">
      <c r="C4" t="s">
        <v>766</v>
      </c>
      <c r="D4" t="s">
        <v>760</v>
      </c>
      <c r="E4" t="s">
        <v>765</v>
      </c>
      <c r="F4" t="s">
        <v>762</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291</v>
      </c>
      <c r="B5">
        <v>3.4886478690149998</v>
      </c>
      <c r="C5" t="s">
        <v>764</v>
      </c>
      <c r="D5" t="s">
        <v>274</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2.5119840903226232</v>
      </c>
      <c r="L5" s="107">
        <f ca="1">OFFSET(AGR!O$21,$E5,0)</f>
        <v>2.5599731893580109</v>
      </c>
      <c r="M5" s="107">
        <f ca="1">OFFSET(AGR!P$21,$E5,0)</f>
        <v>2.5650931357367268</v>
      </c>
      <c r="N5" s="107">
        <f ca="1">OFFSET(AGR!Q$21,$E5,0)</f>
        <v>2.5907440670940942</v>
      </c>
      <c r="O5" s="175">
        <f ca="1">OFFSET(AGR!R$21,$E5,0)</f>
        <v>2.6192422518321288</v>
      </c>
      <c r="P5" s="107">
        <f ca="1">OFFSET(AGR!S$21,$E5,0)</f>
        <v>2.6559116433577787</v>
      </c>
      <c r="Q5" s="107">
        <f ca="1">OFFSET(AGR!T$21,$E5,0)</f>
        <v>2.6984062296515035</v>
      </c>
      <c r="R5" s="107">
        <f ca="1">OFFSET(AGR!U$21,$E5,0)</f>
        <v>2.7469775417852307</v>
      </c>
      <c r="S5" s="107">
        <f ca="1">OFFSET(AGR!V$21,$E5,0)</f>
        <v>2.8074981878693284</v>
      </c>
      <c r="T5" s="107">
        <f ca="1">OFFSET(AGR!W$21,$E5,0)</f>
        <v>2.88110617069785</v>
      </c>
      <c r="U5" s="107">
        <f ca="1">OFFSET(AGR!X$21,$E5,0)</f>
        <v>2.9657485072394256</v>
      </c>
      <c r="V5" s="107">
        <f ca="1">OFFSET(AGR!Y$21,$E5,0)</f>
        <v>3.0549509243193032</v>
      </c>
      <c r="W5" s="107">
        <f ca="1">OFFSET(AGR!Z$21,$E5,0)</f>
        <v>3.1495862936220882</v>
      </c>
      <c r="X5" s="107">
        <f ca="1">OFFSET(AGR!AA$21,$E5,0)</f>
        <v>3.2578247428133373</v>
      </c>
      <c r="Y5" s="107">
        <f ca="1">OFFSET(AGR!AB$21,$E5,0)</f>
        <v>3.3725154657177883</v>
      </c>
      <c r="Z5" s="107">
        <f ca="1">OFFSET(AGR!AC$21,$E5,0)</f>
        <v>3.4940725985154502</v>
      </c>
      <c r="AA5" s="107">
        <f ca="1">OFFSET(AGR!AD$21,$E5,0)</f>
        <v>3.6233778070162947</v>
      </c>
      <c r="AB5" s="107">
        <f ca="1">OFFSET(AGR!AE$21,$E5,0)</f>
        <v>3.7587325025410436</v>
      </c>
      <c r="AC5" s="107">
        <f ca="1">OFFSET(AGR!AF$21,$E5,0)</f>
        <v>3.8961724637734161</v>
      </c>
      <c r="AD5" s="107">
        <f ca="1">OFFSET(AGR!AG$21,$E5,0)</f>
        <v>4.0341304928135608</v>
      </c>
      <c r="AE5" s="107">
        <f ca="1">OFFSET(AGR!AH$21,$E5,0)</f>
        <v>4.7857199596605406</v>
      </c>
      <c r="AF5" s="107">
        <f ca="1">OFFSET(AGR!AI$21,$E5,0)</f>
        <v>5.6914615002983577</v>
      </c>
      <c r="AG5" s="107">
        <f ca="1">OFFSET(AGR!AJ$21,$E5,0)</f>
        <v>7.4025843814988459</v>
      </c>
      <c r="AH5" s="107">
        <f ca="1">OFFSET(AGR!AK$21,$E5,0)</f>
        <v>8.0658471650870585</v>
      </c>
      <c r="AJ5">
        <f ca="1">AH5/G5</f>
        <v>3.2206743226020249</v>
      </c>
    </row>
    <row r="6" spans="1:36">
      <c r="A6" s="26" t="s">
        <v>292</v>
      </c>
      <c r="B6">
        <v>6.8942225938929997</v>
      </c>
      <c r="C6" t="s">
        <v>764</v>
      </c>
      <c r="D6" t="s">
        <v>274</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5.7884476671232958</v>
      </c>
      <c r="L6" s="107">
        <f ca="1">OFFSET(AGR!O$21,$E6,0)</f>
        <v>5.8990305284673985</v>
      </c>
      <c r="M6" s="107">
        <f ca="1">OFFSET(AGR!P$21,$E6,0)</f>
        <v>5.9108285895243329</v>
      </c>
      <c r="N6" s="107">
        <f ca="1">OFFSET(AGR!Q$21,$E6,0)</f>
        <v>5.9699368754195765</v>
      </c>
      <c r="O6" s="175">
        <f ca="1">OFFSET(AGR!R$21,$E6,0)</f>
        <v>6.0356061810491912</v>
      </c>
      <c r="P6" s="107">
        <f ca="1">OFFSET(AGR!S$21,$E6,0)</f>
        <v>6.1201046675838802</v>
      </c>
      <c r="Q6" s="107">
        <f ca="1">OFFSET(AGR!T$21,$E6,0)</f>
        <v>6.2180263422652224</v>
      </c>
      <c r="R6" s="107">
        <f ca="1">OFFSET(AGR!U$21,$E6,0)</f>
        <v>6.3299508164259963</v>
      </c>
      <c r="S6" s="107">
        <f ca="1">OFFSET(AGR!V$21,$E6,0)</f>
        <v>6.4694105343389774</v>
      </c>
      <c r="T6" s="107">
        <f ca="1">OFFSET(AGR!W$21,$E6,0)</f>
        <v>6.6390278333206298</v>
      </c>
      <c r="U6" s="107">
        <f ca="1">OFFSET(AGR!X$21,$E6,0)</f>
        <v>6.8340719569603703</v>
      </c>
      <c r="V6" s="107">
        <f ca="1">OFFSET(AGR!Y$21,$E6,0)</f>
        <v>7.0396240243627792</v>
      </c>
      <c r="W6" s="107">
        <f ca="1">OFFSET(AGR!Z$21,$E6,0)</f>
        <v>7.2576954224971928</v>
      </c>
      <c r="X6" s="107">
        <f ca="1">OFFSET(AGR!AA$21,$E6,0)</f>
        <v>7.5071128456121858</v>
      </c>
      <c r="Y6" s="107">
        <f ca="1">OFFSET(AGR!AB$21,$E6,0)</f>
        <v>7.7713984555388356</v>
      </c>
      <c r="Z6" s="107">
        <f ca="1">OFFSET(AGR!AC$21,$E6,0)</f>
        <v>8.0515065599155839</v>
      </c>
      <c r="AA6" s="107">
        <f ca="1">OFFSET(AGR!AD$21,$E6,0)</f>
        <v>8.3494688103044687</v>
      </c>
      <c r="AB6" s="107">
        <f ca="1">OFFSET(AGR!AE$21,$E6,0)</f>
        <v>8.6613710928717875</v>
      </c>
      <c r="AC6" s="107">
        <f ca="1">OFFSET(AGR!AF$21,$E6,0)</f>
        <v>8.978078521883754</v>
      </c>
      <c r="AD6" s="107">
        <f ca="1">OFFSET(AGR!AG$21,$E6,0)</f>
        <v>9.2959797516068257</v>
      </c>
      <c r="AE6" s="107">
        <f ca="1">OFFSET(AGR!AH$21,$E6,0)</f>
        <v>11.027892112343984</v>
      </c>
      <c r="AF6" s="107">
        <f ca="1">OFFSET(AGR!AI$21,$E6,0)</f>
        <v>13.115022173445714</v>
      </c>
      <c r="AG6" s="107">
        <f ca="1">OFFSET(AGR!AJ$21,$E6,0)</f>
        <v>17.058018981428742</v>
      </c>
      <c r="AH6" s="107">
        <f ca="1">OFFSET(AGR!AK$21,$E6,0)</f>
        <v>18.586397257048233</v>
      </c>
      <c r="AJ6">
        <f t="shared" ref="AJ6:AJ69" ca="1" si="1">AH6/G6</f>
        <v>3.2206743226020231</v>
      </c>
    </row>
    <row r="7" spans="1:36">
      <c r="A7" s="26" t="s">
        <v>293</v>
      </c>
      <c r="B7">
        <v>8.6660070567129992</v>
      </c>
      <c r="C7" t="s">
        <v>764</v>
      </c>
      <c r="D7" t="s">
        <v>274</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10.152455227075826</v>
      </c>
      <c r="L7" s="107">
        <f ca="1">OFFSET(AGR!O$21,$E7,0)</f>
        <v>10.346408358077507</v>
      </c>
      <c r="M7" s="107">
        <f ca="1">OFFSET(AGR!P$21,$E7,0)</f>
        <v>10.367101174793662</v>
      </c>
      <c r="N7" s="107">
        <f ca="1">OFFSET(AGR!Q$21,$E7,0)</f>
        <v>10.470772186541598</v>
      </c>
      <c r="O7" s="175">
        <f ca="1">OFFSET(AGR!R$21,$E7,0)</f>
        <v>10.585950680593555</v>
      </c>
      <c r="P7" s="107">
        <f ca="1">OFFSET(AGR!S$21,$E7,0)</f>
        <v>10.734153990121865</v>
      </c>
      <c r="Q7" s="107">
        <f ca="1">OFFSET(AGR!T$21,$E7,0)</f>
        <v>10.905900453963815</v>
      </c>
      <c r="R7" s="107">
        <f ca="1">OFFSET(AGR!U$21,$E7,0)</f>
        <v>11.102206662135163</v>
      </c>
      <c r="S7" s="107">
        <f ca="1">OFFSET(AGR!V$21,$E7,0)</f>
        <v>11.346807395097445</v>
      </c>
      <c r="T7" s="107">
        <f ca="1">OFFSET(AGR!W$21,$E7,0)</f>
        <v>11.644302014152119</v>
      </c>
      <c r="U7" s="107">
        <f ca="1">OFFSET(AGR!X$21,$E7,0)</f>
        <v>11.986393166466328</v>
      </c>
      <c r="V7" s="107">
        <f ca="1">OFFSET(AGR!Y$21,$E7,0)</f>
        <v>12.346914377185495</v>
      </c>
      <c r="W7" s="107">
        <f ca="1">OFFSET(AGR!Z$21,$E7,0)</f>
        <v>12.729393451573628</v>
      </c>
      <c r="X7" s="107">
        <f ca="1">OFFSET(AGR!AA$21,$E7,0)</f>
        <v>13.166850843718633</v>
      </c>
      <c r="Y7" s="107">
        <f ca="1">OFFSET(AGR!AB$21,$E7,0)</f>
        <v>13.630385797516391</v>
      </c>
      <c r="Z7" s="107">
        <f ca="1">OFFSET(AGR!AC$21,$E7,0)</f>
        <v>14.121672089103322</v>
      </c>
      <c r="AA7" s="107">
        <f ca="1">OFFSET(AGR!AD$21,$E7,0)</f>
        <v>14.64427306615168</v>
      </c>
      <c r="AB7" s="107">
        <f ca="1">OFFSET(AGR!AE$21,$E7,0)</f>
        <v>15.191323698909869</v>
      </c>
      <c r="AC7" s="107">
        <f ca="1">OFFSET(AGR!AF$21,$E7,0)</f>
        <v>15.746802158426501</v>
      </c>
      <c r="AD7" s="107">
        <f ca="1">OFFSET(AGR!AG$21,$E7,0)</f>
        <v>16.304374444987364</v>
      </c>
      <c r="AE7" s="107">
        <f ca="1">OFFSET(AGR!AH$21,$E7,0)</f>
        <v>19.342004516253358</v>
      </c>
      <c r="AF7" s="107">
        <f ca="1">OFFSET(AGR!AI$21,$E7,0)</f>
        <v>23.002656856391031</v>
      </c>
      <c r="AG7" s="107">
        <f ca="1">OFFSET(AGR!AJ$21,$E7,0)</f>
        <v>29.918344939901854</v>
      </c>
      <c r="AH7" s="107">
        <f ca="1">OFFSET(AGR!AK$21,$E7,0)</f>
        <v>32.598993173346742</v>
      </c>
      <c r="AJ7">
        <f t="shared" ca="1" si="1"/>
        <v>3.220674322602024</v>
      </c>
    </row>
    <row r="8" spans="1:36">
      <c r="A8" s="26" t="s">
        <v>294</v>
      </c>
      <c r="B8">
        <v>5.4851590254799998</v>
      </c>
      <c r="C8" t="s">
        <v>764</v>
      </c>
      <c r="D8" t="s">
        <v>274</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4.6179662662628349</v>
      </c>
      <c r="L8" s="107">
        <f ca="1">OFFSET(AGR!O$21,$E8,0)</f>
        <v>4.706188178713445</v>
      </c>
      <c r="M8" s="107">
        <f ca="1">OFFSET(AGR!P$21,$E8,0)</f>
        <v>4.7156005550708722</v>
      </c>
      <c r="N8" s="107">
        <f ca="1">OFFSET(AGR!Q$21,$E8,0)</f>
        <v>4.7627565606215807</v>
      </c>
      <c r="O8" s="175">
        <f ca="1">OFFSET(AGR!R$21,$E8,0)</f>
        <v>4.8151468827884178</v>
      </c>
      <c r="P8" s="107">
        <f ca="1">OFFSET(AGR!S$21,$E8,0)</f>
        <v>4.8825589391474562</v>
      </c>
      <c r="Q8" s="107">
        <f ca="1">OFFSET(AGR!T$21,$E8,0)</f>
        <v>4.9606798821738156</v>
      </c>
      <c r="R8" s="107">
        <f ca="1">OFFSET(AGR!U$21,$E8,0)</f>
        <v>5.0499721200529439</v>
      </c>
      <c r="S8" s="107">
        <f ca="1">OFFSET(AGR!V$21,$E8,0)</f>
        <v>5.161231702908383</v>
      </c>
      <c r="T8" s="107">
        <f ca="1">OFFSET(AGR!W$21,$E8,0)</f>
        <v>5.2965507055005165</v>
      </c>
      <c r="U8" s="107">
        <f ca="1">OFFSET(AGR!X$21,$E8,0)</f>
        <v>5.452154977180621</v>
      </c>
      <c r="V8" s="107">
        <f ca="1">OFFSET(AGR!Y$21,$E8,0)</f>
        <v>5.6161423824078076</v>
      </c>
      <c r="W8" s="107">
        <f ca="1">OFFSET(AGR!Z$21,$E8,0)</f>
        <v>5.7901175858014957</v>
      </c>
      <c r="X8" s="107">
        <f ca="1">OFFSET(AGR!AA$21,$E8,0)</f>
        <v>5.9891003377239391</v>
      </c>
      <c r="Y8" s="107">
        <f ca="1">OFFSET(AGR!AB$21,$E8,0)</f>
        <v>6.199944781948914</v>
      </c>
      <c r="Z8" s="107">
        <f ca="1">OFFSET(AGR!AC$21,$E8,0)</f>
        <v>6.4234122556665278</v>
      </c>
      <c r="AA8" s="107">
        <f ca="1">OFFSET(AGR!AD$21,$E8,0)</f>
        <v>6.6611235903877173</v>
      </c>
      <c r="AB8" s="107">
        <f ca="1">OFFSET(AGR!AE$21,$E8,0)</f>
        <v>6.9099561448300859</v>
      </c>
      <c r="AC8" s="107">
        <f ca="1">OFFSET(AGR!AF$21,$E8,0)</f>
        <v>7.1626221975541906</v>
      </c>
      <c r="AD8" s="107">
        <f ca="1">OFFSET(AGR!AG$21,$E8,0)</f>
        <v>7.4162406526717444</v>
      </c>
      <c r="AE8" s="107">
        <f ca="1">OFFSET(AGR!AH$21,$E8,0)</f>
        <v>8.7979431950361953</v>
      </c>
      <c r="AF8" s="107">
        <f ca="1">OFFSET(AGR!AI$21,$E8,0)</f>
        <v>10.463034903511614</v>
      </c>
      <c r="AG8" s="107">
        <f ca="1">OFFSET(AGR!AJ$21,$E8,0)</f>
        <v>13.608718736962746</v>
      </c>
      <c r="AH8" s="107">
        <f ca="1">OFFSET(AGR!AK$21,$E8,0)</f>
        <v>14.828043800396795</v>
      </c>
      <c r="AJ8">
        <f t="shared" ca="1" si="1"/>
        <v>3.2206743226020249</v>
      </c>
    </row>
    <row r="9" spans="1:36">
      <c r="A9" s="26" t="s">
        <v>295</v>
      </c>
      <c r="B9">
        <v>14.26028349219</v>
      </c>
      <c r="C9" t="s">
        <v>764</v>
      </c>
      <c r="D9" t="s">
        <v>274</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7.9489982281859044</v>
      </c>
      <c r="L9" s="107">
        <f ca="1">OFFSET(AGR!O$21,$E9,0)</f>
        <v>8.1008563807411385</v>
      </c>
      <c r="M9" s="107">
        <f ca="1">OFFSET(AGR!P$21,$E9,0)</f>
        <v>8.1170580935026209</v>
      </c>
      <c r="N9" s="107">
        <f ca="1">OFFSET(AGR!Q$21,$E9,0)</f>
        <v>8.1982286744376474</v>
      </c>
      <c r="O9" s="175">
        <f ca="1">OFFSET(AGR!R$21,$E9,0)</f>
        <v>8.2884091898564609</v>
      </c>
      <c r="P9" s="107">
        <f ca="1">OFFSET(AGR!S$21,$E9,0)</f>
        <v>8.4044469185144521</v>
      </c>
      <c r="Q9" s="107">
        <f ca="1">OFFSET(AGR!T$21,$E9,0)</f>
        <v>8.5389180692106841</v>
      </c>
      <c r="R9" s="107">
        <f ca="1">OFFSET(AGR!U$21,$E9,0)</f>
        <v>8.6926185944564764</v>
      </c>
      <c r="S9" s="107">
        <f ca="1">OFFSET(AGR!V$21,$E9,0)</f>
        <v>8.8841319525006242</v>
      </c>
      <c r="T9" s="107">
        <f ca="1">OFFSET(AGR!W$21,$E9,0)</f>
        <v>9.1170592737119254</v>
      </c>
      <c r="U9" s="107">
        <f ca="1">OFFSET(AGR!X$21,$E9,0)</f>
        <v>9.3849040366586873</v>
      </c>
      <c r="V9" s="107">
        <f ca="1">OFFSET(AGR!Y$21,$E9,0)</f>
        <v>9.6671788560134466</v>
      </c>
      <c r="W9" s="107">
        <f ca="1">OFFSET(AGR!Z$21,$E9,0)</f>
        <v>9.9666458732647154</v>
      </c>
      <c r="X9" s="107">
        <f ca="1">OFFSET(AGR!AA$21,$E9,0)</f>
        <v>10.309158886845278</v>
      </c>
      <c r="Y9" s="107">
        <f ca="1">OFFSET(AGR!AB$21,$E9,0)</f>
        <v>10.672089669993571</v>
      </c>
      <c r="Z9" s="107">
        <f ca="1">OFFSET(AGR!AC$21,$E9,0)</f>
        <v>11.056748727729831</v>
      </c>
      <c r="AA9" s="107">
        <f ca="1">OFFSET(AGR!AD$21,$E9,0)</f>
        <v>11.465926029938148</v>
      </c>
      <c r="AB9" s="107">
        <f ca="1">OFFSET(AGR!AE$21,$E9,0)</f>
        <v>11.894246511364718</v>
      </c>
      <c r="AC9" s="107">
        <f ca="1">OFFSET(AGR!AF$21,$E9,0)</f>
        <v>12.329165670497511</v>
      </c>
      <c r="AD9" s="107">
        <f ca="1">OFFSET(AGR!AG$21,$E9,0)</f>
        <v>12.765724219028481</v>
      </c>
      <c r="AE9" s="107">
        <f ca="1">OFFSET(AGR!AH$21,$E9,0)</f>
        <v>15.14407659924699</v>
      </c>
      <c r="AF9" s="107">
        <f ca="1">OFFSET(AGR!AI$21,$E9,0)</f>
        <v>18.010232451690982</v>
      </c>
      <c r="AG9" s="107">
        <f ca="1">OFFSET(AGR!AJ$21,$E9,0)</f>
        <v>23.424961312144923</v>
      </c>
      <c r="AH9" s="107">
        <f ca="1">OFFSET(AGR!AK$21,$E9,0)</f>
        <v>25.523810071528274</v>
      </c>
      <c r="AJ9">
        <f t="shared" ca="1" si="1"/>
        <v>3.2206743226020267</v>
      </c>
    </row>
    <row r="10" spans="1:36">
      <c r="A10" s="26" t="s">
        <v>296</v>
      </c>
      <c r="B10">
        <v>0.39719718710289997</v>
      </c>
      <c r="C10" t="s">
        <v>764</v>
      </c>
      <c r="D10" t="s">
        <v>274</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0.30603739752586728</v>
      </c>
      <c r="L10" s="107">
        <f ca="1">OFFSET(IND!U$28,$E10,0)</f>
        <v>0.30985522119974063</v>
      </c>
      <c r="M10" s="107">
        <f ca="1">OFFSET(IND!V$28,$E10,0)</f>
        <v>0.30775030206346515</v>
      </c>
      <c r="N10" s="107">
        <f ca="1">OFFSET(IND!W$28,$E10,0)</f>
        <v>0.30821811410415173</v>
      </c>
      <c r="O10" s="175">
        <f ca="1">OFFSET(IND!X$28,$E10,0)</f>
        <v>0.30883838494071553</v>
      </c>
      <c r="P10" s="107">
        <f ca="1">OFFSET(IND!Y$28,$E10,0)</f>
        <v>0.31370664827310507</v>
      </c>
      <c r="Q10" s="107">
        <f ca="1">OFFSET(IND!Z$28,$E10,0)</f>
        <v>0.31921032788924125</v>
      </c>
      <c r="R10" s="107">
        <f ca="1">OFFSET(IND!AA$28,$E10,0)</f>
        <v>0.32523713571748791</v>
      </c>
      <c r="S10" s="107">
        <f ca="1">OFFSET(IND!AB$28,$E10,0)</f>
        <v>0.33283126117762035</v>
      </c>
      <c r="T10" s="107">
        <f ca="1">OFFSET(IND!AC$28,$E10,0)</f>
        <v>0.34207255761594141</v>
      </c>
      <c r="U10" s="107">
        <f ca="1">OFFSET(IND!AD$28,$E10,0)</f>
        <v>0.35301368162039282</v>
      </c>
      <c r="V10" s="107">
        <f ca="1">OFFSET(IND!AE$28,$E10,0)</f>
        <v>0.36444596506683824</v>
      </c>
      <c r="W10" s="107">
        <f ca="1">OFFSET(IND!AF$28,$E10,0)</f>
        <v>0.37688372973483808</v>
      </c>
      <c r="X10" s="107">
        <f ca="1">OFFSET(IND!AG$28,$E10,0)</f>
        <v>0.39082450190969908</v>
      </c>
      <c r="Y10" s="107">
        <f ca="1">OFFSET(IND!AH$28,$E10,0)</f>
        <v>0.40596675192130272</v>
      </c>
      <c r="Z10" s="107">
        <f ca="1">OFFSET(IND!AI$28,$E10,0)</f>
        <v>0.42198260989601871</v>
      </c>
      <c r="AA10" s="107">
        <f ca="1">OFFSET(IND!AJ$28,$E10,0)</f>
        <v>0.43877470169043026</v>
      </c>
      <c r="AB10" s="107">
        <f ca="1">OFFSET(IND!AK$28,$E10,0)</f>
        <v>0.45656794050109067</v>
      </c>
      <c r="AC10" s="107">
        <f ca="1">OFFSET(IND!AL$28,$E10,0)</f>
        <v>0.47462781538002363</v>
      </c>
      <c r="AD10" s="107">
        <f ca="1">OFFSET(IND!AM$28,$E10,0)</f>
        <v>0.49276268846289872</v>
      </c>
      <c r="AE10" s="107">
        <f ca="1">OFFSET(IND!AN$28,$E10,0)</f>
        <v>0.59013537554369844</v>
      </c>
      <c r="AF10" s="107">
        <f ca="1">OFFSET(IND!AO$28,$E10,0)</f>
        <v>0.70720147219034468</v>
      </c>
      <c r="AG10" s="107">
        <f ca="1">OFFSET(IND!AP$28,$E10,0)</f>
        <v>0.82903183260653512</v>
      </c>
      <c r="AH10" s="107">
        <f ca="1">OFFSET(IND!AQ$28,$E10,0)</f>
        <v>0.92833379470634503</v>
      </c>
      <c r="AJ10">
        <f t="shared" ca="1" si="1"/>
        <v>3.0593400552208245</v>
      </c>
    </row>
    <row r="11" spans="1:36">
      <c r="A11" s="26" t="s">
        <v>297</v>
      </c>
      <c r="B11">
        <v>5.295962494706</v>
      </c>
      <c r="C11" t="s">
        <v>764</v>
      </c>
      <c r="D11" t="s">
        <v>274</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4.0804986336782303</v>
      </c>
      <c r="L11" s="107">
        <f ca="1">OFFSET(IND!U$28,$E11,0)</f>
        <v>4.1314029493298747</v>
      </c>
      <c r="M11" s="107">
        <f ca="1">OFFSET(IND!V$28,$E11,0)</f>
        <v>4.1033373608462016</v>
      </c>
      <c r="N11" s="107">
        <f ca="1">OFFSET(IND!W$28,$E11,0)</f>
        <v>4.1095748547220223</v>
      </c>
      <c r="O11" s="175">
        <f ca="1">OFFSET(IND!X$28,$E11,0)</f>
        <v>4.1178451325428727</v>
      </c>
      <c r="P11" s="107">
        <f ca="1">OFFSET(IND!Y$28,$E11,0)</f>
        <v>4.1827553103080666</v>
      </c>
      <c r="Q11" s="107">
        <f ca="1">OFFSET(IND!Z$28,$E11,0)</f>
        <v>4.2561377051898823</v>
      </c>
      <c r="R11" s="107">
        <f ca="1">OFFSET(IND!AA$28,$E11,0)</f>
        <v>4.336495142899838</v>
      </c>
      <c r="S11" s="107">
        <f ca="1">OFFSET(IND!AB$28,$E11,0)</f>
        <v>4.4377501490349367</v>
      </c>
      <c r="T11" s="107">
        <f ca="1">OFFSET(IND!AC$28,$E11,0)</f>
        <v>4.5609674348792177</v>
      </c>
      <c r="U11" s="107">
        <f ca="1">OFFSET(IND!AD$28,$E11,0)</f>
        <v>4.7068490882719027</v>
      </c>
      <c r="V11" s="107">
        <f ca="1">OFFSET(IND!AE$28,$E11,0)</f>
        <v>4.859279534224509</v>
      </c>
      <c r="W11" s="107">
        <f ca="1">OFFSET(IND!AF$28,$E11,0)</f>
        <v>5.0251163964645071</v>
      </c>
      <c r="X11" s="107">
        <f ca="1">OFFSET(IND!AG$28,$E11,0)</f>
        <v>5.2109933587959869</v>
      </c>
      <c r="Y11" s="107">
        <f ca="1">OFFSET(IND!AH$28,$E11,0)</f>
        <v>5.4128900256173687</v>
      </c>
      <c r="Z11" s="107">
        <f ca="1">OFFSET(IND!AI$28,$E11,0)</f>
        <v>5.6264347986135821</v>
      </c>
      <c r="AA11" s="107">
        <f ca="1">OFFSET(IND!AJ$28,$E11,0)</f>
        <v>5.8503293558724021</v>
      </c>
      <c r="AB11" s="107">
        <f ca="1">OFFSET(IND!AK$28,$E11,0)</f>
        <v>6.0875725400145404</v>
      </c>
      <c r="AC11" s="107">
        <f ca="1">OFFSET(IND!AL$28,$E11,0)</f>
        <v>6.3283708717336467</v>
      </c>
      <c r="AD11" s="107">
        <f ca="1">OFFSET(IND!AM$28,$E11,0)</f>
        <v>6.5701691795053145</v>
      </c>
      <c r="AE11" s="107">
        <f ca="1">OFFSET(IND!AN$28,$E11,0)</f>
        <v>7.8684716739159777</v>
      </c>
      <c r="AF11" s="107">
        <f ca="1">OFFSET(IND!AO$28,$E11,0)</f>
        <v>9.4293529625379264</v>
      </c>
      <c r="AG11" s="107">
        <f ca="1">OFFSET(IND!AP$28,$E11,0)</f>
        <v>11.053757768087133</v>
      </c>
      <c r="AH11" s="107">
        <f ca="1">OFFSET(IND!AQ$28,$E11,0)</f>
        <v>12.377783929417932</v>
      </c>
      <c r="AJ11">
        <f t="shared" ca="1" si="1"/>
        <v>3.0593400552208245</v>
      </c>
    </row>
    <row r="12" spans="1:36">
      <c r="A12" s="26" t="s">
        <v>298</v>
      </c>
      <c r="B12">
        <v>3.219945196781</v>
      </c>
      <c r="C12" t="s">
        <v>764</v>
      </c>
      <c r="D12" t="s">
        <v>274</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2.4809431692763648</v>
      </c>
      <c r="L12" s="107">
        <f ca="1">OFFSET(IND!U$28,$E12,0)</f>
        <v>2.5118929931925651</v>
      </c>
      <c r="M12" s="107">
        <f ca="1">OFFSET(IND!V$28,$E12,0)</f>
        <v>2.4948291153944919</v>
      </c>
      <c r="N12" s="107">
        <f ca="1">OFFSET(IND!W$28,$E12,0)</f>
        <v>2.4986215116709909</v>
      </c>
      <c r="O12" s="175">
        <f ca="1">OFFSET(IND!X$28,$E12,0)</f>
        <v>2.5036498405860681</v>
      </c>
      <c r="P12" s="107">
        <f ca="1">OFFSET(IND!Y$28,$E12,0)</f>
        <v>2.5431152286673058</v>
      </c>
      <c r="Q12" s="107">
        <f ca="1">OFFSET(IND!Z$28,$E12,0)</f>
        <v>2.5877317247554501</v>
      </c>
      <c r="R12" s="107">
        <f ca="1">OFFSET(IND!AA$28,$E12,0)</f>
        <v>2.636589046883103</v>
      </c>
      <c r="S12" s="107">
        <f ca="1">OFFSET(IND!AB$28,$E12,0)</f>
        <v>2.6981520906132435</v>
      </c>
      <c r="T12" s="107">
        <f ca="1">OFFSET(IND!AC$28,$E12,0)</f>
        <v>2.7730682004065663</v>
      </c>
      <c r="U12" s="107">
        <f ca="1">OFFSET(IND!AD$28,$E12,0)</f>
        <v>2.8617642456693191</v>
      </c>
      <c r="V12" s="107">
        <f ca="1">OFFSET(IND!AE$28,$E12,0)</f>
        <v>2.9544419568085036</v>
      </c>
      <c r="W12" s="107">
        <f ca="1">OFFSET(IND!AF$28,$E12,0)</f>
        <v>3.0552707690504226</v>
      </c>
      <c r="X12" s="107">
        <f ca="1">OFFSET(IND!AG$28,$E12,0)</f>
        <v>3.1682839621479628</v>
      </c>
      <c r="Y12" s="107">
        <f ca="1">OFFSET(IND!AH$28,$E12,0)</f>
        <v>3.2910371355753631</v>
      </c>
      <c r="Z12" s="107">
        <f ca="1">OFFSET(IND!AI$28,$E12,0)</f>
        <v>3.420872357557061</v>
      </c>
      <c r="AA12" s="107">
        <f ca="1">OFFSET(IND!AJ$28,$E12,0)</f>
        <v>3.5570002483704237</v>
      </c>
      <c r="AB12" s="107">
        <f ca="1">OFFSET(IND!AK$28,$E12,0)</f>
        <v>3.7012441043288442</v>
      </c>
      <c r="AC12" s="107">
        <f ca="1">OFFSET(IND!AL$28,$E12,0)</f>
        <v>3.8476494900140605</v>
      </c>
      <c r="AD12" s="107">
        <f ca="1">OFFSET(IND!AM$28,$E12,0)</f>
        <v>3.994662861139235</v>
      </c>
      <c r="AE12" s="107">
        <f ca="1">OFFSET(IND!AN$28,$E12,0)</f>
        <v>4.7840307777409183</v>
      </c>
      <c r="AF12" s="107">
        <f ca="1">OFFSET(IND!AO$28,$E12,0)</f>
        <v>5.7330466012230641</v>
      </c>
      <c r="AG12" s="107">
        <f ca="1">OFFSET(IND!AP$28,$E12,0)</f>
        <v>6.7206847229969817</v>
      </c>
      <c r="AH12" s="107">
        <f ca="1">OFFSET(IND!AQ$28,$E12,0)</f>
        <v>7.5256926290861079</v>
      </c>
      <c r="AJ12">
        <f t="shared" ca="1" si="1"/>
        <v>3.0593400552208263</v>
      </c>
    </row>
    <row r="13" spans="1:36">
      <c r="A13" s="26" t="s">
        <v>299</v>
      </c>
      <c r="B13">
        <v>3.389415996611</v>
      </c>
      <c r="C13" t="s">
        <v>764</v>
      </c>
      <c r="D13" t="s">
        <v>274</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2.6115191255540684</v>
      </c>
      <c r="L13" s="107">
        <f ca="1">OFFSET(IND!U$28,$E13,0)</f>
        <v>2.644097887571121</v>
      </c>
      <c r="M13" s="107">
        <f ca="1">OFFSET(IND!V$28,$E13,0)</f>
        <v>2.6261359109415703</v>
      </c>
      <c r="N13" s="107">
        <f ca="1">OFFSET(IND!W$28,$E13,0)</f>
        <v>2.6301279070220955</v>
      </c>
      <c r="O13" s="175">
        <f ca="1">OFFSET(IND!X$28,$E13,0)</f>
        <v>2.6354208848274396</v>
      </c>
      <c r="P13" s="107">
        <f ca="1">OFFSET(IND!Y$28,$E13,0)</f>
        <v>2.6769633985971635</v>
      </c>
      <c r="Q13" s="107">
        <f ca="1">OFFSET(IND!Z$28,$E13,0)</f>
        <v>2.723928131321526</v>
      </c>
      <c r="R13" s="107">
        <f ca="1">OFFSET(IND!AA$28,$E13,0)</f>
        <v>2.7753568914558975</v>
      </c>
      <c r="S13" s="107">
        <f ca="1">OFFSET(IND!AB$28,$E13,0)</f>
        <v>2.8401600953823607</v>
      </c>
      <c r="T13" s="107">
        <f ca="1">OFFSET(IND!AC$28,$E13,0)</f>
        <v>2.9190191583227003</v>
      </c>
      <c r="U13" s="107">
        <f ca="1">OFFSET(IND!AD$28,$E13,0)</f>
        <v>3.0123834164940191</v>
      </c>
      <c r="V13" s="107">
        <f ca="1">OFFSET(IND!AE$28,$E13,0)</f>
        <v>3.1099389019036869</v>
      </c>
      <c r="W13" s="107">
        <f ca="1">OFFSET(IND!AF$28,$E13,0)</f>
        <v>3.2160744937372856</v>
      </c>
      <c r="X13" s="107">
        <f ca="1">OFFSET(IND!AG$28,$E13,0)</f>
        <v>3.3350357496294332</v>
      </c>
      <c r="Y13" s="107">
        <f ca="1">OFFSET(IND!AH$28,$E13,0)</f>
        <v>3.4642496163951177</v>
      </c>
      <c r="Z13" s="107">
        <f ca="1">OFFSET(IND!AI$28,$E13,0)</f>
        <v>3.6009182711126946</v>
      </c>
      <c r="AA13" s="107">
        <f ca="1">OFFSET(IND!AJ$28,$E13,0)</f>
        <v>3.7442107877583397</v>
      </c>
      <c r="AB13" s="107">
        <f ca="1">OFFSET(IND!AK$28,$E13,0)</f>
        <v>3.8960464256093088</v>
      </c>
      <c r="AC13" s="107">
        <f ca="1">OFFSET(IND!AL$28,$E13,0)</f>
        <v>4.0501573579095362</v>
      </c>
      <c r="AD13" s="107">
        <f ca="1">OFFSET(IND!AM$28,$E13,0)</f>
        <v>4.2049082748834037</v>
      </c>
      <c r="AE13" s="107">
        <f ca="1">OFFSET(IND!AN$28,$E13,0)</f>
        <v>5.0358218713062284</v>
      </c>
      <c r="AF13" s="107">
        <f ca="1">OFFSET(IND!AO$28,$E13,0)</f>
        <v>6.0347858960242764</v>
      </c>
      <c r="AG13" s="107">
        <f ca="1">OFFSET(IND!AP$28,$E13,0)</f>
        <v>7.0744049715757686</v>
      </c>
      <c r="AH13" s="107">
        <f ca="1">OFFSET(IND!AQ$28,$E13,0)</f>
        <v>7.9217817148274801</v>
      </c>
      <c r="AJ13">
        <f t="shared" ca="1" si="1"/>
        <v>3.0593400552208254</v>
      </c>
    </row>
    <row r="14" spans="1:36">
      <c r="A14" s="26" t="s">
        <v>300</v>
      </c>
      <c r="B14">
        <v>0.95327324904709998</v>
      </c>
      <c r="C14" t="s">
        <v>764</v>
      </c>
      <c r="D14" t="s">
        <v>274</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0.73448975406208161</v>
      </c>
      <c r="L14" s="107">
        <f ca="1">OFFSET(IND!U$28,$E14,0)</f>
        <v>0.74365253087937766</v>
      </c>
      <c r="M14" s="107">
        <f ca="1">OFFSET(IND!V$28,$E14,0)</f>
        <v>0.73860072495231655</v>
      </c>
      <c r="N14" s="107">
        <f ca="1">OFFSET(IND!W$28,$E14,0)</f>
        <v>0.73972347384996429</v>
      </c>
      <c r="O14" s="175">
        <f ca="1">OFFSET(IND!X$28,$E14,0)</f>
        <v>0.7412121238577174</v>
      </c>
      <c r="P14" s="107">
        <f ca="1">OFFSET(IND!Y$28,$E14,0)</f>
        <v>0.75289595585545221</v>
      </c>
      <c r="Q14" s="107">
        <f ca="1">OFFSET(IND!Z$28,$E14,0)</f>
        <v>0.76610478693417916</v>
      </c>
      <c r="R14" s="107">
        <f ca="1">OFFSET(IND!AA$28,$E14,0)</f>
        <v>0.78056912572197124</v>
      </c>
      <c r="S14" s="107">
        <f ca="1">OFFSET(IND!AB$28,$E14,0)</f>
        <v>0.79879502682628911</v>
      </c>
      <c r="T14" s="107">
        <f ca="1">OFFSET(IND!AC$28,$E14,0)</f>
        <v>0.8209741382782596</v>
      </c>
      <c r="U14" s="107">
        <f ca="1">OFFSET(IND!AD$28,$E14,0)</f>
        <v>0.84723283588894305</v>
      </c>
      <c r="V14" s="107">
        <f ca="1">OFFSET(IND!AE$28,$E14,0)</f>
        <v>0.87467031616041213</v>
      </c>
      <c r="W14" s="107">
        <f ca="1">OFFSET(IND!AF$28,$E14,0)</f>
        <v>0.90452095136361177</v>
      </c>
      <c r="X14" s="107">
        <f ca="1">OFFSET(IND!AG$28,$E14,0)</f>
        <v>0.9379788045832782</v>
      </c>
      <c r="Y14" s="107">
        <f ca="1">OFFSET(IND!AH$28,$E14,0)</f>
        <v>0.97432020461112701</v>
      </c>
      <c r="Z14" s="107">
        <f ca="1">OFFSET(IND!AI$28,$E14,0)</f>
        <v>1.0127582637504455</v>
      </c>
      <c r="AA14" s="107">
        <f ca="1">OFFSET(IND!AJ$28,$E14,0)</f>
        <v>1.0530592840570332</v>
      </c>
      <c r="AB14" s="107">
        <f ca="1">OFFSET(IND!AK$28,$E14,0)</f>
        <v>1.0957630572026182</v>
      </c>
      <c r="AC14" s="107">
        <f ca="1">OFFSET(IND!AL$28,$E14,0)</f>
        <v>1.1391067569120574</v>
      </c>
      <c r="AD14" s="107">
        <f ca="1">OFFSET(IND!AM$28,$E14,0)</f>
        <v>1.1826304523109576</v>
      </c>
      <c r="AE14" s="107">
        <f ca="1">OFFSET(IND!AN$28,$E14,0)</f>
        <v>1.4163249013048771</v>
      </c>
      <c r="AF14" s="107">
        <f ca="1">OFFSET(IND!AO$28,$E14,0)</f>
        <v>1.6972835332568281</v>
      </c>
      <c r="AG14" s="107">
        <f ca="1">OFFSET(IND!AP$28,$E14,0)</f>
        <v>1.9896763982556855</v>
      </c>
      <c r="AH14" s="107">
        <f ca="1">OFFSET(IND!AQ$28,$E14,0)</f>
        <v>2.2280011072952295</v>
      </c>
      <c r="AJ14">
        <f t="shared" ca="1" si="1"/>
        <v>3.0593400552208267</v>
      </c>
    </row>
    <row r="15" spans="1:36">
      <c r="A15" s="26" t="s">
        <v>301</v>
      </c>
      <c r="B15">
        <v>1.059192498941</v>
      </c>
      <c r="C15" t="s">
        <v>764</v>
      </c>
      <c r="D15" t="s">
        <v>274</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0.81609972673564612</v>
      </c>
      <c r="L15" s="107">
        <f ca="1">OFFSET(IND!U$28,$E15,0)</f>
        <v>0.82628058986597508</v>
      </c>
      <c r="M15" s="107">
        <f ca="1">OFFSET(IND!V$28,$E15,0)</f>
        <v>0.82066747216924052</v>
      </c>
      <c r="N15" s="107">
        <f ca="1">OFFSET(IND!W$28,$E15,0)</f>
        <v>0.82191497094440469</v>
      </c>
      <c r="O15" s="175">
        <f ca="1">OFFSET(IND!X$28,$E15,0)</f>
        <v>0.82356902650857478</v>
      </c>
      <c r="P15" s="107">
        <f ca="1">OFFSET(IND!Y$28,$E15,0)</f>
        <v>0.83655106206161356</v>
      </c>
      <c r="Q15" s="107">
        <f ca="1">OFFSET(IND!Z$28,$E15,0)</f>
        <v>0.85122754103797682</v>
      </c>
      <c r="R15" s="107">
        <f ca="1">OFFSET(IND!AA$28,$E15,0)</f>
        <v>0.86729902857996799</v>
      </c>
      <c r="S15" s="107">
        <f ca="1">OFFSET(IND!AB$28,$E15,0)</f>
        <v>0.88755002980698783</v>
      </c>
      <c r="T15" s="107">
        <f ca="1">OFFSET(IND!AC$28,$E15,0)</f>
        <v>0.91219348697584401</v>
      </c>
      <c r="U15" s="107">
        <f ca="1">OFFSET(IND!AD$28,$E15,0)</f>
        <v>0.9413698176543811</v>
      </c>
      <c r="V15" s="107">
        <f ca="1">OFFSET(IND!AE$28,$E15,0)</f>
        <v>0.97185590684490231</v>
      </c>
      <c r="W15" s="107">
        <f ca="1">OFFSET(IND!AF$28,$E15,0)</f>
        <v>1.0050232792929019</v>
      </c>
      <c r="X15" s="107">
        <f ca="1">OFFSET(IND!AG$28,$E15,0)</f>
        <v>1.042198671759198</v>
      </c>
      <c r="Y15" s="107">
        <f ca="1">OFFSET(IND!AH$28,$E15,0)</f>
        <v>1.0825780051234744</v>
      </c>
      <c r="Z15" s="107">
        <f ca="1">OFFSET(IND!AI$28,$E15,0)</f>
        <v>1.1252869597227171</v>
      </c>
      <c r="AA15" s="107">
        <f ca="1">OFFSET(IND!AJ$28,$E15,0)</f>
        <v>1.1700658711744811</v>
      </c>
      <c r="AB15" s="107">
        <f ca="1">OFFSET(IND!AK$28,$E15,0)</f>
        <v>1.2175145080029088</v>
      </c>
      <c r="AC15" s="107">
        <f ca="1">OFFSET(IND!AL$28,$E15,0)</f>
        <v>1.2656741743467301</v>
      </c>
      <c r="AD15" s="107">
        <f ca="1">OFFSET(IND!AM$28,$E15,0)</f>
        <v>1.3140338359010637</v>
      </c>
      <c r="AE15" s="107">
        <f ca="1">OFFSET(IND!AN$28,$E15,0)</f>
        <v>1.5736943347831964</v>
      </c>
      <c r="AF15" s="107">
        <f ca="1">OFFSET(IND!AO$28,$E15,0)</f>
        <v>1.8858705925075865</v>
      </c>
      <c r="AG15" s="107">
        <f ca="1">OFFSET(IND!AP$28,$E15,0)</f>
        <v>2.210751553617428</v>
      </c>
      <c r="AH15" s="107">
        <f ca="1">OFFSET(IND!AQ$28,$E15,0)</f>
        <v>2.4755567858835881</v>
      </c>
      <c r="AJ15">
        <f t="shared" ca="1" si="1"/>
        <v>3.0593400552208259</v>
      </c>
    </row>
    <row r="16" spans="1:36">
      <c r="A16" s="26" t="s">
        <v>302</v>
      </c>
      <c r="B16">
        <v>0.63551549936469998</v>
      </c>
      <c r="C16" t="s">
        <v>764</v>
      </c>
      <c r="D16" t="s">
        <v>274</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0.48965983604138769</v>
      </c>
      <c r="L16" s="107">
        <f ca="1">OFFSET(IND!U$28,$E16,0)</f>
        <v>0.49576835391958507</v>
      </c>
      <c r="M16" s="107">
        <f ca="1">OFFSET(IND!V$28,$E16,0)</f>
        <v>0.49240048330154434</v>
      </c>
      <c r="N16" s="107">
        <f ca="1">OFFSET(IND!W$28,$E16,0)</f>
        <v>0.49314898256664286</v>
      </c>
      <c r="O16" s="175">
        <f ca="1">OFFSET(IND!X$28,$E16,0)</f>
        <v>0.49414141590514488</v>
      </c>
      <c r="P16" s="107">
        <f ca="1">OFFSET(IND!Y$28,$E16,0)</f>
        <v>0.50193063723696807</v>
      </c>
      <c r="Q16" s="107">
        <f ca="1">OFFSET(IND!Z$28,$E16,0)</f>
        <v>0.51073652462278596</v>
      </c>
      <c r="R16" s="107">
        <f ca="1">OFFSET(IND!AA$28,$E16,0)</f>
        <v>0.52037941714798064</v>
      </c>
      <c r="S16" s="107">
        <f ca="1">OFFSET(IND!AB$28,$E16,0)</f>
        <v>0.53253001788419252</v>
      </c>
      <c r="T16" s="107">
        <f ca="1">OFFSET(IND!AC$28,$E16,0)</f>
        <v>0.54731609218550625</v>
      </c>
      <c r="U16" s="107">
        <f ca="1">OFFSET(IND!AD$28,$E16,0)</f>
        <v>0.56482189059262855</v>
      </c>
      <c r="V16" s="107">
        <f ca="1">OFFSET(IND!AE$28,$E16,0)</f>
        <v>0.58311354410694127</v>
      </c>
      <c r="W16" s="107">
        <f ca="1">OFFSET(IND!AF$28,$E16,0)</f>
        <v>0.60301396757574099</v>
      </c>
      <c r="X16" s="107">
        <f ca="1">OFFSET(IND!AG$28,$E16,0)</f>
        <v>0.62531920305551858</v>
      </c>
      <c r="Y16" s="107">
        <f ca="1">OFFSET(IND!AH$28,$E16,0)</f>
        <v>0.64954680307408441</v>
      </c>
      <c r="Z16" s="107">
        <f ca="1">OFFSET(IND!AI$28,$E16,0)</f>
        <v>0.67517217583363009</v>
      </c>
      <c r="AA16" s="107">
        <f ca="1">OFFSET(IND!AJ$28,$E16,0)</f>
        <v>0.7020395227046885</v>
      </c>
      <c r="AB16" s="107">
        <f ca="1">OFFSET(IND!AK$28,$E16,0)</f>
        <v>0.73050870480174512</v>
      </c>
      <c r="AC16" s="107">
        <f ca="1">OFFSET(IND!AL$28,$E16,0)</f>
        <v>0.75940450460803788</v>
      </c>
      <c r="AD16" s="107">
        <f ca="1">OFFSET(IND!AM$28,$E16,0)</f>
        <v>0.78842030154063802</v>
      </c>
      <c r="AE16" s="107">
        <f ca="1">OFFSET(IND!AN$28,$E16,0)</f>
        <v>0.94421660086991765</v>
      </c>
      <c r="AF16" s="107">
        <f ca="1">OFFSET(IND!AO$28,$E16,0)</f>
        <v>1.1315223555045517</v>
      </c>
      <c r="AG16" s="107">
        <f ca="1">OFFSET(IND!AP$28,$E16,0)</f>
        <v>1.3264509321704565</v>
      </c>
      <c r="AH16" s="107">
        <f ca="1">OFFSET(IND!AQ$28,$E16,0)</f>
        <v>1.4853340715301524</v>
      </c>
      <c r="AJ16">
        <f t="shared" ca="1" si="1"/>
        <v>3.0593400552208254</v>
      </c>
    </row>
    <row r="17" spans="1:36">
      <c r="A17" s="26" t="s">
        <v>303</v>
      </c>
      <c r="B17">
        <v>8.4735399915289999</v>
      </c>
      <c r="C17" t="s">
        <v>764</v>
      </c>
      <c r="D17" t="s">
        <v>274</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6.528797813885169</v>
      </c>
      <c r="L17" s="107">
        <f ca="1">OFFSET(IND!U$28,$E17,0)</f>
        <v>6.6102447189278006</v>
      </c>
      <c r="M17" s="107">
        <f ca="1">OFFSET(IND!V$28,$E17,0)</f>
        <v>6.5653397773539242</v>
      </c>
      <c r="N17" s="107">
        <f ca="1">OFFSET(IND!W$28,$E17,0)</f>
        <v>6.5753197675552375</v>
      </c>
      <c r="O17" s="175">
        <f ca="1">OFFSET(IND!X$28,$E17,0)</f>
        <v>6.5885522120685982</v>
      </c>
      <c r="P17" s="107">
        <f ca="1">OFFSET(IND!Y$28,$E17,0)</f>
        <v>6.6924084964929085</v>
      </c>
      <c r="Q17" s="107">
        <f ca="1">OFFSET(IND!Z$28,$E17,0)</f>
        <v>6.8098203283038146</v>
      </c>
      <c r="R17" s="107">
        <f ca="1">OFFSET(IND!AA$28,$E17,0)</f>
        <v>6.9383922286397439</v>
      </c>
      <c r="S17" s="107">
        <f ca="1">OFFSET(IND!AB$28,$E17,0)</f>
        <v>7.1004002384559026</v>
      </c>
      <c r="T17" s="107">
        <f ca="1">OFFSET(IND!AC$28,$E17,0)</f>
        <v>7.2975478958067521</v>
      </c>
      <c r="U17" s="107">
        <f ca="1">OFFSET(IND!AD$28,$E17,0)</f>
        <v>7.5309585412350488</v>
      </c>
      <c r="V17" s="107">
        <f ca="1">OFFSET(IND!AE$28,$E17,0)</f>
        <v>7.7748472547592185</v>
      </c>
      <c r="W17" s="107">
        <f ca="1">OFFSET(IND!AF$28,$E17,0)</f>
        <v>8.0401862343432153</v>
      </c>
      <c r="X17" s="107">
        <f ca="1">OFFSET(IND!AG$28,$E17,0)</f>
        <v>8.337589374073584</v>
      </c>
      <c r="Y17" s="107">
        <f ca="1">OFFSET(IND!AH$28,$E17,0)</f>
        <v>8.6606240409877948</v>
      </c>
      <c r="Z17" s="107">
        <f ca="1">OFFSET(IND!AI$28,$E17,0)</f>
        <v>9.0022956777817367</v>
      </c>
      <c r="AA17" s="107">
        <f ca="1">OFFSET(IND!AJ$28,$E17,0)</f>
        <v>9.3605269693958491</v>
      </c>
      <c r="AB17" s="107">
        <f ca="1">OFFSET(IND!AK$28,$E17,0)</f>
        <v>9.7401160640232707</v>
      </c>
      <c r="AC17" s="107">
        <f ca="1">OFFSET(IND!AL$28,$E17,0)</f>
        <v>10.125393394773841</v>
      </c>
      <c r="AD17" s="107">
        <f ca="1">OFFSET(IND!AM$28,$E17,0)</f>
        <v>10.51227068720851</v>
      </c>
      <c r="AE17" s="107">
        <f ca="1">OFFSET(IND!AN$28,$E17,0)</f>
        <v>12.589554678265571</v>
      </c>
      <c r="AF17" s="107">
        <f ca="1">OFFSET(IND!AO$28,$E17,0)</f>
        <v>15.086964740060692</v>
      </c>
      <c r="AG17" s="107">
        <f ca="1">OFFSET(IND!AP$28,$E17,0)</f>
        <v>17.686012428939424</v>
      </c>
      <c r="AH17" s="107">
        <f ca="1">OFFSET(IND!AQ$28,$E17,0)</f>
        <v>19.804454287068705</v>
      </c>
      <c r="AJ17">
        <f t="shared" ca="1" si="1"/>
        <v>3.0593400552208259</v>
      </c>
    </row>
    <row r="18" spans="1:36">
      <c r="A18" s="26" t="s">
        <v>304</v>
      </c>
      <c r="B18">
        <v>14.828694985169999</v>
      </c>
      <c r="C18" t="s">
        <v>764</v>
      </c>
      <c r="D18" t="s">
        <v>274</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11.425396174299044</v>
      </c>
      <c r="L18" s="107">
        <f ca="1">OFFSET(IND!U$28,$E18,0)</f>
        <v>11.567928258123649</v>
      </c>
      <c r="M18" s="107">
        <f ca="1">OFFSET(IND!V$28,$E18,0)</f>
        <v>11.489344610369365</v>
      </c>
      <c r="N18" s="107">
        <f ca="1">OFFSET(IND!W$28,$E18,0)</f>
        <v>11.506809593221663</v>
      </c>
      <c r="O18" s="175">
        <f ca="1">OFFSET(IND!X$28,$E18,0)</f>
        <v>11.529966371120043</v>
      </c>
      <c r="P18" s="107">
        <f ca="1">OFFSET(IND!Y$28,$E18,0)</f>
        <v>11.711714868862586</v>
      </c>
      <c r="Q18" s="107">
        <f ca="1">OFFSET(IND!Z$28,$E18,0)</f>
        <v>11.917185574531672</v>
      </c>
      <c r="R18" s="107">
        <f ca="1">OFFSET(IND!AA$28,$E18,0)</f>
        <v>12.142186400119547</v>
      </c>
      <c r="S18" s="107">
        <f ca="1">OFFSET(IND!AB$28,$E18,0)</f>
        <v>12.425700417297824</v>
      </c>
      <c r="T18" s="107">
        <f ca="1">OFFSET(IND!AC$28,$E18,0)</f>
        <v>12.770708817661809</v>
      </c>
      <c r="U18" s="107">
        <f ca="1">OFFSET(IND!AD$28,$E18,0)</f>
        <v>13.179177447161328</v>
      </c>
      <c r="V18" s="107">
        <f ca="1">OFFSET(IND!AE$28,$E18,0)</f>
        <v>13.605982695828624</v>
      </c>
      <c r="W18" s="107">
        <f ca="1">OFFSET(IND!AF$28,$E18,0)</f>
        <v>14.070325910100618</v>
      </c>
      <c r="X18" s="107">
        <f ca="1">OFFSET(IND!AG$28,$E18,0)</f>
        <v>14.590781404628762</v>
      </c>
      <c r="Y18" s="107">
        <f ca="1">OFFSET(IND!AH$28,$E18,0)</f>
        <v>15.156092071728631</v>
      </c>
      <c r="Z18" s="107">
        <f ca="1">OFFSET(IND!AI$28,$E18,0)</f>
        <v>15.75401743611803</v>
      </c>
      <c r="AA18" s="107">
        <f ca="1">OFFSET(IND!AJ$28,$E18,0)</f>
        <v>16.380922196442725</v>
      </c>
      <c r="AB18" s="107">
        <f ca="1">OFFSET(IND!AK$28,$E18,0)</f>
        <v>17.045203112040713</v>
      </c>
      <c r="AC18" s="107">
        <f ca="1">OFFSET(IND!AL$28,$E18,0)</f>
        <v>17.719438440854208</v>
      </c>
      <c r="AD18" s="107">
        <f ca="1">OFFSET(IND!AM$28,$E18,0)</f>
        <v>18.39647370261488</v>
      </c>
      <c r="AE18" s="107">
        <f ca="1">OFFSET(IND!AN$28,$E18,0)</f>
        <v>22.031720686964736</v>
      </c>
      <c r="AF18" s="107">
        <f ca="1">OFFSET(IND!AO$28,$E18,0)</f>
        <v>26.402188295106193</v>
      </c>
      <c r="AG18" s="107">
        <f ca="1">OFFSET(IND!AP$28,$E18,0)</f>
        <v>30.950521750643968</v>
      </c>
      <c r="AH18" s="107">
        <f ca="1">OFFSET(IND!AQ$28,$E18,0)</f>
        <v>34.657795002370207</v>
      </c>
      <c r="AJ18">
        <f t="shared" ca="1" si="1"/>
        <v>3.0593400552208241</v>
      </c>
    </row>
    <row r="19" spans="1:36">
      <c r="A19" s="26" t="s">
        <v>305</v>
      </c>
      <c r="B19">
        <v>32.941303389589997</v>
      </c>
      <c r="C19" t="s">
        <v>764</v>
      </c>
      <c r="D19" t="s">
        <v>274</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19.472274222396873</v>
      </c>
      <c r="L19" s="107">
        <f ca="1">OFFSET(IND!U$28,$E19,0)</f>
        <v>19.715191297602157</v>
      </c>
      <c r="M19" s="107">
        <f ca="1">OFFSET(IND!V$28,$E19,0)</f>
        <v>19.581261382601941</v>
      </c>
      <c r="N19" s="107">
        <f ca="1">OFFSET(IND!W$28,$E19,0)</f>
        <v>19.611026909346162</v>
      </c>
      <c r="O19" s="175">
        <f ca="1">OFFSET(IND!X$28,$E19,0)</f>
        <v>19.650492948200792</v>
      </c>
      <c r="P19" s="107">
        <f ca="1">OFFSET(IND!Y$28,$E19,0)</f>
        <v>19.96024645990067</v>
      </c>
      <c r="Q19" s="107">
        <f ca="1">OFFSET(IND!Z$28,$E19,0)</f>
        <v>20.310429671442854</v>
      </c>
      <c r="R19" s="107">
        <f ca="1">OFFSET(IND!AA$28,$E19,0)</f>
        <v>20.69389801768439</v>
      </c>
      <c r="S19" s="107">
        <f ca="1">OFFSET(IND!AB$28,$E19,0)</f>
        <v>21.177090250511053</v>
      </c>
      <c r="T19" s="107">
        <f ca="1">OFFSET(IND!AC$28,$E19,0)</f>
        <v>21.765087207328193</v>
      </c>
      <c r="U19" s="107">
        <f ca="1">OFFSET(IND!AD$28,$E19,0)</f>
        <v>22.461239274488285</v>
      </c>
      <c r="V19" s="107">
        <f ca="1">OFFSET(IND!AE$28,$E19,0)</f>
        <v>23.188642395992538</v>
      </c>
      <c r="W19" s="107">
        <f ca="1">OFFSET(IND!AF$28,$E19,0)</f>
        <v>23.980021378714614</v>
      </c>
      <c r="X19" s="107">
        <f ca="1">OFFSET(IND!AG$28,$E19,0)</f>
        <v>24.867032380819051</v>
      </c>
      <c r="Y19" s="107">
        <f ca="1">OFFSET(IND!AH$28,$E19,0)</f>
        <v>25.830489941737294</v>
      </c>
      <c r="Z19" s="107">
        <f ca="1">OFFSET(IND!AI$28,$E19,0)</f>
        <v>26.849532649954913</v>
      </c>
      <c r="AA19" s="107">
        <f ca="1">OFFSET(IND!AJ$28,$E19,0)</f>
        <v>27.91796487043478</v>
      </c>
      <c r="AB19" s="107">
        <f ca="1">OFFSET(IND!AK$28,$E19,0)</f>
        <v>29.050097179187958</v>
      </c>
      <c r="AC19" s="107">
        <f ca="1">OFFSET(IND!AL$28,$E19,0)</f>
        <v>30.199194769573246</v>
      </c>
      <c r="AD19" s="107">
        <f ca="1">OFFSET(IND!AM$28,$E19,0)</f>
        <v>31.353064278701655</v>
      </c>
      <c r="AE19" s="107">
        <f ca="1">OFFSET(IND!AN$28,$E19,0)</f>
        <v>37.548606653383864</v>
      </c>
      <c r="AF19" s="107">
        <f ca="1">OFFSET(IND!AO$28,$E19,0)</f>
        <v>44.997183704678505</v>
      </c>
      <c r="AG19" s="107">
        <f ca="1">OFFSET(IND!AP$28,$E19,0)</f>
        <v>52.748897076365346</v>
      </c>
      <c r="AH19" s="107">
        <f ca="1">OFFSET(IND!AQ$28,$E19,0)</f>
        <v>59.067193639013787</v>
      </c>
      <c r="AJ19">
        <f t="shared" ca="1" si="1"/>
        <v>3.0593400552208263</v>
      </c>
    </row>
    <row r="20" spans="1:36">
      <c r="A20" s="26" t="s">
        <v>306</v>
      </c>
      <c r="B20">
        <v>39.685391397639997</v>
      </c>
      <c r="C20" t="s">
        <v>764</v>
      </c>
      <c r="D20" t="s">
        <v>274</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26.827470687817527</v>
      </c>
      <c r="L20" s="107">
        <f ca="1">OFFSET(IND!U$28,$E20,0)</f>
        <v>27.162144010522923</v>
      </c>
      <c r="M20" s="107">
        <f ca="1">OFFSET(IND!V$28,$E20,0)</f>
        <v>26.977625200452064</v>
      </c>
      <c r="N20" s="107">
        <f ca="1">OFFSET(IND!W$28,$E20,0)</f>
        <v>27.018633959219418</v>
      </c>
      <c r="O20" s="175">
        <f ca="1">OFFSET(IND!X$28,$E20,0)</f>
        <v>27.073007371818498</v>
      </c>
      <c r="P20" s="107">
        <f ca="1">OFFSET(IND!Y$28,$E20,0)</f>
        <v>27.499763032747872</v>
      </c>
      <c r="Q20" s="107">
        <f ca="1">OFFSET(IND!Z$28,$E20,0)</f>
        <v>27.982219767678618</v>
      </c>
      <c r="R20" s="107">
        <f ca="1">OFFSET(IND!AA$28,$E20,0)</f>
        <v>28.510534318973711</v>
      </c>
      <c r="S20" s="107">
        <f ca="1">OFFSET(IND!AB$28,$E20,0)</f>
        <v>29.176241124182351</v>
      </c>
      <c r="T20" s="107">
        <f ca="1">OFFSET(IND!AC$28,$E20,0)</f>
        <v>29.986340188286224</v>
      </c>
      <c r="U20" s="107">
        <f ca="1">OFFSET(IND!AD$28,$E20,0)</f>
        <v>30.945447427774454</v>
      </c>
      <c r="V20" s="107">
        <f ca="1">OFFSET(IND!AE$28,$E20,0)</f>
        <v>31.947610076959879</v>
      </c>
      <c r="W20" s="107">
        <f ca="1">OFFSET(IND!AF$28,$E20,0)</f>
        <v>33.037913973641444</v>
      </c>
      <c r="X20" s="107">
        <f ca="1">OFFSET(IND!AG$28,$E20,0)</f>
        <v>34.259972649836449</v>
      </c>
      <c r="Y20" s="107">
        <f ca="1">OFFSET(IND!AH$28,$E20,0)</f>
        <v>35.587353785665009</v>
      </c>
      <c r="Z20" s="107">
        <f ca="1">OFFSET(IND!AI$28,$E20,0)</f>
        <v>36.991316059003275</v>
      </c>
      <c r="AA20" s="107">
        <f ca="1">OFFSET(IND!AJ$28,$E20,0)</f>
        <v>38.463323578488342</v>
      </c>
      <c r="AB20" s="107">
        <f ca="1">OFFSET(IND!AK$28,$E20,0)</f>
        <v>40.02309240574084</v>
      </c>
      <c r="AC20" s="107">
        <f ca="1">OFFSET(IND!AL$28,$E20,0)</f>
        <v>41.606234753235398</v>
      </c>
      <c r="AD20" s="107">
        <f ca="1">OFFSET(IND!AM$28,$E20,0)</f>
        <v>43.195951500245059</v>
      </c>
      <c r="AE20" s="107">
        <f ca="1">OFFSET(IND!AN$28,$E20,0)</f>
        <v>51.731715199625583</v>
      </c>
      <c r="AF20" s="107">
        <f ca="1">OFFSET(IND!AO$28,$E20,0)</f>
        <v>61.993818137746615</v>
      </c>
      <c r="AG20" s="107">
        <f ca="1">OFFSET(IND!AP$28,$E20,0)</f>
        <v>72.673560056135329</v>
      </c>
      <c r="AH20" s="107">
        <f ca="1">OFFSET(IND!AQ$28,$E20,0)</f>
        <v>81.378445468873977</v>
      </c>
      <c r="AJ20">
        <f t="shared" ca="1" si="1"/>
        <v>3.0593400552208259</v>
      </c>
    </row>
    <row r="21" spans="1:36">
      <c r="A21" s="26" t="s">
        <v>307</v>
      </c>
      <c r="B21">
        <v>5.3061366499999998E-2</v>
      </c>
      <c r="C21" t="s">
        <v>764</v>
      </c>
      <c r="D21" t="s">
        <v>274</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3.0212062967140751E-2</v>
      </c>
      <c r="L21" s="107">
        <f ca="1">OFFSET(IND!U$28,$E21,0)</f>
        <v>3.0588959157491991E-2</v>
      </c>
      <c r="M21" s="107">
        <f ca="1">OFFSET(IND!V$28,$E21,0)</f>
        <v>3.0381161189008358E-2</v>
      </c>
      <c r="N21" s="107">
        <f ca="1">OFFSET(IND!W$28,$E21,0)</f>
        <v>3.0427343671751553E-2</v>
      </c>
      <c r="O21" s="175">
        <f ca="1">OFFSET(IND!X$28,$E21,0)</f>
        <v>3.048857691227197E-2</v>
      </c>
      <c r="P21" s="107">
        <f ca="1">OFFSET(IND!Y$28,$E21,0)</f>
        <v>3.0969172681050004E-2</v>
      </c>
      <c r="Q21" s="107">
        <f ca="1">OFFSET(IND!Z$28,$E21,0)</f>
        <v>3.1512496851422427E-2</v>
      </c>
      <c r="R21" s="107">
        <f ca="1">OFFSET(IND!AA$28,$E21,0)</f>
        <v>3.2107464326214308E-2</v>
      </c>
      <c r="S21" s="107">
        <f ca="1">OFFSET(IND!AB$28,$E21,0)</f>
        <v>3.2857157659240695E-2</v>
      </c>
      <c r="T21" s="107">
        <f ca="1">OFFSET(IND!AC$28,$E21,0)</f>
        <v>3.3769459986177627E-2</v>
      </c>
      <c r="U21" s="107">
        <f ca="1">OFFSET(IND!AD$28,$E21,0)</f>
        <v>3.4849569574176065E-2</v>
      </c>
      <c r="V21" s="107">
        <f ca="1">OFFSET(IND!AE$28,$E21,0)</f>
        <v>3.5978166504271901E-2</v>
      </c>
      <c r="W21" s="107">
        <f ca="1">OFFSET(IND!AF$28,$E21,0)</f>
        <v>3.7206024708393272E-2</v>
      </c>
      <c r="X21" s="107">
        <f ca="1">OFFSET(IND!AG$28,$E21,0)</f>
        <v>3.8582260064472157E-2</v>
      </c>
      <c r="Y21" s="107">
        <f ca="1">OFFSET(IND!AH$28,$E21,0)</f>
        <v>4.0077105513143474E-2</v>
      </c>
      <c r="Z21" s="107">
        <f ca="1">OFFSET(IND!AI$28,$E21,0)</f>
        <v>4.1658193685754817E-2</v>
      </c>
      <c r="AA21" s="107">
        <f ca="1">OFFSET(IND!AJ$28,$E21,0)</f>
        <v>4.3315911790614503E-2</v>
      </c>
      <c r="AB21" s="107">
        <f ca="1">OFFSET(IND!AK$28,$E21,0)</f>
        <v>4.5072463296028507E-2</v>
      </c>
      <c r="AC21" s="107">
        <f ca="1">OFFSET(IND!AL$28,$E21,0)</f>
        <v>4.6855337158608942E-2</v>
      </c>
      <c r="AD21" s="107">
        <f ca="1">OFFSET(IND!AM$28,$E21,0)</f>
        <v>4.8645614856401155E-2</v>
      </c>
      <c r="AE21" s="107">
        <f ca="1">OFFSET(IND!AN$28,$E21,0)</f>
        <v>5.8258262778347246E-2</v>
      </c>
      <c r="AF21" s="107">
        <f ca="1">OFFSET(IND!AO$28,$E21,0)</f>
        <v>6.9815047379833489E-2</v>
      </c>
      <c r="AG21" s="107">
        <f ca="1">OFFSET(IND!AP$28,$E21,0)</f>
        <v>8.1842160895894189E-2</v>
      </c>
      <c r="AH21" s="107">
        <f ca="1">OFFSET(IND!AQ$28,$E21,0)</f>
        <v>9.1645267169749189E-2</v>
      </c>
      <c r="AJ21">
        <f t="shared" ca="1" si="1"/>
        <v>3.0646491161633622</v>
      </c>
    </row>
    <row r="22" spans="1:36">
      <c r="A22" s="26" t="s">
        <v>308</v>
      </c>
      <c r="B22">
        <v>12.204114317089999</v>
      </c>
      <c r="C22" t="s">
        <v>764</v>
      </c>
      <c r="D22" t="s">
        <v>274</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6.9487744824423734</v>
      </c>
      <c r="L22" s="107">
        <f ca="1">OFFSET(IND!U$28,$E22,0)</f>
        <v>7.0354606062231584</v>
      </c>
      <c r="M22" s="107">
        <f ca="1">OFFSET(IND!V$28,$E22,0)</f>
        <v>6.9876670734719228</v>
      </c>
      <c r="N22" s="107">
        <f ca="1">OFFSET(IND!W$28,$E22,0)</f>
        <v>6.998289044502858</v>
      </c>
      <c r="O22" s="175">
        <f ca="1">OFFSET(IND!X$28,$E22,0)</f>
        <v>7.0123726898225538</v>
      </c>
      <c r="P22" s="107">
        <f ca="1">OFFSET(IND!Y$28,$E22,0)</f>
        <v>7.1229097166415016</v>
      </c>
      <c r="Q22" s="107">
        <f ca="1">OFFSET(IND!Z$28,$E22,0)</f>
        <v>7.2478742758271579</v>
      </c>
      <c r="R22" s="107">
        <f ca="1">OFFSET(IND!AA$28,$E22,0)</f>
        <v>7.3847167950292913</v>
      </c>
      <c r="S22" s="107">
        <f ca="1">OFFSET(IND!AB$28,$E22,0)</f>
        <v>7.55714626162536</v>
      </c>
      <c r="T22" s="107">
        <f ca="1">OFFSET(IND!AC$28,$E22,0)</f>
        <v>7.7669757968208541</v>
      </c>
      <c r="U22" s="107">
        <f ca="1">OFFSET(IND!AD$28,$E22,0)</f>
        <v>8.0154010020604947</v>
      </c>
      <c r="V22" s="107">
        <f ca="1">OFFSET(IND!AE$28,$E22,0)</f>
        <v>8.2749782959825371</v>
      </c>
      <c r="W22" s="107">
        <f ca="1">OFFSET(IND!AF$28,$E22,0)</f>
        <v>8.5573856829304535</v>
      </c>
      <c r="X22" s="107">
        <f ca="1">OFFSET(IND!AG$28,$E22,0)</f>
        <v>8.8739198148285965</v>
      </c>
      <c r="Y22" s="107">
        <f ca="1">OFFSET(IND!AH$28,$E22,0)</f>
        <v>9.2177342680229994</v>
      </c>
      <c r="Z22" s="107">
        <f ca="1">OFFSET(IND!AI$28,$E22,0)</f>
        <v>9.5813845477236086</v>
      </c>
      <c r="AA22" s="107">
        <f ca="1">OFFSET(IND!AJ$28,$E22,0)</f>
        <v>9.9626597118413365</v>
      </c>
      <c r="AB22" s="107">
        <f ca="1">OFFSET(IND!AK$28,$E22,0)</f>
        <v>10.366666558086557</v>
      </c>
      <c r="AC22" s="107">
        <f ca="1">OFFSET(IND!AL$28,$E22,0)</f>
        <v>10.776727546480057</v>
      </c>
      <c r="AD22" s="107">
        <f ca="1">OFFSET(IND!AM$28,$E22,0)</f>
        <v>11.188491416972266</v>
      </c>
      <c r="AE22" s="107">
        <f ca="1">OFFSET(IND!AN$28,$E22,0)</f>
        <v>13.399400439019866</v>
      </c>
      <c r="AF22" s="107">
        <f ca="1">OFFSET(IND!AO$28,$E22,0)</f>
        <v>16.057460897361704</v>
      </c>
      <c r="AG22" s="107">
        <f ca="1">OFFSET(IND!AP$28,$E22,0)</f>
        <v>18.823697006055664</v>
      </c>
      <c r="AH22" s="107">
        <f ca="1">OFFSET(IND!AQ$28,$E22,0)</f>
        <v>21.078411449042314</v>
      </c>
      <c r="AJ22">
        <f t="shared" ca="1" si="1"/>
        <v>3.0646491161633627</v>
      </c>
    </row>
    <row r="23" spans="1:36">
      <c r="A23" s="26" t="s">
        <v>309</v>
      </c>
      <c r="B23" t="s">
        <v>372</v>
      </c>
      <c r="C23" t="s">
        <v>764</v>
      </c>
      <c r="D23" t="s">
        <v>274</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310</v>
      </c>
      <c r="B24">
        <v>0.84898186553730004</v>
      </c>
      <c r="C24" t="s">
        <v>764</v>
      </c>
      <c r="D24" t="s">
        <v>274</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0.48339300747425201</v>
      </c>
      <c r="L24" s="107">
        <f ca="1">OFFSET(IND!U$28,$E24,0)</f>
        <v>0.48942334651987185</v>
      </c>
      <c r="M24" s="107">
        <f ca="1">OFFSET(IND!V$28,$E24,0)</f>
        <v>0.48609857902413373</v>
      </c>
      <c r="N24" s="107">
        <f ca="1">OFFSET(IND!W$28,$E24,0)</f>
        <v>0.48683749874802484</v>
      </c>
      <c r="O24" s="175">
        <f ca="1">OFFSET(IND!X$28,$E24,0)</f>
        <v>0.48781723059635151</v>
      </c>
      <c r="P24" s="107">
        <f ca="1">OFFSET(IND!Y$28,$E24,0)</f>
        <v>0.49550676289680007</v>
      </c>
      <c r="Q24" s="107">
        <f ca="1">OFFSET(IND!Z$28,$E24,0)</f>
        <v>0.50419994962275883</v>
      </c>
      <c r="R24" s="107">
        <f ca="1">OFFSET(IND!AA$28,$E24,0)</f>
        <v>0.51371942921942892</v>
      </c>
      <c r="S24" s="107">
        <f ca="1">OFFSET(IND!AB$28,$E24,0)</f>
        <v>0.52571452254785112</v>
      </c>
      <c r="T24" s="107">
        <f ca="1">OFFSET(IND!AC$28,$E24,0)</f>
        <v>0.54031135977884204</v>
      </c>
      <c r="U24" s="107">
        <f ca="1">OFFSET(IND!AD$28,$E24,0)</f>
        <v>0.55759311318681704</v>
      </c>
      <c r="V24" s="107">
        <f ca="1">OFFSET(IND!AE$28,$E24,0)</f>
        <v>0.57565066406835042</v>
      </c>
      <c r="W24" s="107">
        <f ca="1">OFFSET(IND!AF$28,$E24,0)</f>
        <v>0.59529639533429235</v>
      </c>
      <c r="X24" s="107">
        <f ca="1">OFFSET(IND!AG$28,$E24,0)</f>
        <v>0.61731616103155451</v>
      </c>
      <c r="Y24" s="107">
        <f ca="1">OFFSET(IND!AH$28,$E24,0)</f>
        <v>0.64123368821029558</v>
      </c>
      <c r="Z24" s="107">
        <f ca="1">OFFSET(IND!AI$28,$E24,0)</f>
        <v>0.66653109897207707</v>
      </c>
      <c r="AA24" s="107">
        <f ca="1">OFFSET(IND!AJ$28,$E24,0)</f>
        <v>0.69305458864983205</v>
      </c>
      <c r="AB24" s="107">
        <f ca="1">OFFSET(IND!AK$28,$E24,0)</f>
        <v>0.72115941273645612</v>
      </c>
      <c r="AC24" s="107">
        <f ca="1">OFFSET(IND!AL$28,$E24,0)</f>
        <v>0.74968539453774308</v>
      </c>
      <c r="AD24" s="107">
        <f ca="1">OFFSET(IND!AM$28,$E24,0)</f>
        <v>0.77832983770241848</v>
      </c>
      <c r="AE24" s="107">
        <f ca="1">OFFSET(IND!AN$28,$E24,0)</f>
        <v>0.93213220445355593</v>
      </c>
      <c r="AF24" s="107">
        <f ca="1">OFFSET(IND!AO$28,$E24,0)</f>
        <v>1.1170407580773358</v>
      </c>
      <c r="AG24" s="107">
        <f ca="1">OFFSET(IND!AP$28,$E24,0)</f>
        <v>1.309474574334307</v>
      </c>
      <c r="AH24" s="107">
        <f ca="1">OFFSET(IND!AQ$28,$E24,0)</f>
        <v>1.466324274715987</v>
      </c>
      <c r="AJ24">
        <f t="shared" ca="1" si="1"/>
        <v>3.0646491161633622</v>
      </c>
    </row>
    <row r="25" spans="1:36">
      <c r="A25" s="26" t="s">
        <v>311</v>
      </c>
      <c r="B25">
        <v>1.432656898094</v>
      </c>
      <c r="C25" t="s">
        <v>764</v>
      </c>
      <c r="D25" t="s">
        <v>274</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0.81572570011280032</v>
      </c>
      <c r="L25" s="107">
        <f ca="1">OFFSET(IND!U$28,$E25,0)</f>
        <v>0.8259018972522838</v>
      </c>
      <c r="M25" s="107">
        <f ca="1">OFFSET(IND!V$28,$E25,0)</f>
        <v>0.82029135210322568</v>
      </c>
      <c r="N25" s="107">
        <f ca="1">OFFSET(IND!W$28,$E25,0)</f>
        <v>0.82153827913729194</v>
      </c>
      <c r="O25" s="175">
        <f ca="1">OFFSET(IND!X$28,$E25,0)</f>
        <v>0.82319157663134324</v>
      </c>
      <c r="P25" s="107">
        <f ca="1">OFFSET(IND!Y$28,$E25,0)</f>
        <v>0.83616766238835016</v>
      </c>
      <c r="Q25" s="107">
        <f ca="1">OFFSET(IND!Z$28,$E25,0)</f>
        <v>0.85083741498840548</v>
      </c>
      <c r="R25" s="107">
        <f ca="1">OFFSET(IND!AA$28,$E25,0)</f>
        <v>0.86690153680778637</v>
      </c>
      <c r="S25" s="107">
        <f ca="1">OFFSET(IND!AB$28,$E25,0)</f>
        <v>0.88714325679949868</v>
      </c>
      <c r="T25" s="107">
        <f ca="1">OFFSET(IND!AC$28,$E25,0)</f>
        <v>0.91177541962679587</v>
      </c>
      <c r="U25" s="107">
        <f ca="1">OFFSET(IND!AD$28,$E25,0)</f>
        <v>0.94093837850275375</v>
      </c>
      <c r="V25" s="107">
        <f ca="1">OFFSET(IND!AE$28,$E25,0)</f>
        <v>0.97141049561534132</v>
      </c>
      <c r="W25" s="107">
        <f ca="1">OFFSET(IND!AF$28,$E25,0)</f>
        <v>1.0045626671266183</v>
      </c>
      <c r="X25" s="107">
        <f ca="1">OFFSET(IND!AG$28,$E25,0)</f>
        <v>1.0417210217407482</v>
      </c>
      <c r="Y25" s="107">
        <f ca="1">OFFSET(IND!AH$28,$E25,0)</f>
        <v>1.0820818488548738</v>
      </c>
      <c r="Z25" s="107">
        <f ca="1">OFFSET(IND!AI$28,$E25,0)</f>
        <v>1.12477122951538</v>
      </c>
      <c r="AA25" s="107">
        <f ca="1">OFFSET(IND!AJ$28,$E25,0)</f>
        <v>1.1695296183465915</v>
      </c>
      <c r="AB25" s="107">
        <f ca="1">OFFSET(IND!AK$28,$E25,0)</f>
        <v>1.2169565089927696</v>
      </c>
      <c r="AC25" s="107">
        <f ca="1">OFFSET(IND!AL$28,$E25,0)</f>
        <v>1.2650941032824412</v>
      </c>
      <c r="AD25" s="107">
        <f ca="1">OFFSET(IND!AM$28,$E25,0)</f>
        <v>1.3134316011228309</v>
      </c>
      <c r="AE25" s="107">
        <f ca="1">OFFSET(IND!AN$28,$E25,0)</f>
        <v>1.5729730950153753</v>
      </c>
      <c r="AF25" s="107">
        <f ca="1">OFFSET(IND!AO$28,$E25,0)</f>
        <v>1.885006279255504</v>
      </c>
      <c r="AG25" s="107">
        <f ca="1">OFFSET(IND!AP$28,$E25,0)</f>
        <v>2.2097383441891427</v>
      </c>
      <c r="AH25" s="107">
        <f ca="1">OFFSET(IND!AQ$28,$E25,0)</f>
        <v>2.4744222135832277</v>
      </c>
      <c r="AJ25">
        <f t="shared" ca="1" si="1"/>
        <v>3.0646491161633618</v>
      </c>
    </row>
    <row r="26" spans="1:36">
      <c r="A26" s="26" t="s">
        <v>312</v>
      </c>
      <c r="B26">
        <v>1.857147830862</v>
      </c>
      <c r="C26" t="s">
        <v>764</v>
      </c>
      <c r="D26" t="s">
        <v>274</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1.0574222038499261</v>
      </c>
      <c r="L26" s="107">
        <f ca="1">OFFSET(IND!U$28,$E26,0)</f>
        <v>1.0706135705122195</v>
      </c>
      <c r="M26" s="107">
        <f ca="1">OFFSET(IND!V$28,$E26,0)</f>
        <v>1.0633406416152924</v>
      </c>
      <c r="N26" s="107">
        <f ca="1">OFFSET(IND!W$28,$E26,0)</f>
        <v>1.0649570285113044</v>
      </c>
      <c r="O26" s="175">
        <f ca="1">OFFSET(IND!X$28,$E26,0)</f>
        <v>1.0671001919295189</v>
      </c>
      <c r="P26" s="107">
        <f ca="1">OFFSET(IND!Y$28,$E26,0)</f>
        <v>1.0839210438367501</v>
      </c>
      <c r="Q26" s="107">
        <f ca="1">OFFSET(IND!Z$28,$E26,0)</f>
        <v>1.1029373897997847</v>
      </c>
      <c r="R26" s="107">
        <f ca="1">OFFSET(IND!AA$28,$E26,0)</f>
        <v>1.1237612514175006</v>
      </c>
      <c r="S26" s="107">
        <f ca="1">OFFSET(IND!AB$28,$E26,0)</f>
        <v>1.1500005180734241</v>
      </c>
      <c r="T26" s="107">
        <f ca="1">OFFSET(IND!AC$28,$E26,0)</f>
        <v>1.1819310995162167</v>
      </c>
      <c r="U26" s="107">
        <f ca="1">OFFSET(IND!AD$28,$E26,0)</f>
        <v>1.2197349350961619</v>
      </c>
      <c r="V26" s="107">
        <f ca="1">OFFSET(IND!AE$28,$E26,0)</f>
        <v>1.2592358276495161</v>
      </c>
      <c r="W26" s="107">
        <f ca="1">OFFSET(IND!AF$28,$E26,0)</f>
        <v>1.3022108647937642</v>
      </c>
      <c r="X26" s="107">
        <f ca="1">OFFSET(IND!AG$28,$E26,0)</f>
        <v>1.3503791022565252</v>
      </c>
      <c r="Y26" s="107">
        <f ca="1">OFFSET(IND!AH$28,$E26,0)</f>
        <v>1.4026986929600214</v>
      </c>
      <c r="Z26" s="107">
        <f ca="1">OFFSET(IND!AI$28,$E26,0)</f>
        <v>1.4580367790014184</v>
      </c>
      <c r="AA26" s="107">
        <f ca="1">OFFSET(IND!AJ$28,$E26,0)</f>
        <v>1.5160569126715076</v>
      </c>
      <c r="AB26" s="107">
        <f ca="1">OFFSET(IND!AK$28,$E26,0)</f>
        <v>1.5775362153609975</v>
      </c>
      <c r="AC26" s="107">
        <f ca="1">OFFSET(IND!AL$28,$E26,0)</f>
        <v>1.6399368005513126</v>
      </c>
      <c r="AD26" s="107">
        <f ca="1">OFFSET(IND!AM$28,$E26,0)</f>
        <v>1.70259651997404</v>
      </c>
      <c r="AE26" s="107">
        <f ca="1">OFFSET(IND!AN$28,$E26,0)</f>
        <v>2.0390391972421531</v>
      </c>
      <c r="AF26" s="107">
        <f ca="1">OFFSET(IND!AO$28,$E26,0)</f>
        <v>2.4435266582941715</v>
      </c>
      <c r="AG26" s="107">
        <f ca="1">OFFSET(IND!AP$28,$E26,0)</f>
        <v>2.8644756313562958</v>
      </c>
      <c r="AH26" s="107">
        <f ca="1">OFFSET(IND!AQ$28,$E26,0)</f>
        <v>3.2075843509412207</v>
      </c>
      <c r="AJ26">
        <f t="shared" ca="1" si="1"/>
        <v>3.0646491161633613</v>
      </c>
    </row>
    <row r="27" spans="1:36">
      <c r="A27" s="26" t="s">
        <v>313</v>
      </c>
      <c r="B27">
        <v>0.39796024947059999</v>
      </c>
      <c r="C27" t="s">
        <v>764</v>
      </c>
      <c r="D27" t="s">
        <v>274</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0.22659047225355564</v>
      </c>
      <c r="L27" s="107">
        <f ca="1">OFFSET(IND!U$28,$E27,0)</f>
        <v>0.22941719368118993</v>
      </c>
      <c r="M27" s="107">
        <f ca="1">OFFSET(IND!V$28,$E27,0)</f>
        <v>0.22785870891756269</v>
      </c>
      <c r="N27" s="107">
        <f ca="1">OFFSET(IND!W$28,$E27,0)</f>
        <v>0.22820507753813665</v>
      </c>
      <c r="O27" s="175">
        <f ca="1">OFFSET(IND!X$28,$E27,0)</f>
        <v>0.22866432684203977</v>
      </c>
      <c r="P27" s="107">
        <f ca="1">OFFSET(IND!Y$28,$E27,0)</f>
        <v>0.23226879510787501</v>
      </c>
      <c r="Q27" s="107">
        <f ca="1">OFFSET(IND!Z$28,$E27,0)</f>
        <v>0.23634372638566817</v>
      </c>
      <c r="R27" s="107">
        <f ca="1">OFFSET(IND!AA$28,$E27,0)</f>
        <v>0.24080598244660731</v>
      </c>
      <c r="S27" s="107">
        <f ca="1">OFFSET(IND!AB$28,$E27,0)</f>
        <v>0.24642868244430519</v>
      </c>
      <c r="T27" s="107">
        <f ca="1">OFFSET(IND!AC$28,$E27,0)</f>
        <v>0.2532709498963322</v>
      </c>
      <c r="U27" s="107">
        <f ca="1">OFFSET(IND!AD$28,$E27,0)</f>
        <v>0.26137177180632049</v>
      </c>
      <c r="V27" s="107">
        <f ca="1">OFFSET(IND!AE$28,$E27,0)</f>
        <v>0.26983624878203927</v>
      </c>
      <c r="W27" s="107">
        <f ca="1">OFFSET(IND!AF$28,$E27,0)</f>
        <v>0.27904518531294958</v>
      </c>
      <c r="X27" s="107">
        <f ca="1">OFFSET(IND!AG$28,$E27,0)</f>
        <v>0.28936695048354122</v>
      </c>
      <c r="Y27" s="107">
        <f ca="1">OFFSET(IND!AH$28,$E27,0)</f>
        <v>0.30057829134857611</v>
      </c>
      <c r="Z27" s="107">
        <f ca="1">OFFSET(IND!AI$28,$E27,0)</f>
        <v>0.31243645264316117</v>
      </c>
      <c r="AA27" s="107">
        <f ca="1">OFFSET(IND!AJ$28,$E27,0)</f>
        <v>0.32486933842960886</v>
      </c>
      <c r="AB27" s="107">
        <f ca="1">OFFSET(IND!AK$28,$E27,0)</f>
        <v>0.3380434747202139</v>
      </c>
      <c r="AC27" s="107">
        <f ca="1">OFFSET(IND!AL$28,$E27,0)</f>
        <v>0.35141502868956714</v>
      </c>
      <c r="AD27" s="107">
        <f ca="1">OFFSET(IND!AM$28,$E27,0)</f>
        <v>0.36484211142300871</v>
      </c>
      <c r="AE27" s="107">
        <f ca="1">OFFSET(IND!AN$28,$E27,0)</f>
        <v>0.43693697083760441</v>
      </c>
      <c r="AF27" s="107">
        <f ca="1">OFFSET(IND!AO$28,$E27,0)</f>
        <v>0.52361285534875124</v>
      </c>
      <c r="AG27" s="107">
        <f ca="1">OFFSET(IND!AP$28,$E27,0)</f>
        <v>0.61381620671920645</v>
      </c>
      <c r="AH27" s="107">
        <f ca="1">OFFSET(IND!AQ$28,$E27,0)</f>
        <v>0.68733950377311892</v>
      </c>
      <c r="AJ27">
        <f t="shared" ca="1" si="1"/>
        <v>3.0646491161633622</v>
      </c>
    </row>
    <row r="28" spans="1:36">
      <c r="A28" s="26" t="s">
        <v>314</v>
      </c>
      <c r="B28">
        <v>4.45715479407</v>
      </c>
      <c r="C28" t="s">
        <v>764</v>
      </c>
      <c r="D28" t="s">
        <v>274</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2.5378132892398235</v>
      </c>
      <c r="L28" s="107">
        <f ca="1">OFFSET(IND!U$28,$E28,0)</f>
        <v>2.5694725692293274</v>
      </c>
      <c r="M28" s="107">
        <f ca="1">OFFSET(IND!V$28,$E28,0)</f>
        <v>2.5520175398767022</v>
      </c>
      <c r="N28" s="107">
        <f ca="1">OFFSET(IND!W$28,$E28,0)</f>
        <v>2.5558968684271308</v>
      </c>
      <c r="O28" s="175">
        <f ca="1">OFFSET(IND!X$28,$E28,0)</f>
        <v>2.5610404606308457</v>
      </c>
      <c r="P28" s="107">
        <f ca="1">OFFSET(IND!Y$28,$E28,0)</f>
        <v>2.6014105052082006</v>
      </c>
      <c r="Q28" s="107">
        <f ca="1">OFFSET(IND!Z$28,$E28,0)</f>
        <v>2.647049735519484</v>
      </c>
      <c r="R28" s="107">
        <f ca="1">OFFSET(IND!AA$28,$E28,0)</f>
        <v>2.6970270034020021</v>
      </c>
      <c r="S28" s="107">
        <f ca="1">OFFSET(IND!AB$28,$E28,0)</f>
        <v>2.7600012433762182</v>
      </c>
      <c r="T28" s="107">
        <f ca="1">OFFSET(IND!AC$28,$E28,0)</f>
        <v>2.8366346388389205</v>
      </c>
      <c r="U28" s="107">
        <f ca="1">OFFSET(IND!AD$28,$E28,0)</f>
        <v>2.9273638442307894</v>
      </c>
      <c r="V28" s="107">
        <f ca="1">OFFSET(IND!AE$28,$E28,0)</f>
        <v>3.0221659863588397</v>
      </c>
      <c r="W28" s="107">
        <f ca="1">OFFSET(IND!AF$28,$E28,0)</f>
        <v>3.1253060755050353</v>
      </c>
      <c r="X28" s="107">
        <f ca="1">OFFSET(IND!AG$28,$E28,0)</f>
        <v>3.2409098454156617</v>
      </c>
      <c r="Y28" s="107">
        <f ca="1">OFFSET(IND!AH$28,$E28,0)</f>
        <v>3.3664768631040523</v>
      </c>
      <c r="Z28" s="107">
        <f ca="1">OFFSET(IND!AI$28,$E28,0)</f>
        <v>3.4992882696034049</v>
      </c>
      <c r="AA28" s="107">
        <f ca="1">OFFSET(IND!AJ$28,$E28,0)</f>
        <v>3.6385365904116189</v>
      </c>
      <c r="AB28" s="107">
        <f ca="1">OFFSET(IND!AK$28,$E28,0)</f>
        <v>3.7860869168663953</v>
      </c>
      <c r="AC28" s="107">
        <f ca="1">OFFSET(IND!AL$28,$E28,0)</f>
        <v>3.9358483213231517</v>
      </c>
      <c r="AD28" s="107">
        <f ca="1">OFFSET(IND!AM$28,$E28,0)</f>
        <v>4.0862316479376979</v>
      </c>
      <c r="AE28" s="107">
        <f ca="1">OFFSET(IND!AN$28,$E28,0)</f>
        <v>4.8936940733811696</v>
      </c>
      <c r="AF28" s="107">
        <f ca="1">OFFSET(IND!AO$28,$E28,0)</f>
        <v>5.8644639799060148</v>
      </c>
      <c r="AG28" s="107">
        <f ca="1">OFFSET(IND!AP$28,$E28,0)</f>
        <v>6.8747415152551135</v>
      </c>
      <c r="AH28" s="107">
        <f ca="1">OFFSET(IND!AQ$28,$E28,0)</f>
        <v>7.6982024422589337</v>
      </c>
      <c r="AJ28">
        <f t="shared" ca="1" si="1"/>
        <v>3.0646491161633631</v>
      </c>
    </row>
    <row r="29" spans="1:36">
      <c r="A29" s="26" t="s">
        <v>315</v>
      </c>
      <c r="B29">
        <v>5.9428730587610001</v>
      </c>
      <c r="C29" t="s">
        <v>764</v>
      </c>
      <c r="D29" t="s">
        <v>274</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3.3837510523197643</v>
      </c>
      <c r="L29" s="107">
        <f ca="1">OFFSET(IND!U$28,$E29,0)</f>
        <v>3.4259634256391029</v>
      </c>
      <c r="M29" s="107">
        <f ca="1">OFFSET(IND!V$28,$E29,0)</f>
        <v>3.4026900531689357</v>
      </c>
      <c r="N29" s="107">
        <f ca="1">OFFSET(IND!W$28,$E29,0)</f>
        <v>3.4078624912361737</v>
      </c>
      <c r="O29" s="175">
        <f ca="1">OFFSET(IND!X$28,$E29,0)</f>
        <v>3.4147206141744602</v>
      </c>
      <c r="P29" s="107">
        <f ca="1">OFFSET(IND!Y$28,$E29,0)</f>
        <v>3.4685473402775999</v>
      </c>
      <c r="Q29" s="107">
        <f ca="1">OFFSET(IND!Z$28,$E29,0)</f>
        <v>3.5293996473593108</v>
      </c>
      <c r="R29" s="107">
        <f ca="1">OFFSET(IND!AA$28,$E29,0)</f>
        <v>3.596036004536002</v>
      </c>
      <c r="S29" s="107">
        <f ca="1">OFFSET(IND!AB$28,$E29,0)</f>
        <v>3.680001657834957</v>
      </c>
      <c r="T29" s="107">
        <f ca="1">OFFSET(IND!AC$28,$E29,0)</f>
        <v>3.7821795184518932</v>
      </c>
      <c r="U29" s="107">
        <f ca="1">OFFSET(IND!AD$28,$E29,0)</f>
        <v>3.9031517923077184</v>
      </c>
      <c r="V29" s="107">
        <f ca="1">OFFSET(IND!AE$28,$E29,0)</f>
        <v>4.0295546484784523</v>
      </c>
      <c r="W29" s="107">
        <f ca="1">OFFSET(IND!AF$28,$E29,0)</f>
        <v>4.1670747673400461</v>
      </c>
      <c r="X29" s="107">
        <f ca="1">OFFSET(IND!AG$28,$E29,0)</f>
        <v>4.3212131272208811</v>
      </c>
      <c r="Y29" s="107">
        <f ca="1">OFFSET(IND!AH$28,$E29,0)</f>
        <v>4.4886358174720691</v>
      </c>
      <c r="Z29" s="107">
        <f ca="1">OFFSET(IND!AI$28,$E29,0)</f>
        <v>4.665717692804539</v>
      </c>
      <c r="AA29" s="107">
        <f ca="1">OFFSET(IND!AJ$28,$E29,0)</f>
        <v>4.8513821205488243</v>
      </c>
      <c r="AB29" s="107">
        <f ca="1">OFFSET(IND!AK$28,$E29,0)</f>
        <v>5.0481158891551923</v>
      </c>
      <c r="AC29" s="107">
        <f ca="1">OFFSET(IND!AL$28,$E29,0)</f>
        <v>5.2477977617642004</v>
      </c>
      <c r="AD29" s="107">
        <f ca="1">OFFSET(IND!AM$28,$E29,0)</f>
        <v>5.4483088639169281</v>
      </c>
      <c r="AE29" s="107">
        <f ca="1">OFFSET(IND!AN$28,$E29,0)</f>
        <v>6.5249254311748901</v>
      </c>
      <c r="AF29" s="107">
        <f ca="1">OFFSET(IND!AO$28,$E29,0)</f>
        <v>7.8192853065413495</v>
      </c>
      <c r="AG29" s="107">
        <f ca="1">OFFSET(IND!AP$28,$E29,0)</f>
        <v>9.1663220203401465</v>
      </c>
      <c r="AH29" s="107">
        <f ca="1">OFFSET(IND!AQ$28,$E29,0)</f>
        <v>10.264269923011906</v>
      </c>
      <c r="AJ29">
        <f t="shared" ca="1" si="1"/>
        <v>3.0646491161633613</v>
      </c>
    </row>
    <row r="30" spans="1:36">
      <c r="A30" s="26" t="s">
        <v>316</v>
      </c>
      <c r="B30">
        <v>28.205650466129999</v>
      </c>
      <c r="C30" t="s">
        <v>764</v>
      </c>
      <c r="D30" t="s">
        <v>274</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40.962428260724757</v>
      </c>
      <c r="L30" s="107">
        <f ca="1">OFFSET(IND!U$28,$E30,0)</f>
        <v>41.473435508915465</v>
      </c>
      <c r="M30" s="107">
        <f ca="1">OFFSET(IND!V$28,$E30,0)</f>
        <v>41.191696741655747</v>
      </c>
      <c r="N30" s="107">
        <f ca="1">OFFSET(IND!W$28,$E30,0)</f>
        <v>41.25431234782365</v>
      </c>
      <c r="O30" s="175">
        <f ca="1">OFFSET(IND!X$28,$E30,0)</f>
        <v>41.337334226359957</v>
      </c>
      <c r="P30" s="107">
        <f ca="1">OFFSET(IND!Y$28,$E30,0)</f>
        <v>41.988940497748622</v>
      </c>
      <c r="Q30" s="107">
        <f ca="1">OFFSET(IND!Z$28,$E30,0)</f>
        <v>42.725595832255372</v>
      </c>
      <c r="R30" s="107">
        <f ca="1">OFFSET(IND!AA$28,$E30,0)</f>
        <v>43.532270720035591</v>
      </c>
      <c r="S30" s="107">
        <f ca="1">OFFSET(IND!AB$28,$E30,0)</f>
        <v>44.548727603666372</v>
      </c>
      <c r="T30" s="107">
        <f ca="1">OFFSET(IND!AC$28,$E30,0)</f>
        <v>45.785654676799076</v>
      </c>
      <c r="U30" s="107">
        <f ca="1">OFFSET(IND!AD$28,$E30,0)</f>
        <v>47.25009990717701</v>
      </c>
      <c r="V30" s="107">
        <f ca="1">OFFSET(IND!AE$28,$E30,0)</f>
        <v>48.780285741709584</v>
      </c>
      <c r="W30" s="107">
        <f ca="1">OFFSET(IND!AF$28,$E30,0)</f>
        <v>50.445053012165992</v>
      </c>
      <c r="X30" s="107">
        <f ca="1">OFFSET(IND!AG$28,$E30,0)</f>
        <v>52.310994510585608</v>
      </c>
      <c r="Y30" s="107">
        <f ca="1">OFFSET(IND!AH$28,$E30,0)</f>
        <v>54.337751158043531</v>
      </c>
      <c r="Z30" s="107">
        <f ca="1">OFFSET(IND!AI$28,$E30,0)</f>
        <v>56.481438297677535</v>
      </c>
      <c r="AA30" s="107">
        <f ca="1">OFFSET(IND!AJ$28,$E30,0)</f>
        <v>58.729022615923974</v>
      </c>
      <c r="AB30" s="107">
        <f ca="1">OFFSET(IND!AK$28,$E30,0)</f>
        <v>61.110608246307649</v>
      </c>
      <c r="AC30" s="107">
        <f ca="1">OFFSET(IND!AL$28,$E30,0)</f>
        <v>63.527882524244312</v>
      </c>
      <c r="AD30" s="107">
        <f ca="1">OFFSET(IND!AM$28,$E30,0)</f>
        <v>65.955195145773956</v>
      </c>
      <c r="AE30" s="107">
        <f ca="1">OFFSET(IND!AN$28,$E30,0)</f>
        <v>78.988313782080922</v>
      </c>
      <c r="AF30" s="107">
        <f ca="1">OFFSET(IND!AO$28,$E30,0)</f>
        <v>94.657351698422545</v>
      </c>
      <c r="AG30" s="107">
        <f ca="1">OFFSET(IND!AP$28,$E30,0)</f>
        <v>110.96407577486367</v>
      </c>
      <c r="AH30" s="107">
        <f ca="1">OFFSET(IND!AQ$28,$E30,0)</f>
        <v>124.25542360211367</v>
      </c>
      <c r="AJ30">
        <f t="shared" ca="1" si="1"/>
        <v>3.0646491161633627</v>
      </c>
    </row>
    <row r="31" spans="1:36">
      <c r="A31" s="26" t="s">
        <v>317</v>
      </c>
      <c r="B31">
        <v>1.0975498905550001</v>
      </c>
      <c r="C31" t="s">
        <v>764</v>
      </c>
      <c r="D31" t="s">
        <v>274</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0.76303079975243426</v>
      </c>
      <c r="L31" s="107">
        <f ca="1">OFFSET(IND!U$28,$E31,0)</f>
        <v>0.77376486374990383</v>
      </c>
      <c r="M31" s="107">
        <f ca="1">OFFSET(IND!V$28,$E31,0)</f>
        <v>0.77146178415517641</v>
      </c>
      <c r="N31" s="107">
        <f ca="1">OFFSET(IND!W$28,$E31,0)</f>
        <v>0.77528728658127866</v>
      </c>
      <c r="O31" s="175">
        <f ca="1">OFFSET(IND!X$28,$E31,0)</f>
        <v>0.77988355104865315</v>
      </c>
      <c r="P31" s="107">
        <f ca="1">OFFSET(IND!Y$28,$E31,0)</f>
        <v>0.79080192076333444</v>
      </c>
      <c r="Q31" s="107">
        <f ca="1">OFFSET(IND!Z$28,$E31,0)</f>
        <v>0.80345475149554779</v>
      </c>
      <c r="R31" s="107">
        <f ca="1">OFFSET(IND!AA$28,$E31,0)</f>
        <v>0.81791693702246782</v>
      </c>
      <c r="S31" s="107">
        <f ca="1">OFFSET(IND!AB$28,$E31,0)</f>
        <v>0.83593705575978949</v>
      </c>
      <c r="T31" s="107">
        <f ca="1">OFFSET(IND!AC$28,$E31,0)</f>
        <v>0.85785394985146091</v>
      </c>
      <c r="U31" s="107">
        <f ca="1">OFFSET(IND!AD$28,$E31,0)</f>
        <v>0.88305634033096891</v>
      </c>
      <c r="V31" s="107">
        <f ca="1">OFFSET(IND!AE$28,$E31,0)</f>
        <v>0.9096165020516791</v>
      </c>
      <c r="W31" s="107">
        <f ca="1">OFFSET(IND!AF$28,$E31,0)</f>
        <v>0.93779433394753786</v>
      </c>
      <c r="X31" s="107">
        <f ca="1">OFFSET(IND!AG$28,$E31,0)</f>
        <v>0.97002250454009187</v>
      </c>
      <c r="Y31" s="107">
        <f ca="1">OFFSET(IND!AH$28,$E31,0)</f>
        <v>1.0041718499045744</v>
      </c>
      <c r="Z31" s="107">
        <f ca="1">OFFSET(IND!AI$28,$E31,0)</f>
        <v>1.0403656797480041</v>
      </c>
      <c r="AA31" s="107">
        <f ca="1">OFFSET(IND!AJ$28,$E31,0)</f>
        <v>1.0788665114691582</v>
      </c>
      <c r="AB31" s="107">
        <f ca="1">OFFSET(IND!AK$28,$E31,0)</f>
        <v>1.1191685875841535</v>
      </c>
      <c r="AC31" s="107">
        <f ca="1">OFFSET(IND!AL$28,$E31,0)</f>
        <v>1.1600915548839195</v>
      </c>
      <c r="AD31" s="107">
        <f ca="1">OFFSET(IND!AM$28,$E31,0)</f>
        <v>1.2011687776983586</v>
      </c>
      <c r="AE31" s="107">
        <f ca="1">OFFSET(IND!AN$28,$E31,0)</f>
        <v>1.4249557381925173</v>
      </c>
      <c r="AF31" s="107">
        <f ca="1">OFFSET(IND!AO$28,$E31,0)</f>
        <v>1.6946417241110787</v>
      </c>
      <c r="AG31" s="107">
        <f ca="1">OFFSET(IND!AP$28,$E31,0)</f>
        <v>1.9755343359208741</v>
      </c>
      <c r="AH31" s="107">
        <f ca="1">OFFSET(IND!AQ$28,$E31,0)</f>
        <v>2.2041312865743414</v>
      </c>
      <c r="AJ31">
        <f t="shared" ca="1" si="1"/>
        <v>3.0638649716265465</v>
      </c>
    </row>
    <row r="32" spans="1:36">
      <c r="A32" s="26" t="s">
        <v>318</v>
      </c>
      <c r="B32">
        <v>19.17682172608</v>
      </c>
      <c r="C32" t="s">
        <v>764</v>
      </c>
      <c r="D32" t="s">
        <v>274</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13.331973101423882</v>
      </c>
      <c r="L32" s="107">
        <f ca="1">OFFSET(IND!U$28,$E32,0)</f>
        <v>13.519522873372351</v>
      </c>
      <c r="M32" s="107">
        <f ca="1">OFFSET(IND!V$28,$E32,0)</f>
        <v>13.479282564308409</v>
      </c>
      <c r="N32" s="107">
        <f ca="1">OFFSET(IND!W$28,$E32,0)</f>
        <v>13.546123241592701</v>
      </c>
      <c r="O32" s="175">
        <f ca="1">OFFSET(IND!X$28,$E32,0)</f>
        <v>13.626430975259479</v>
      </c>
      <c r="P32" s="107">
        <f ca="1">OFFSET(IND!Y$28,$E32,0)</f>
        <v>13.817201008913115</v>
      </c>
      <c r="Q32" s="107">
        <f ca="1">OFFSET(IND!Z$28,$E32,0)</f>
        <v>14.038276225055725</v>
      </c>
      <c r="R32" s="107">
        <f ca="1">OFFSET(IND!AA$28,$E32,0)</f>
        <v>14.290965197106731</v>
      </c>
      <c r="S32" s="107">
        <f ca="1">OFFSET(IND!AB$28,$E32,0)</f>
        <v>14.605819772267242</v>
      </c>
      <c r="T32" s="107">
        <f ca="1">OFFSET(IND!AC$28,$E32,0)</f>
        <v>14.9887603332403</v>
      </c>
      <c r="U32" s="107">
        <f ca="1">OFFSET(IND!AD$28,$E32,0)</f>
        <v>15.429106374413731</v>
      </c>
      <c r="V32" s="107">
        <f ca="1">OFFSET(IND!AE$28,$E32,0)</f>
        <v>15.893175926710786</v>
      </c>
      <c r="W32" s="107">
        <f ca="1">OFFSET(IND!AF$28,$E32,0)</f>
        <v>16.385510046138098</v>
      </c>
      <c r="X32" s="107">
        <f ca="1">OFFSET(IND!AG$28,$E32,0)</f>
        <v>16.94861327026409</v>
      </c>
      <c r="Y32" s="107">
        <f ca="1">OFFSET(IND!AH$28,$E32,0)</f>
        <v>17.545284012753424</v>
      </c>
      <c r="Z32" s="107">
        <f ca="1">OFFSET(IND!AI$28,$E32,0)</f>
        <v>18.177676789121918</v>
      </c>
      <c r="AA32" s="107">
        <f ca="1">OFFSET(IND!AJ$28,$E32,0)</f>
        <v>18.850378406219697</v>
      </c>
      <c r="AB32" s="107">
        <f ca="1">OFFSET(IND!AK$28,$E32,0)</f>
        <v>19.55455207112416</v>
      </c>
      <c r="AC32" s="107">
        <f ca="1">OFFSET(IND!AL$28,$E32,0)</f>
        <v>20.269574190084423</v>
      </c>
      <c r="AD32" s="107">
        <f ca="1">OFFSET(IND!AM$28,$E32,0)</f>
        <v>20.987291521836926</v>
      </c>
      <c r="AE32" s="107">
        <f ca="1">OFFSET(IND!AN$28,$E32,0)</f>
        <v>24.897384979041451</v>
      </c>
      <c r="AF32" s="107">
        <f ca="1">OFFSET(IND!AO$28,$E32,0)</f>
        <v>29.609444192462171</v>
      </c>
      <c r="AG32" s="107">
        <f ca="1">OFFSET(IND!AP$28,$E32,0)</f>
        <v>34.517309964396816</v>
      </c>
      <c r="AH32" s="107">
        <f ca="1">OFFSET(IND!AQ$28,$E32,0)</f>
        <v>38.511445454298872</v>
      </c>
      <c r="AJ32">
        <f t="shared" ca="1" si="1"/>
        <v>3.0638649716265438</v>
      </c>
    </row>
    <row r="33" spans="1:36">
      <c r="A33" s="26" t="s">
        <v>319</v>
      </c>
      <c r="B33">
        <v>0.20646280210080001</v>
      </c>
      <c r="C33" t="s">
        <v>764</v>
      </c>
      <c r="D33" t="s">
        <v>274</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0.14353559538541355</v>
      </c>
      <c r="L33" s="107">
        <f ca="1">OFFSET(IND!U$28,$E33,0)</f>
        <v>0.1455548064936438</v>
      </c>
      <c r="M33" s="107">
        <f ca="1">OFFSET(IND!V$28,$E33,0)</f>
        <v>0.14512156854183839</v>
      </c>
      <c r="N33" s="107">
        <f ca="1">OFFSET(IND!W$28,$E33,0)</f>
        <v>0.14584119318681613</v>
      </c>
      <c r="O33" s="175">
        <f ca="1">OFFSET(IND!X$28,$E33,0)</f>
        <v>0.1467058077699856</v>
      </c>
      <c r="P33" s="107">
        <f ca="1">OFFSET(IND!Y$28,$E33,0)</f>
        <v>0.14875968907876544</v>
      </c>
      <c r="Q33" s="107">
        <f ca="1">OFFSET(IND!Z$28,$E33,0)</f>
        <v>0.1511398441040257</v>
      </c>
      <c r="R33" s="107">
        <f ca="1">OFFSET(IND!AA$28,$E33,0)</f>
        <v>0.15386036129789821</v>
      </c>
      <c r="S33" s="107">
        <f ca="1">OFFSET(IND!AB$28,$E33,0)</f>
        <v>0.15725017003526048</v>
      </c>
      <c r="T33" s="107">
        <f ca="1">OFFSET(IND!AC$28,$E33,0)</f>
        <v>0.16137301074295901</v>
      </c>
      <c r="U33" s="107">
        <f ca="1">OFFSET(IND!AD$28,$E33,0)</f>
        <v>0.16611389423519227</v>
      </c>
      <c r="V33" s="107">
        <f ca="1">OFFSET(IND!AE$28,$E33,0)</f>
        <v>0.17111019140609535</v>
      </c>
      <c r="W33" s="107">
        <f ca="1">OFFSET(IND!AF$28,$E33,0)</f>
        <v>0.17641079248164096</v>
      </c>
      <c r="X33" s="107">
        <f ca="1">OFFSET(IND!AG$28,$E33,0)</f>
        <v>0.18247331270452816</v>
      </c>
      <c r="Y33" s="107">
        <f ca="1">OFFSET(IND!AH$28,$E33,0)</f>
        <v>0.18889722982622686</v>
      </c>
      <c r="Z33" s="107">
        <f ca="1">OFFSET(IND!AI$28,$E33,0)</f>
        <v>0.19570573993819163</v>
      </c>
      <c r="AA33" s="107">
        <f ca="1">OFFSET(IND!AJ$28,$E33,0)</f>
        <v>0.2029482258322374</v>
      </c>
      <c r="AB33" s="107">
        <f ca="1">OFFSET(IND!AK$28,$E33,0)</f>
        <v>0.21052954822749453</v>
      </c>
      <c r="AC33" s="107">
        <f ca="1">OFFSET(IND!AL$28,$E33,0)</f>
        <v>0.21822766798650756</v>
      </c>
      <c r="AD33" s="107">
        <f ca="1">OFFSET(IND!AM$28,$E33,0)</f>
        <v>0.22595480512876023</v>
      </c>
      <c r="AE33" s="107">
        <f ca="1">OFFSET(IND!AN$28,$E33,0)</f>
        <v>0.26805191919603366</v>
      </c>
      <c r="AF33" s="107">
        <f ca="1">OFFSET(IND!AO$28,$E33,0)</f>
        <v>0.31878321152195588</v>
      </c>
      <c r="AG33" s="107">
        <f ca="1">OFFSET(IND!AP$28,$E33,0)</f>
        <v>0.37162260973309497</v>
      </c>
      <c r="AH33" s="107">
        <f ca="1">OFFSET(IND!AQ$28,$E33,0)</f>
        <v>0.41462454284769695</v>
      </c>
      <c r="AJ33">
        <f t="shared" ca="1" si="1"/>
        <v>3.063864971626546</v>
      </c>
    </row>
    <row r="34" spans="1:36">
      <c r="A34" s="26" t="s">
        <v>320</v>
      </c>
      <c r="B34">
        <v>6.5077475668130003</v>
      </c>
      <c r="C34" t="s">
        <v>764</v>
      </c>
      <c r="D34" t="s">
        <v>274</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4.5242698060659086</v>
      </c>
      <c r="L34" s="107">
        <f ca="1">OFFSET(IND!U$28,$E34,0)</f>
        <v>4.5879157318344195</v>
      </c>
      <c r="M34" s="107">
        <f ca="1">OFFSET(IND!V$28,$E34,0)</f>
        <v>4.5742599875646306</v>
      </c>
      <c r="N34" s="107">
        <f ca="1">OFFSET(IND!W$28,$E34,0)</f>
        <v>4.5969426959494841</v>
      </c>
      <c r="O34" s="175">
        <f ca="1">OFFSET(IND!X$28,$E34,0)</f>
        <v>4.6241955153077372</v>
      </c>
      <c r="P34" s="107">
        <f ca="1">OFFSET(IND!Y$28,$E34,0)</f>
        <v>4.6889342525220465</v>
      </c>
      <c r="Q34" s="107">
        <f ca="1">OFFSET(IND!Z$28,$E34,0)</f>
        <v>4.7639572005623991</v>
      </c>
      <c r="R34" s="107">
        <f ca="1">OFFSET(IND!AA$28,$E34,0)</f>
        <v>4.8497084301725231</v>
      </c>
      <c r="S34" s="107">
        <f ca="1">OFFSET(IND!AB$28,$E34,0)</f>
        <v>4.9565558590462189</v>
      </c>
      <c r="T34" s="107">
        <f ca="1">OFFSET(IND!AC$28,$E34,0)</f>
        <v>5.0865085978004929</v>
      </c>
      <c r="U34" s="107">
        <f ca="1">OFFSET(IND!AD$28,$E34,0)</f>
        <v>5.2359421649960964</v>
      </c>
      <c r="V34" s="107">
        <f ca="1">OFFSET(IND!AE$28,$E34,0)</f>
        <v>5.3934264208822604</v>
      </c>
      <c r="W34" s="107">
        <f ca="1">OFFSET(IND!AF$28,$E34,0)</f>
        <v>5.5605023948641712</v>
      </c>
      <c r="X34" s="107">
        <f ca="1">OFFSET(IND!AG$28,$E34,0)</f>
        <v>5.7515942081486955</v>
      </c>
      <c r="Y34" s="107">
        <f ca="1">OFFSET(IND!AH$28,$E34,0)</f>
        <v>5.9540773217786738</v>
      </c>
      <c r="Z34" s="107">
        <f ca="1">OFFSET(IND!AI$28,$E34,0)</f>
        <v>6.168682881055763</v>
      </c>
      <c r="AA34" s="107">
        <f ca="1">OFFSET(IND!AJ$28,$E34,0)</f>
        <v>6.3969674411560336</v>
      </c>
      <c r="AB34" s="107">
        <f ca="1">OFFSET(IND!AK$28,$E34,0)</f>
        <v>6.6359321934936881</v>
      </c>
      <c r="AC34" s="107">
        <f ca="1">OFFSET(IND!AL$28,$E34,0)</f>
        <v>6.8785784213904195</v>
      </c>
      <c r="AD34" s="107">
        <f ca="1">OFFSET(IND!AM$28,$E34,0)</f>
        <v>7.1221392828349455</v>
      </c>
      <c r="AE34" s="107">
        <f ca="1">OFFSET(IND!AN$28,$E34,0)</f>
        <v>8.4490484832020645</v>
      </c>
      <c r="AF34" s="107">
        <f ca="1">OFFSET(IND!AO$28,$E34,0)</f>
        <v>10.048108656928125</v>
      </c>
      <c r="AG34" s="107">
        <f ca="1">OFFSET(IND!AP$28,$E34,0)</f>
        <v>11.713616737034947</v>
      </c>
      <c r="AH34" s="107">
        <f ca="1">OFFSET(IND!AQ$28,$E34,0)</f>
        <v>13.06904600926849</v>
      </c>
      <c r="AJ34">
        <f t="shared" ca="1" si="1"/>
        <v>3.0638649716265451</v>
      </c>
    </row>
    <row r="35" spans="1:36">
      <c r="A35" s="26" t="s">
        <v>321</v>
      </c>
      <c r="B35">
        <v>8.5041886448849997</v>
      </c>
      <c r="C35" t="s">
        <v>764</v>
      </c>
      <c r="D35" t="s">
        <v>274</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5.9122213202229643</v>
      </c>
      <c r="L35" s="107">
        <f ca="1">OFFSET(IND!U$28,$E35,0)</f>
        <v>5.9953924871523565</v>
      </c>
      <c r="M35" s="107">
        <f ca="1">OFFSET(IND!V$28,$E35,0)</f>
        <v>5.9775474456592272</v>
      </c>
      <c r="N35" s="107">
        <f ca="1">OFFSET(IND!W$28,$E35,0)</f>
        <v>6.0071887353837106</v>
      </c>
      <c r="O35" s="175">
        <f ca="1">OFFSET(IND!X$28,$E35,0)</f>
        <v>6.042802150708769</v>
      </c>
      <c r="P35" s="107">
        <f ca="1">OFFSET(IND!Y$28,$E35,0)</f>
        <v>6.1274013808186929</v>
      </c>
      <c r="Q35" s="107">
        <f ca="1">OFFSET(IND!Z$28,$E35,0)</f>
        <v>6.2254398029117919</v>
      </c>
      <c r="R35" s="107">
        <f ca="1">OFFSET(IND!AA$28,$E35,0)</f>
        <v>6.3374977193642055</v>
      </c>
      <c r="S35" s="107">
        <f ca="1">OFFSET(IND!AB$28,$E35,0)</f>
        <v>6.4771237085461753</v>
      </c>
      <c r="T35" s="107">
        <f ca="1">OFFSET(IND!AC$28,$E35,0)</f>
        <v>6.646943234263734</v>
      </c>
      <c r="U35" s="107">
        <f ca="1">OFFSET(IND!AD$28,$E35,0)</f>
        <v>6.842219899847712</v>
      </c>
      <c r="V35" s="107">
        <f ca="1">OFFSET(IND!AE$28,$E35,0)</f>
        <v>7.0480170373219799</v>
      </c>
      <c r="W35" s="107">
        <f ca="1">OFFSET(IND!AF$28,$E35,0)</f>
        <v>7.2663484317380451</v>
      </c>
      <c r="X35" s="107">
        <f ca="1">OFFSET(IND!AG$28,$E35,0)</f>
        <v>7.516063223527448</v>
      </c>
      <c r="Y35" s="107">
        <f ca="1">OFFSET(IND!AH$28,$E35,0)</f>
        <v>7.7806639287690418</v>
      </c>
      <c r="Z35" s="107">
        <f ca="1">OFFSET(IND!AI$28,$E35,0)</f>
        <v>8.0611059928774296</v>
      </c>
      <c r="AA35" s="107">
        <f ca="1">OFFSET(IND!AJ$28,$E35,0)</f>
        <v>8.3594234896573454</v>
      </c>
      <c r="AB35" s="107">
        <f ca="1">OFFSET(IND!AK$28,$E35,0)</f>
        <v>8.6716976386610707</v>
      </c>
      <c r="AC35" s="107">
        <f ca="1">OFFSET(IND!AL$28,$E35,0)</f>
        <v>8.9887826630597765</v>
      </c>
      <c r="AD35" s="107">
        <f ca="1">OFFSET(IND!AM$28,$E35,0)</f>
        <v>9.3070629114820829</v>
      </c>
      <c r="AE35" s="107">
        <f ca="1">OFFSET(IND!AN$28,$E35,0)</f>
        <v>11.041040149951005</v>
      </c>
      <c r="AF35" s="107">
        <f ca="1">OFFSET(IND!AO$28,$E35,0)</f>
        <v>13.13065859815832</v>
      </c>
      <c r="AG35" s="107">
        <f ca="1">OFFSET(IND!AP$28,$E35,0)</f>
        <v>15.30710978305649</v>
      </c>
      <c r="AH35" s="107">
        <f ca="1">OFFSET(IND!AQ$28,$E35,0)</f>
        <v>17.07835645596915</v>
      </c>
      <c r="AJ35">
        <f t="shared" ca="1" si="1"/>
        <v>3.0638649716265451</v>
      </c>
    </row>
    <row r="36" spans="1:36">
      <c r="A36" s="26" t="s">
        <v>322</v>
      </c>
      <c r="B36">
        <v>2.3622746235790002</v>
      </c>
      <c r="C36" t="s">
        <v>764</v>
      </c>
      <c r="D36" t="s">
        <v>274</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1.6422837000619317</v>
      </c>
      <c r="L36" s="107">
        <f ca="1">OFFSET(IND!U$28,$E36,0)</f>
        <v>1.6653868019867628</v>
      </c>
      <c r="M36" s="107">
        <f ca="1">OFFSET(IND!V$28,$E36,0)</f>
        <v>1.6604298460164491</v>
      </c>
      <c r="N36" s="107">
        <f ca="1">OFFSET(IND!W$28,$E36,0)</f>
        <v>1.6686635376065835</v>
      </c>
      <c r="O36" s="175">
        <f ca="1">OFFSET(IND!X$28,$E36,0)</f>
        <v>1.6785561529746553</v>
      </c>
      <c r="P36" s="107">
        <f ca="1">OFFSET(IND!Y$28,$E36,0)</f>
        <v>1.7020559391163008</v>
      </c>
      <c r="Q36" s="107">
        <f ca="1">OFFSET(IND!Z$28,$E36,0)</f>
        <v>1.7292888341421617</v>
      </c>
      <c r="R36" s="107">
        <f ca="1">OFFSET(IND!AA$28,$E36,0)</f>
        <v>1.7604160331567211</v>
      </c>
      <c r="S36" s="107">
        <f ca="1">OFFSET(IND!AB$28,$E36,0)</f>
        <v>1.7992010301517125</v>
      </c>
      <c r="T36" s="107">
        <f ca="1">OFFSET(IND!AC$28,$E36,0)</f>
        <v>1.8463731206288121</v>
      </c>
      <c r="U36" s="107">
        <f ca="1">OFFSET(IND!AD$28,$E36,0)</f>
        <v>1.9006166388465837</v>
      </c>
      <c r="V36" s="107">
        <f ca="1">OFFSET(IND!AE$28,$E36,0)</f>
        <v>1.9577825103672137</v>
      </c>
      <c r="W36" s="107">
        <f ca="1">OFFSET(IND!AF$28,$E36,0)</f>
        <v>2.0184301199272316</v>
      </c>
      <c r="X36" s="107">
        <f ca="1">OFFSET(IND!AG$28,$E36,0)</f>
        <v>2.0877953398687321</v>
      </c>
      <c r="Y36" s="107">
        <f ca="1">OFFSET(IND!AH$28,$E36,0)</f>
        <v>2.1612955357691748</v>
      </c>
      <c r="Z36" s="107">
        <f ca="1">OFFSET(IND!AI$28,$E36,0)</f>
        <v>2.2391961091326156</v>
      </c>
      <c r="AA36" s="107">
        <f ca="1">OFFSET(IND!AJ$28,$E36,0)</f>
        <v>2.3220620804603698</v>
      </c>
      <c r="AB36" s="107">
        <f ca="1">OFFSET(IND!AK$28,$E36,0)</f>
        <v>2.4088048996280711</v>
      </c>
      <c r="AC36" s="107">
        <f ca="1">OFFSET(IND!AL$28,$E36,0)</f>
        <v>2.4968840730721555</v>
      </c>
      <c r="AD36" s="107">
        <f ca="1">OFFSET(IND!AM$28,$E36,0)</f>
        <v>2.5852952531894626</v>
      </c>
      <c r="AE36" s="107">
        <f ca="1">OFFSET(IND!AN$28,$E36,0)</f>
        <v>3.0669555972086067</v>
      </c>
      <c r="AF36" s="107">
        <f ca="1">OFFSET(IND!AO$28,$E36,0)</f>
        <v>3.6474051661550821</v>
      </c>
      <c r="AG36" s="107">
        <f ca="1">OFFSET(IND!AP$28,$E36,0)</f>
        <v>4.2519749397379059</v>
      </c>
      <c r="AH36" s="107">
        <f ca="1">OFFSET(IND!AQ$28,$E36,0)</f>
        <v>4.7439879044358664</v>
      </c>
      <c r="AJ36">
        <f t="shared" ca="1" si="1"/>
        <v>3.0638649716265451</v>
      </c>
    </row>
    <row r="37" spans="1:36">
      <c r="A37" s="26" t="s">
        <v>323</v>
      </c>
      <c r="B37">
        <v>1.594535370916</v>
      </c>
      <c r="C37" t="s">
        <v>764</v>
      </c>
      <c r="D37" t="s">
        <v>274</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1.1085414975418104</v>
      </c>
      <c r="L37" s="107">
        <f ca="1">OFFSET(IND!U$28,$E37,0)</f>
        <v>1.1241360913410716</v>
      </c>
      <c r="M37" s="107">
        <f ca="1">OFFSET(IND!V$28,$E37,0)</f>
        <v>1.1207901460611098</v>
      </c>
      <c r="N37" s="107">
        <f ca="1">OFFSET(IND!W$28,$E37,0)</f>
        <v>1.1263478878844506</v>
      </c>
      <c r="O37" s="175">
        <f ca="1">OFFSET(IND!X$28,$E37,0)</f>
        <v>1.133025403257899</v>
      </c>
      <c r="P37" s="107">
        <f ca="1">OFFSET(IND!Y$28,$E37,0)</f>
        <v>1.1488877589035098</v>
      </c>
      <c r="Q37" s="107">
        <f ca="1">OFFSET(IND!Z$28,$E37,0)</f>
        <v>1.167269963045966</v>
      </c>
      <c r="R37" s="107">
        <f ca="1">OFFSET(IND!AA$28,$E37,0)</f>
        <v>1.1882808223807937</v>
      </c>
      <c r="S37" s="107">
        <f ca="1">OFFSET(IND!AB$28,$E37,0)</f>
        <v>1.2144606953524131</v>
      </c>
      <c r="T37" s="107">
        <f ca="1">OFFSET(IND!AC$28,$E37,0)</f>
        <v>1.2463018564244555</v>
      </c>
      <c r="U37" s="107">
        <f ca="1">OFFSET(IND!AD$28,$E37,0)</f>
        <v>1.2829162312214515</v>
      </c>
      <c r="V37" s="107">
        <f ca="1">OFFSET(IND!AE$28,$E37,0)</f>
        <v>1.321503194497877</v>
      </c>
      <c r="W37" s="107">
        <f ca="1">OFFSET(IND!AF$28,$E37,0)</f>
        <v>1.3624403309508895</v>
      </c>
      <c r="X37" s="107">
        <f ca="1">OFFSET(IND!AG$28,$E37,0)</f>
        <v>1.4092618544114026</v>
      </c>
      <c r="Y37" s="107">
        <f ca="1">OFFSET(IND!AH$28,$E37,0)</f>
        <v>1.4588744866442016</v>
      </c>
      <c r="Z37" s="107">
        <f ca="1">OFFSET(IND!AI$28,$E37,0)</f>
        <v>1.5114573736645245</v>
      </c>
      <c r="AA37" s="107">
        <f ca="1">OFFSET(IND!AJ$28,$E37,0)</f>
        <v>1.5673919043107589</v>
      </c>
      <c r="AB37" s="107">
        <f ca="1">OFFSET(IND!AK$28,$E37,0)</f>
        <v>1.6259433072489577</v>
      </c>
      <c r="AC37" s="107">
        <f ca="1">OFFSET(IND!AL$28,$E37,0)</f>
        <v>1.6853967493237152</v>
      </c>
      <c r="AD37" s="107">
        <f ca="1">OFFSET(IND!AM$28,$E37,0)</f>
        <v>1.7450742959028978</v>
      </c>
      <c r="AE37" s="107">
        <f ca="1">OFFSET(IND!AN$28,$E37,0)</f>
        <v>2.0701950281158217</v>
      </c>
      <c r="AF37" s="107">
        <f ca="1">OFFSET(IND!AO$28,$E37,0)</f>
        <v>2.4619984871546947</v>
      </c>
      <c r="AG37" s="107">
        <f ca="1">OFFSET(IND!AP$28,$E37,0)</f>
        <v>2.8700830843231033</v>
      </c>
      <c r="AH37" s="107">
        <f ca="1">OFFSET(IND!AQ$28,$E37,0)</f>
        <v>3.2021918354942289</v>
      </c>
      <c r="AJ37">
        <f t="shared" ca="1" si="1"/>
        <v>3.0638649716265447</v>
      </c>
    </row>
    <row r="38" spans="1:36">
      <c r="A38" s="26" t="s">
        <v>324</v>
      </c>
      <c r="B38">
        <v>31.93143244434</v>
      </c>
      <c r="C38" t="s">
        <v>764</v>
      </c>
      <c r="D38" t="s">
        <v>274</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22.199142512699613</v>
      </c>
      <c r="L38" s="107">
        <f ca="1">OFFSET(IND!U$28,$E38,0)</f>
        <v>22.511432680406575</v>
      </c>
      <c r="M38" s="107">
        <f ca="1">OFFSET(IND!V$28,$E38,0)</f>
        <v>22.444428318121286</v>
      </c>
      <c r="N38" s="107">
        <f ca="1">OFFSET(IND!W$28,$E38,0)</f>
        <v>22.555725101379938</v>
      </c>
      <c r="O38" s="175">
        <f ca="1">OFFSET(IND!X$28,$E38,0)</f>
        <v>22.689445955073406</v>
      </c>
      <c r="P38" s="107">
        <f ca="1">OFFSET(IND!Y$28,$E38,0)</f>
        <v>23.007098198444439</v>
      </c>
      <c r="Q38" s="107">
        <f ca="1">OFFSET(IND!Z$28,$E38,0)</f>
        <v>23.37521176961955</v>
      </c>
      <c r="R38" s="107">
        <f ca="1">OFFSET(IND!AA$28,$E38,0)</f>
        <v>23.795965581472707</v>
      </c>
      <c r="S38" s="107">
        <f ca="1">OFFSET(IND!AB$28,$E38,0)</f>
        <v>24.320231684591171</v>
      </c>
      <c r="T38" s="107">
        <f ca="1">OFFSET(IND!AC$28,$E38,0)</f>
        <v>24.957868141120336</v>
      </c>
      <c r="U38" s="107">
        <f ca="1">OFFSET(IND!AD$28,$E38,0)</f>
        <v>25.691090781801186</v>
      </c>
      <c r="V38" s="107">
        <f ca="1">OFFSET(IND!AE$28,$E38,0)</f>
        <v>26.46381557271355</v>
      </c>
      <c r="W38" s="107">
        <f ca="1">OFFSET(IND!AF$28,$E38,0)</f>
        <v>27.283603851454082</v>
      </c>
      <c r="X38" s="107">
        <f ca="1">OFFSET(IND!AG$28,$E38,0)</f>
        <v>28.221230159775875</v>
      </c>
      <c r="Y38" s="107">
        <f ca="1">OFFSET(IND!AH$28,$E38,0)</f>
        <v>29.214749929498812</v>
      </c>
      <c r="Z38" s="107">
        <f ca="1">OFFSET(IND!AI$28,$E38,0)</f>
        <v>30.267750656383466</v>
      </c>
      <c r="AA38" s="107">
        <f ca="1">OFFSET(IND!AJ$28,$E38,0)</f>
        <v>31.387869858010276</v>
      </c>
      <c r="AB38" s="107">
        <f ca="1">OFFSET(IND!AK$28,$E38,0)</f>
        <v>32.560393341367337</v>
      </c>
      <c r="AC38" s="107">
        <f ca="1">OFFSET(IND!AL$28,$E38,0)</f>
        <v>33.750980645870378</v>
      </c>
      <c r="AD38" s="107">
        <f ca="1">OFFSET(IND!AM$28,$E38,0)</f>
        <v>34.946055764174261</v>
      </c>
      <c r="AE38" s="107">
        <f ca="1">OFFSET(IND!AN$28,$E38,0)</f>
        <v>41.456774112772422</v>
      </c>
      <c r="AF38" s="107">
        <f ca="1">OFFSET(IND!AO$28,$E38,0)</f>
        <v>49.302850099516945</v>
      </c>
      <c r="AG38" s="107">
        <f ca="1">OFFSET(IND!AP$28,$E38,0)</f>
        <v>57.474964675171279</v>
      </c>
      <c r="AH38" s="107">
        <f ca="1">OFFSET(IND!AQ$28,$E38,0)</f>
        <v>64.125621879534933</v>
      </c>
      <c r="AJ38">
        <f t="shared" ca="1" si="1"/>
        <v>3.0638649716265456</v>
      </c>
    </row>
    <row r="39" spans="1:36">
      <c r="A39" s="26" t="s">
        <v>325</v>
      </c>
      <c r="B39">
        <v>16.901755910559999</v>
      </c>
      <c r="C39" t="s">
        <v>764</v>
      </c>
      <c r="D39" t="s">
        <v>274</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11.750318086338385</v>
      </c>
      <c r="L39" s="107">
        <f ca="1">OFFSET(IND!U$28,$E39,0)</f>
        <v>11.915617660576153</v>
      </c>
      <c r="M39" s="107">
        <f ca="1">OFFSET(IND!V$28,$E39,0)</f>
        <v>11.880151310036984</v>
      </c>
      <c r="N39" s="107">
        <f ca="1">OFFSET(IND!W$28,$E39,0)</f>
        <v>11.93906226141843</v>
      </c>
      <c r="O39" s="175">
        <f ca="1">OFFSET(IND!X$28,$E39,0)</f>
        <v>12.009842588396198</v>
      </c>
      <c r="P39" s="107">
        <f ca="1">OFFSET(IND!Y$28,$E39,0)</f>
        <v>12.177980384633749</v>
      </c>
      <c r="Q39" s="107">
        <f ca="1">OFFSET(IND!Z$28,$E39,0)</f>
        <v>12.372828070787889</v>
      </c>
      <c r="R39" s="107">
        <f ca="1">OFFSET(IND!AA$28,$E39,0)</f>
        <v>12.595538976062075</v>
      </c>
      <c r="S39" s="107">
        <f ca="1">OFFSET(IND!AB$28,$E39,0)</f>
        <v>12.873040391713733</v>
      </c>
      <c r="T39" s="107">
        <f ca="1">OFFSET(IND!AC$28,$E39,0)</f>
        <v>13.210550328567246</v>
      </c>
      <c r="U39" s="107">
        <f ca="1">OFFSET(IND!AD$28,$E39,0)</f>
        <v>13.598655375921044</v>
      </c>
      <c r="V39" s="107">
        <f ca="1">OFFSET(IND!AE$28,$E39,0)</f>
        <v>14.00766946649798</v>
      </c>
      <c r="W39" s="107">
        <f ca="1">OFFSET(IND!AF$28,$E39,0)</f>
        <v>14.44159492254397</v>
      </c>
      <c r="X39" s="107">
        <f ca="1">OFFSET(IND!AG$28,$E39,0)</f>
        <v>14.937893703571097</v>
      </c>
      <c r="Y39" s="107">
        <f ca="1">OFFSET(IND!AH$28,$E39,0)</f>
        <v>15.463777679163021</v>
      </c>
      <c r="Z39" s="107">
        <f ca="1">OFFSET(IND!AI$28,$E39,0)</f>
        <v>16.02114576123925</v>
      </c>
      <c r="AA39" s="107">
        <f ca="1">OFFSET(IND!AJ$28,$E39,0)</f>
        <v>16.614040595181638</v>
      </c>
      <c r="AB39" s="107">
        <f ca="1">OFFSET(IND!AK$28,$E39,0)</f>
        <v>17.234673751857176</v>
      </c>
      <c r="AC39" s="107">
        <f ca="1">OFFSET(IND!AL$28,$E39,0)</f>
        <v>17.864868342907879</v>
      </c>
      <c r="AD39" s="107">
        <f ca="1">OFFSET(IND!AM$28,$E39,0)</f>
        <v>18.497438396868557</v>
      </c>
      <c r="AE39" s="107">
        <f ca="1">OFFSET(IND!AN$28,$E39,0)</f>
        <v>21.943653110919904</v>
      </c>
      <c r="AF39" s="107">
        <f ca="1">OFFSET(IND!AO$28,$E39,0)</f>
        <v>26.096691388010449</v>
      </c>
      <c r="AG39" s="107">
        <f ca="1">OFFSET(IND!AP$28,$E39,0)</f>
        <v>30.42230647188169</v>
      </c>
      <c r="AH39" s="107">
        <f ca="1">OFFSET(IND!AQ$28,$E39,0)</f>
        <v>33.942592788786257</v>
      </c>
      <c r="AJ39">
        <f t="shared" ca="1" si="1"/>
        <v>3.0638649716265469</v>
      </c>
    </row>
    <row r="40" spans="1:36">
      <c r="A40" s="26" t="s">
        <v>326</v>
      </c>
      <c r="B40">
        <v>28.149155918999998</v>
      </c>
      <c r="C40" t="s">
        <v>764</v>
      </c>
      <c r="D40" t="s">
        <v>274</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26.94737866276062</v>
      </c>
      <c r="L40" s="107">
        <f ca="1">OFFSET(IND!U$28,$E40,0)</f>
        <v>27.326465440416211</v>
      </c>
      <c r="M40" s="107">
        <f ca="1">OFFSET(IND!V$28,$E40,0)</f>
        <v>27.245129329279237</v>
      </c>
      <c r="N40" s="107">
        <f ca="1">OFFSET(IND!W$28,$E40,0)</f>
        <v>27.380231690134046</v>
      </c>
      <c r="O40" s="175">
        <f ca="1">OFFSET(IND!X$28,$E40,0)</f>
        <v>27.542554468030715</v>
      </c>
      <c r="P40" s="107">
        <f ca="1">OFFSET(IND!Y$28,$E40,0)</f>
        <v>27.928150230583153</v>
      </c>
      <c r="Q40" s="107">
        <f ca="1">OFFSET(IND!Z$28,$E40,0)</f>
        <v>28.375000634272485</v>
      </c>
      <c r="R40" s="107">
        <f ca="1">OFFSET(IND!AA$28,$E40,0)</f>
        <v>28.885750645689395</v>
      </c>
      <c r="S40" s="107">
        <f ca="1">OFFSET(IND!AB$28,$E40,0)</f>
        <v>29.52215347938899</v>
      </c>
      <c r="T40" s="107">
        <f ca="1">OFFSET(IND!AC$28,$E40,0)</f>
        <v>30.296175765765256</v>
      </c>
      <c r="U40" s="107">
        <f ca="1">OFFSET(IND!AD$28,$E40,0)</f>
        <v>31.186229430281028</v>
      </c>
      <c r="V40" s="107">
        <f ca="1">OFFSET(IND!AE$28,$E40,0)</f>
        <v>32.124234469480434</v>
      </c>
      <c r="W40" s="107">
        <f ca="1">OFFSET(IND!AF$28,$E40,0)</f>
        <v>33.119369536426198</v>
      </c>
      <c r="X40" s="107">
        <f ca="1">OFFSET(IND!AG$28,$E40,0)</f>
        <v>34.257547335864139</v>
      </c>
      <c r="Y40" s="107">
        <f ca="1">OFFSET(IND!AH$28,$E40,0)</f>
        <v>35.463573804154372</v>
      </c>
      <c r="Z40" s="107">
        <f ca="1">OFFSET(IND!AI$28,$E40,0)</f>
        <v>36.741803776473795</v>
      </c>
      <c r="AA40" s="107">
        <f ca="1">OFFSET(IND!AJ$28,$E40,0)</f>
        <v>38.101508380216892</v>
      </c>
      <c r="AB40" s="107">
        <f ca="1">OFFSET(IND!AK$28,$E40,0)</f>
        <v>39.524826162826116</v>
      </c>
      <c r="AC40" s="107">
        <f ca="1">OFFSET(IND!AL$28,$E40,0)</f>
        <v>40.970071487377048</v>
      </c>
      <c r="AD40" s="107">
        <f ca="1">OFFSET(IND!AM$28,$E40,0)</f>
        <v>42.420764536667349</v>
      </c>
      <c r="AE40" s="107">
        <f ca="1">OFFSET(IND!AN$28,$E40,0)</f>
        <v>50.324078487009764</v>
      </c>
      <c r="AF40" s="107">
        <f ca="1">OFFSET(IND!AO$28,$E40,0)</f>
        <v>59.848373423656213</v>
      </c>
      <c r="AG40" s="107">
        <f ca="1">OFFSET(IND!AP$28,$E40,0)</f>
        <v>69.768444247096426</v>
      </c>
      <c r="AH40" s="107">
        <f ca="1">OFFSET(IND!AQ$28,$E40,0)</f>
        <v>77.84162896311318</v>
      </c>
      <c r="AJ40">
        <f t="shared" ca="1" si="1"/>
        <v>3.0638649716265456</v>
      </c>
    </row>
    <row r="41" spans="1:36">
      <c r="A41" s="26" t="s">
        <v>327</v>
      </c>
      <c r="B41">
        <v>5.2585839407999997E-2</v>
      </c>
      <c r="C41" t="s">
        <v>764</v>
      </c>
      <c r="D41" t="s">
        <v>274</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26.763700932888938</v>
      </c>
      <c r="L41" s="107">
        <f ca="1">OFFSET(IND!U$28,$E41,0)</f>
        <v>27.140203793213811</v>
      </c>
      <c r="M41" s="107">
        <f ca="1">OFFSET(IND!V$28,$E41,0)</f>
        <v>27.059422082281667</v>
      </c>
      <c r="N41" s="107">
        <f ca="1">OFFSET(IND!W$28,$E41,0)</f>
        <v>27.193603563400728</v>
      </c>
      <c r="O41" s="175">
        <f ca="1">OFFSET(IND!X$28,$E41,0)</f>
        <v>27.354819922757635</v>
      </c>
      <c r="P41" s="107">
        <f ca="1">OFFSET(IND!Y$28,$E41,0)</f>
        <v>27.737787401676247</v>
      </c>
      <c r="Q41" s="107">
        <f ca="1">OFFSET(IND!Z$28,$E41,0)</f>
        <v>28.181592000103066</v>
      </c>
      <c r="R41" s="107">
        <f ca="1">OFFSET(IND!AA$28,$E41,0)</f>
        <v>28.688860656104929</v>
      </c>
      <c r="S41" s="107">
        <f ca="1">OFFSET(IND!AB$28,$E41,0)</f>
        <v>29.320925664250478</v>
      </c>
      <c r="T41" s="107">
        <f ca="1">OFFSET(IND!AC$28,$E41,0)</f>
        <v>30.089672088428387</v>
      </c>
      <c r="U41" s="107">
        <f ca="1">OFFSET(IND!AD$28,$E41,0)</f>
        <v>30.973659001939982</v>
      </c>
      <c r="V41" s="107">
        <f ca="1">OFFSET(IND!AE$28,$E41,0)</f>
        <v>31.905270445741316</v>
      </c>
      <c r="W41" s="107">
        <f ca="1">OFFSET(IND!AF$28,$E41,0)</f>
        <v>32.89362250969819</v>
      </c>
      <c r="X41" s="107">
        <f ca="1">OFFSET(IND!AG$28,$E41,0)</f>
        <v>34.024042303542807</v>
      </c>
      <c r="Y41" s="107">
        <f ca="1">OFFSET(IND!AH$28,$E41,0)</f>
        <v>35.2218482986422</v>
      </c>
      <c r="Z41" s="107">
        <f ca="1">OFFSET(IND!AI$28,$E41,0)</f>
        <v>36.491365646906132</v>
      </c>
      <c r="AA41" s="107">
        <f ca="1">OFFSET(IND!AJ$28,$E41,0)</f>
        <v>37.841802282212036</v>
      </c>
      <c r="AB41" s="107">
        <f ca="1">OFFSET(IND!AK$28,$E41,0)</f>
        <v>39.255418498577377</v>
      </c>
      <c r="AC41" s="107">
        <f ca="1">OFFSET(IND!AL$28,$E41,0)</f>
        <v>40.690812795180719</v>
      </c>
      <c r="AD41" s="107">
        <f ca="1">OFFSET(IND!AM$28,$E41,0)</f>
        <v>42.131617683942721</v>
      </c>
      <c r="AE41" s="107">
        <f ca="1">OFFSET(IND!AN$28,$E41,0)</f>
        <v>49.98106135684445</v>
      </c>
      <c r="AF41" s="107">
        <f ca="1">OFFSET(IND!AO$28,$E41,0)</f>
        <v>59.440437145157958</v>
      </c>
      <c r="AG41" s="107">
        <f ca="1">OFFSET(IND!AP$28,$E41,0)</f>
        <v>69.292891147243537</v>
      </c>
      <c r="AH41" s="107">
        <f ca="1">OFFSET(IND!AQ$28,$E41,0)</f>
        <v>77.311047718963565</v>
      </c>
      <c r="AJ41">
        <f t="shared" ca="1" si="1"/>
        <v>3.0638649716265447</v>
      </c>
    </row>
    <row r="42" spans="1:36">
      <c r="A42" s="26" t="s">
        <v>328</v>
      </c>
      <c r="B42" t="s">
        <v>372</v>
      </c>
      <c r="C42" t="s">
        <v>764</v>
      </c>
      <c r="D42" t="s">
        <v>274</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329</v>
      </c>
      <c r="B43" t="s">
        <v>372</v>
      </c>
      <c r="C43" t="s">
        <v>764</v>
      </c>
      <c r="D43" t="s">
        <v>274</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330</v>
      </c>
      <c r="B44">
        <v>55.015944485879999</v>
      </c>
      <c r="C44" t="s">
        <v>764</v>
      </c>
      <c r="D44" t="s">
        <v>274</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6.4835142467422093</v>
      </c>
      <c r="L44" s="107">
        <f ca="1">OFFSET(IND!U$28,$E44,0)</f>
        <v>6.5643962382282854</v>
      </c>
      <c r="M44" s="107">
        <f ca="1">OFFSET(IND!V$28,$E44,0)</f>
        <v>6.5198027561290006</v>
      </c>
      <c r="N44" s="107">
        <f ca="1">OFFSET(IND!W$28,$E44,0)</f>
        <v>6.5297135253850094</v>
      </c>
      <c r="O44" s="175">
        <f ca="1">OFFSET(IND!X$28,$E44,0)</f>
        <v>6.5428541900168886</v>
      </c>
      <c r="P44" s="107">
        <f ca="1">OFFSET(IND!Y$28,$E44,0)</f>
        <v>6.6459901300281805</v>
      </c>
      <c r="Q44" s="107">
        <f ca="1">OFFSET(IND!Z$28,$E44,0)</f>
        <v>6.7625875965116933</v>
      </c>
      <c r="R44" s="107">
        <f ca="1">OFFSET(IND!AA$28,$E44,0)</f>
        <v>6.8902677255832137</v>
      </c>
      <c r="S44" s="107">
        <f ca="1">OFFSET(IND!AB$28,$E44,0)</f>
        <v>7.0511520521732516</v>
      </c>
      <c r="T44" s="107">
        <f ca="1">OFFSET(IND!AC$28,$E44,0)</f>
        <v>7.2469322986418501</v>
      </c>
      <c r="U44" s="107">
        <f ca="1">OFFSET(IND!AD$28,$E44,0)</f>
        <v>7.4787240140717861</v>
      </c>
      <c r="V44" s="107">
        <f ca="1">OFFSET(IND!AE$28,$E44,0)</f>
        <v>7.7209211219973275</v>
      </c>
      <c r="W44" s="107">
        <f ca="1">OFFSET(IND!AF$28,$E44,0)</f>
        <v>7.9844197175106029</v>
      </c>
      <c r="X44" s="107">
        <f ca="1">OFFSET(IND!AG$28,$E44,0)</f>
        <v>8.2797600770124493</v>
      </c>
      <c r="Y44" s="107">
        <f ca="1">OFFSET(IND!AH$28,$E44,0)</f>
        <v>8.6005541841106403</v>
      </c>
      <c r="Z44" s="107">
        <f ca="1">OFFSET(IND!AI$28,$E44,0)</f>
        <v>8.9398559955635832</v>
      </c>
      <c r="AA44" s="107">
        <f ca="1">OFFSET(IND!AJ$28,$E44,0)</f>
        <v>9.2956026045134532</v>
      </c>
      <c r="AB44" s="107">
        <f ca="1">OFFSET(IND!AK$28,$E44,0)</f>
        <v>9.6725588793257558</v>
      </c>
      <c r="AC44" s="107">
        <f ca="1">OFFSET(IND!AL$28,$E44,0)</f>
        <v>10.055163936807485</v>
      </c>
      <c r="AD44" s="107">
        <f ca="1">OFFSET(IND!AM$28,$E44,0)</f>
        <v>10.439357858681838</v>
      </c>
      <c r="AE44" s="107">
        <f ca="1">OFFSET(IND!AN$28,$E44,0)</f>
        <v>12.502233863496171</v>
      </c>
      <c r="AF44" s="107">
        <f ca="1">OFFSET(IND!AO$28,$E44,0)</f>
        <v>14.982321955850569</v>
      </c>
      <c r="AG44" s="107">
        <f ca="1">OFFSET(IND!AP$28,$E44,0)</f>
        <v>17.563342719423574</v>
      </c>
      <c r="AH44" s="107">
        <f ca="1">OFFSET(IND!AQ$28,$E44,0)</f>
        <v>19.667091121444127</v>
      </c>
      <c r="AJ44">
        <f t="shared" ca="1" si="1"/>
        <v>2.8573211211833156</v>
      </c>
    </row>
    <row r="45" spans="1:36">
      <c r="A45" s="26" t="s">
        <v>331</v>
      </c>
      <c r="B45" t="s">
        <v>372</v>
      </c>
      <c r="C45" t="s">
        <v>764</v>
      </c>
      <c r="D45" t="s">
        <v>274</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332</v>
      </c>
      <c r="B46">
        <v>0.72389400639309998</v>
      </c>
      <c r="C46" t="s">
        <v>764</v>
      </c>
      <c r="D46" t="s">
        <v>274</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8.5309397983450122E-2</v>
      </c>
      <c r="L46" s="107">
        <f ca="1">OFFSET(IND!U$28,$E46,0)</f>
        <v>8.6373634713530073E-2</v>
      </c>
      <c r="M46" s="107">
        <f ca="1">OFFSET(IND!V$28,$E46,0)</f>
        <v>8.5786878370118433E-2</v>
      </c>
      <c r="N46" s="107">
        <f ca="1">OFFSET(IND!W$28,$E46,0)</f>
        <v>8.5917283228750127E-2</v>
      </c>
      <c r="O46" s="175">
        <f ca="1">OFFSET(IND!X$28,$E46,0)</f>
        <v>8.6090186710748529E-2</v>
      </c>
      <c r="P46" s="107">
        <f ca="1">OFFSET(IND!Y$28,$E46,0)</f>
        <v>8.7447238553002377E-2</v>
      </c>
      <c r="Q46" s="107">
        <f ca="1">OFFSET(IND!Z$28,$E46,0)</f>
        <v>8.8981415743574918E-2</v>
      </c>
      <c r="R46" s="107">
        <f ca="1">OFFSET(IND!AA$28,$E46,0)</f>
        <v>9.0661417441884398E-2</v>
      </c>
      <c r="S46" s="107">
        <f ca="1">OFFSET(IND!AB$28,$E46,0)</f>
        <v>9.2778316475963837E-2</v>
      </c>
      <c r="T46" s="107">
        <f ca="1">OFFSET(IND!AC$28,$E46,0)</f>
        <v>9.5354372350550651E-2</v>
      </c>
      <c r="U46" s="107">
        <f ca="1">OFFSET(IND!AD$28,$E46,0)</f>
        <v>9.8404263343049803E-2</v>
      </c>
      <c r="V46" s="107">
        <f ca="1">OFFSET(IND!AE$28,$E46,0)</f>
        <v>0.10159106739470165</v>
      </c>
      <c r="W46" s="107">
        <f ca="1">OFFSET(IND!AF$28,$E46,0)</f>
        <v>0.10505815417777106</v>
      </c>
      <c r="X46" s="107">
        <f ca="1">OFFSET(IND!AG$28,$E46,0)</f>
        <v>0.10894421153963747</v>
      </c>
      <c r="Y46" s="107">
        <f ca="1">OFFSET(IND!AH$28,$E46,0)</f>
        <v>0.11316518663303472</v>
      </c>
      <c r="Z46" s="107">
        <f ca="1">OFFSET(IND!AI$28,$E46,0)</f>
        <v>0.1176296841521524</v>
      </c>
      <c r="AA46" s="107">
        <f ca="1">OFFSET(IND!AJ$28,$E46,0)</f>
        <v>0.12231056058570333</v>
      </c>
      <c r="AB46" s="107">
        <f ca="1">OFFSET(IND!AK$28,$E46,0)</f>
        <v>0.12727051157007574</v>
      </c>
      <c r="AC46" s="107">
        <f ca="1">OFFSET(IND!AL$28,$E46,0)</f>
        <v>0.13230478864220377</v>
      </c>
      <c r="AD46" s="107">
        <f ca="1">OFFSET(IND!AM$28,$E46,0)</f>
        <v>0.13735997182476103</v>
      </c>
      <c r="AE46" s="107">
        <f ca="1">OFFSET(IND!AN$28,$E46,0)</f>
        <v>0.16450307715126541</v>
      </c>
      <c r="AF46" s="107">
        <f ca="1">OFFSET(IND!AO$28,$E46,0)</f>
        <v>0.19713581520856013</v>
      </c>
      <c r="AG46" s="107">
        <f ca="1">OFFSET(IND!AP$28,$E46,0)</f>
        <v>0.23109661472925758</v>
      </c>
      <c r="AH46" s="107">
        <f ca="1">OFFSET(IND!AQ$28,$E46,0)</f>
        <v>0.25877751475584382</v>
      </c>
      <c r="AJ46">
        <f t="shared" ca="1" si="1"/>
        <v>2.857321121183316</v>
      </c>
    </row>
    <row r="47" spans="1:36">
      <c r="A47" s="26" t="s">
        <v>333</v>
      </c>
      <c r="B47">
        <v>0.80432667377019995</v>
      </c>
      <c r="C47" t="s">
        <v>764</v>
      </c>
      <c r="D47" t="s">
        <v>274</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9.4788219981611674E-2</v>
      </c>
      <c r="L47" s="107">
        <f ca="1">OFFSET(IND!U$28,$E47,0)</f>
        <v>9.5970705237256065E-2</v>
      </c>
      <c r="M47" s="107">
        <f ca="1">OFFSET(IND!V$28,$E47,0)</f>
        <v>9.5318753744576462E-2</v>
      </c>
      <c r="N47" s="107">
        <f ca="1">OFFSET(IND!W$28,$E47,0)</f>
        <v>9.5463648031945014E-2</v>
      </c>
      <c r="O47" s="175">
        <f ca="1">OFFSET(IND!X$28,$E47,0)</f>
        <v>9.5655763011943243E-2</v>
      </c>
      <c r="P47" s="107">
        <f ca="1">OFFSET(IND!Y$28,$E47,0)</f>
        <v>9.7163598392225298E-2</v>
      </c>
      <c r="Q47" s="107">
        <f ca="1">OFFSET(IND!Z$28,$E47,0)</f>
        <v>9.8868239715083683E-2</v>
      </c>
      <c r="R47" s="107">
        <f ca="1">OFFSET(IND!AA$28,$E47,0)</f>
        <v>0.10073490826876089</v>
      </c>
      <c r="S47" s="107">
        <f ca="1">OFFSET(IND!AB$28,$E47,0)</f>
        <v>0.10308701830662695</v>
      </c>
      <c r="T47" s="107">
        <f ca="1">OFFSET(IND!AC$28,$E47,0)</f>
        <v>0.10594930261172342</v>
      </c>
      <c r="U47" s="107">
        <f ca="1">OFFSET(IND!AD$28,$E47,0)</f>
        <v>0.10933807038116694</v>
      </c>
      <c r="V47" s="107">
        <f ca="1">OFFSET(IND!AE$28,$E47,0)</f>
        <v>0.11287896377189124</v>
      </c>
      <c r="W47" s="107">
        <f ca="1">OFFSET(IND!AF$28,$E47,0)</f>
        <v>0.11673128241974616</v>
      </c>
      <c r="X47" s="107">
        <f ca="1">OFFSET(IND!AG$28,$E47,0)</f>
        <v>0.12104912393293107</v>
      </c>
      <c r="Y47" s="107">
        <f ca="1">OFFSET(IND!AH$28,$E47,0)</f>
        <v>0.12573909625892804</v>
      </c>
      <c r="Z47" s="107">
        <f ca="1">OFFSET(IND!AI$28,$E47,0)</f>
        <v>0.1306996490579477</v>
      </c>
      <c r="AA47" s="107">
        <f ca="1">OFFSET(IND!AJ$28,$E47,0)</f>
        <v>0.13590062287300431</v>
      </c>
      <c r="AB47" s="107">
        <f ca="1">OFFSET(IND!AK$28,$E47,0)</f>
        <v>0.14141167952230699</v>
      </c>
      <c r="AC47" s="107">
        <f ca="1">OFFSET(IND!AL$28,$E47,0)</f>
        <v>0.14700532071356037</v>
      </c>
      <c r="AD47" s="107">
        <f ca="1">OFFSET(IND!AM$28,$E47,0)</f>
        <v>0.15262219091640181</v>
      </c>
      <c r="AE47" s="107">
        <f ca="1">OFFSET(IND!AN$28,$E47,0)</f>
        <v>0.18278119683474015</v>
      </c>
      <c r="AF47" s="107">
        <f ca="1">OFFSET(IND!AO$28,$E47,0)</f>
        <v>0.21903979467617887</v>
      </c>
      <c r="AG47" s="107">
        <f ca="1">OFFSET(IND!AP$28,$E47,0)</f>
        <v>0.25677401636584285</v>
      </c>
      <c r="AH47" s="107">
        <f ca="1">OFFSET(IND!AQ$28,$E47,0)</f>
        <v>0.28753057195093878</v>
      </c>
      <c r="AJ47">
        <f t="shared" ca="1" si="1"/>
        <v>2.8573211211833156</v>
      </c>
    </row>
    <row r="48" spans="1:36">
      <c r="A48" s="26" t="s">
        <v>334</v>
      </c>
      <c r="B48">
        <v>0.241298002131</v>
      </c>
      <c r="C48" t="s">
        <v>764</v>
      </c>
      <c r="D48" t="s">
        <v>274</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2.8436465994483406E-2</v>
      </c>
      <c r="L48" s="107">
        <f ca="1">OFFSET(IND!U$28,$E48,0)</f>
        <v>2.8791211571176725E-2</v>
      </c>
      <c r="M48" s="107">
        <f ca="1">OFFSET(IND!V$28,$E48,0)</f>
        <v>2.8595626123372842E-2</v>
      </c>
      <c r="N48" s="107">
        <f ca="1">OFFSET(IND!W$28,$E48,0)</f>
        <v>2.8639094409583409E-2</v>
      </c>
      <c r="O48" s="175">
        <f ca="1">OFFSET(IND!X$28,$E48,0)</f>
        <v>2.8696728903582876E-2</v>
      </c>
      <c r="P48" s="107">
        <f ca="1">OFFSET(IND!Y$28,$E48,0)</f>
        <v>2.914907951766749E-2</v>
      </c>
      <c r="Q48" s="107">
        <f ca="1">OFFSET(IND!Z$28,$E48,0)</f>
        <v>2.9660471914525002E-2</v>
      </c>
      <c r="R48" s="107">
        <f ca="1">OFFSET(IND!AA$28,$E48,0)</f>
        <v>3.022047248062816E-2</v>
      </c>
      <c r="S48" s="107">
        <f ca="1">OFFSET(IND!AB$28,$E48,0)</f>
        <v>3.0926105491987977E-2</v>
      </c>
      <c r="T48" s="107">
        <f ca="1">OFFSET(IND!AC$28,$E48,0)</f>
        <v>3.1784790783516918E-2</v>
      </c>
      <c r="U48" s="107">
        <f ca="1">OFFSET(IND!AD$28,$E48,0)</f>
        <v>3.2801421114349971E-2</v>
      </c>
      <c r="V48" s="107">
        <f ca="1">OFFSET(IND!AE$28,$E48,0)</f>
        <v>3.3863689131567259E-2</v>
      </c>
      <c r="W48" s="107">
        <f ca="1">OFFSET(IND!AF$28,$E48,0)</f>
        <v>3.5019384725923731E-2</v>
      </c>
      <c r="X48" s="107">
        <f ca="1">OFFSET(IND!AG$28,$E48,0)</f>
        <v>3.6314737179879202E-2</v>
      </c>
      <c r="Y48" s="107">
        <f ca="1">OFFSET(IND!AH$28,$E48,0)</f>
        <v>3.7721728877678287E-2</v>
      </c>
      <c r="Z48" s="107">
        <f ca="1">OFFSET(IND!AI$28,$E48,0)</f>
        <v>3.9209894717384182E-2</v>
      </c>
      <c r="AA48" s="107">
        <f ca="1">OFFSET(IND!AJ$28,$E48,0)</f>
        <v>4.0770186861901161E-2</v>
      </c>
      <c r="AB48" s="107">
        <f ca="1">OFFSET(IND!AK$28,$E48,0)</f>
        <v>4.2423503856691962E-2</v>
      </c>
      <c r="AC48" s="107">
        <f ca="1">OFFSET(IND!AL$28,$E48,0)</f>
        <v>4.4101596214067972E-2</v>
      </c>
      <c r="AD48" s="107">
        <f ca="1">OFFSET(IND!AM$28,$E48,0)</f>
        <v>4.57866572749204E-2</v>
      </c>
      <c r="AE48" s="107">
        <f ca="1">OFFSET(IND!AN$28,$E48,0)</f>
        <v>5.4834359050421874E-2</v>
      </c>
      <c r="AF48" s="107">
        <f ca="1">OFFSET(IND!AO$28,$E48,0)</f>
        <v>6.5711938402853456E-2</v>
      </c>
      <c r="AG48" s="107">
        <f ca="1">OFFSET(IND!AP$28,$E48,0)</f>
        <v>7.7032204909752613E-2</v>
      </c>
      <c r="AH48" s="107">
        <f ca="1">OFFSET(IND!AQ$28,$E48,0)</f>
        <v>8.6259171585281375E-2</v>
      </c>
      <c r="AJ48">
        <f t="shared" ca="1" si="1"/>
        <v>2.8573211211833165</v>
      </c>
    </row>
    <row r="49" spans="1:36">
      <c r="A49" s="26" t="s">
        <v>335</v>
      </c>
      <c r="B49">
        <v>4.5042293731129996</v>
      </c>
      <c r="C49" t="s">
        <v>764</v>
      </c>
      <c r="D49" t="s">
        <v>274</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0.53081403189702348</v>
      </c>
      <c r="L49" s="107">
        <f ca="1">OFFSET(IND!U$28,$E49,0)</f>
        <v>0.53743594932863203</v>
      </c>
      <c r="M49" s="107">
        <f ca="1">OFFSET(IND!V$28,$E49,0)</f>
        <v>0.53378502096962621</v>
      </c>
      <c r="N49" s="107">
        <f ca="1">OFFSET(IND!W$28,$E49,0)</f>
        <v>0.53459642897889015</v>
      </c>
      <c r="O49" s="175">
        <f ca="1">OFFSET(IND!X$28,$E49,0)</f>
        <v>0.53567227286688024</v>
      </c>
      <c r="P49" s="107">
        <f ca="1">OFFSET(IND!Y$28,$E49,0)</f>
        <v>0.54411615099645971</v>
      </c>
      <c r="Q49" s="107">
        <f ca="1">OFFSET(IND!Z$28,$E49,0)</f>
        <v>0.55366214240446665</v>
      </c>
      <c r="R49" s="107">
        <f ca="1">OFFSET(IND!AA$28,$E49,0)</f>
        <v>0.56411548630505892</v>
      </c>
      <c r="S49" s="107">
        <f ca="1">OFFSET(IND!AB$28,$E49,0)</f>
        <v>0.5772873025171088</v>
      </c>
      <c r="T49" s="107">
        <f ca="1">OFFSET(IND!AC$28,$E49,0)</f>
        <v>0.59331609462564905</v>
      </c>
      <c r="U49" s="107">
        <f ca="1">OFFSET(IND!AD$28,$E49,0)</f>
        <v>0.61229319413453265</v>
      </c>
      <c r="V49" s="107">
        <f ca="1">OFFSET(IND!AE$28,$E49,0)</f>
        <v>0.63212219712258866</v>
      </c>
      <c r="W49" s="107">
        <f ca="1">OFFSET(IND!AF$28,$E49,0)</f>
        <v>0.65369518155057615</v>
      </c>
      <c r="X49" s="107">
        <f ca="1">OFFSET(IND!AG$28,$E49,0)</f>
        <v>0.6778750940244116</v>
      </c>
      <c r="Y49" s="107">
        <f ca="1">OFFSET(IND!AH$28,$E49,0)</f>
        <v>0.70413893904999447</v>
      </c>
      <c r="Z49" s="107">
        <f ca="1">OFFSET(IND!AI$28,$E49,0)</f>
        <v>0.73191803472450445</v>
      </c>
      <c r="AA49" s="107">
        <f ca="1">OFFSET(IND!AJ$28,$E49,0)</f>
        <v>0.76104348808882138</v>
      </c>
      <c r="AB49" s="107">
        <f ca="1">OFFSET(IND!AK$28,$E49,0)</f>
        <v>0.79190540532491638</v>
      </c>
      <c r="AC49" s="107">
        <f ca="1">OFFSET(IND!AL$28,$E49,0)</f>
        <v>0.82322979599593527</v>
      </c>
      <c r="AD49" s="107">
        <f ca="1">OFFSET(IND!AM$28,$E49,0)</f>
        <v>0.85468426913184725</v>
      </c>
      <c r="AE49" s="107">
        <f ca="1">OFFSET(IND!AN$28,$E49,0)</f>
        <v>1.0235747022745414</v>
      </c>
      <c r="AF49" s="107">
        <f ca="1">OFFSET(IND!AO$28,$E49,0)</f>
        <v>1.2266228501865977</v>
      </c>
      <c r="AG49" s="107">
        <f ca="1">OFFSET(IND!AP$28,$E49,0)</f>
        <v>1.4379344916487153</v>
      </c>
      <c r="AH49" s="107">
        <f ca="1">OFFSET(IND!AQ$28,$E49,0)</f>
        <v>1.6101712029252522</v>
      </c>
      <c r="AJ49">
        <f t="shared" ca="1" si="1"/>
        <v>2.8573211211833165</v>
      </c>
    </row>
    <row r="50" spans="1:36">
      <c r="A50" s="26" t="s">
        <v>336</v>
      </c>
      <c r="B50" t="s">
        <v>372</v>
      </c>
      <c r="C50" t="s">
        <v>764</v>
      </c>
      <c r="D50" t="s">
        <v>274</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337</v>
      </c>
      <c r="B51">
        <v>0.51839999999999997</v>
      </c>
      <c r="C51" t="s">
        <v>764</v>
      </c>
      <c r="D51" t="s">
        <v>274</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1.8005626510797295</v>
      </c>
      <c r="L51" s="107">
        <f ca="1">OFFSET(IND!U$28,$E51,0)</f>
        <v>1.8230247121584036</v>
      </c>
      <c r="M51" s="107">
        <f ca="1">OFFSET(IND!V$28,$E51,0)</f>
        <v>1.8106404780387808</v>
      </c>
      <c r="N51" s="107">
        <f ca="1">OFFSET(IND!W$28,$E51,0)</f>
        <v>1.8133928373745849</v>
      </c>
      <c r="O51" s="175">
        <f ca="1">OFFSET(IND!X$28,$E51,0)</f>
        <v>1.8170421838626278</v>
      </c>
      <c r="P51" s="107">
        <f ca="1">OFFSET(IND!Y$28,$E51,0)</f>
        <v>1.845684477918146</v>
      </c>
      <c r="Q51" s="107">
        <f ca="1">OFFSET(IND!Z$28,$E51,0)</f>
        <v>1.8780652262856266</v>
      </c>
      <c r="R51" s="107">
        <f ca="1">OFFSET(IND!AA$28,$E51,0)</f>
        <v>1.9135237851692959</v>
      </c>
      <c r="S51" s="107">
        <f ca="1">OFFSET(IND!AB$28,$E51,0)</f>
        <v>1.9582036144374575</v>
      </c>
      <c r="T51" s="107">
        <f ca="1">OFFSET(IND!AC$28,$E51,0)</f>
        <v>2.0125745290672312</v>
      </c>
      <c r="U51" s="107">
        <f ca="1">OFFSET(IND!AD$28,$E51,0)</f>
        <v>2.076946332652386</v>
      </c>
      <c r="V51" s="107">
        <f ca="1">OFFSET(IND!AE$28,$E51,0)</f>
        <v>2.1442078593698417</v>
      </c>
      <c r="W51" s="107">
        <f ca="1">OFFSET(IND!AF$28,$E51,0)</f>
        <v>2.2173851073309399</v>
      </c>
      <c r="X51" s="107">
        <f ca="1">OFFSET(IND!AG$28,$E51,0)</f>
        <v>2.2994052588163307</v>
      </c>
      <c r="Y51" s="107">
        <f ca="1">OFFSET(IND!AH$28,$E51,0)</f>
        <v>2.388494272265743</v>
      </c>
      <c r="Z51" s="107">
        <f ca="1">OFFSET(IND!AI$28,$E51,0)</f>
        <v>2.4827231342525651</v>
      </c>
      <c r="AA51" s="107">
        <f ca="1">OFFSET(IND!AJ$28,$E51,0)</f>
        <v>2.5815189466694588</v>
      </c>
      <c r="AB51" s="107">
        <f ca="1">OFFSET(IND!AK$28,$E51,0)</f>
        <v>2.6862049801517207</v>
      </c>
      <c r="AC51" s="107">
        <f ca="1">OFFSET(IND!AL$28,$E51,0)</f>
        <v>2.7924597596429468</v>
      </c>
      <c r="AD51" s="107">
        <f ca="1">OFFSET(IND!AM$28,$E51,0)</f>
        <v>2.8991557890141166</v>
      </c>
      <c r="AE51" s="107">
        <f ca="1">OFFSET(IND!AN$28,$E51,0)</f>
        <v>3.4720453280389765</v>
      </c>
      <c r="AF51" s="107">
        <f ca="1">OFFSET(IND!AO$28,$E51,0)</f>
        <v>4.1608005031702291</v>
      </c>
      <c r="AG51" s="107">
        <f ca="1">OFFSET(IND!AP$28,$E51,0)</f>
        <v>4.8775860937758138</v>
      </c>
      <c r="AH51" s="107">
        <f ca="1">OFFSET(IND!AQ$28,$E51,0)</f>
        <v>5.4618264695643308</v>
      </c>
      <c r="AJ51">
        <f t="shared" ca="1" si="1"/>
        <v>2.8573211211833152</v>
      </c>
    </row>
    <row r="52" spans="1:36">
      <c r="A52" s="26" t="s">
        <v>338</v>
      </c>
      <c r="B52">
        <v>0.24189876324029999</v>
      </c>
      <c r="C52" t="s">
        <v>764</v>
      </c>
      <c r="D52" t="s">
        <v>274</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0.12476308271874542</v>
      </c>
      <c r="L52" s="107">
        <f ca="1">OFFSET(IND!U$28,$E52,0)</f>
        <v>0.12631950508633788</v>
      </c>
      <c r="M52" s="107">
        <f ca="1">OFFSET(IND!V$28,$E52,0)</f>
        <v>0.12546138708364116</v>
      </c>
      <c r="N52" s="107">
        <f ca="1">OFFSET(IND!W$28,$E52,0)</f>
        <v>0.12565210126694315</v>
      </c>
      <c r="O52" s="175">
        <f ca="1">OFFSET(IND!X$28,$E52,0)</f>
        <v>0.12590496873450061</v>
      </c>
      <c r="P52" s="107">
        <f ca="1">OFFSET(IND!Y$28,$E52,0)</f>
        <v>0.1278896266414945</v>
      </c>
      <c r="Q52" s="107">
        <f ca="1">OFFSET(IND!Z$28,$E52,0)</f>
        <v>0.13013332640092484</v>
      </c>
      <c r="R52" s="107">
        <f ca="1">OFFSET(IND!AA$28,$E52,0)</f>
        <v>0.13259029123491042</v>
      </c>
      <c r="S52" s="107">
        <f ca="1">OFFSET(IND!AB$28,$E52,0)</f>
        <v>0.13568620863134218</v>
      </c>
      <c r="T52" s="107">
        <f ca="1">OFFSET(IND!AC$28,$E52,0)</f>
        <v>0.13945363261705052</v>
      </c>
      <c r="U52" s="107">
        <f ca="1">OFFSET(IND!AD$28,$E52,0)</f>
        <v>0.14391402984379154</v>
      </c>
      <c r="V52" s="107">
        <f ca="1">OFFSET(IND!AE$28,$E52,0)</f>
        <v>0.148574659351244</v>
      </c>
      <c r="W52" s="107">
        <f ca="1">OFFSET(IND!AF$28,$E52,0)</f>
        <v>0.15364519607209948</v>
      </c>
      <c r="X52" s="107">
        <f ca="1">OFFSET(IND!AG$28,$E52,0)</f>
        <v>0.15932846787507696</v>
      </c>
      <c r="Y52" s="107">
        <f ca="1">OFFSET(IND!AH$28,$E52,0)</f>
        <v>0.16550154935472178</v>
      </c>
      <c r="Z52" s="107">
        <f ca="1">OFFSET(IND!AI$28,$E52,0)</f>
        <v>0.17203077692450683</v>
      </c>
      <c r="AA52" s="107">
        <f ca="1">OFFSET(IND!AJ$28,$E52,0)</f>
        <v>0.17887645380747622</v>
      </c>
      <c r="AB52" s="107">
        <f ca="1">OFFSET(IND!AK$28,$E52,0)</f>
        <v>0.18613027096680285</v>
      </c>
      <c r="AC52" s="107">
        <f ca="1">OFFSET(IND!AL$28,$E52,0)</f>
        <v>0.19349278836378231</v>
      </c>
      <c r="AD52" s="107">
        <f ca="1">OFFSET(IND!AM$28,$E52,0)</f>
        <v>0.20088588047874667</v>
      </c>
      <c r="AE52" s="107">
        <f ca="1">OFFSET(IND!AN$28,$E52,0)</f>
        <v>0.24058206372635615</v>
      </c>
      <c r="AF52" s="107">
        <f ca="1">OFFSET(IND!AO$28,$E52,0)</f>
        <v>0.28830671181695983</v>
      </c>
      <c r="AG52" s="107">
        <f ca="1">OFFSET(IND!AP$28,$E52,0)</f>
        <v>0.33797362003517845</v>
      </c>
      <c r="AH52" s="107">
        <f ca="1">OFFSET(IND!AQ$28,$E52,0)</f>
        <v>0.37845631597937301</v>
      </c>
      <c r="AJ52">
        <f t="shared" ca="1" si="1"/>
        <v>3.0631160202654626</v>
      </c>
    </row>
    <row r="53" spans="1:36">
      <c r="A53" s="26" t="s">
        <v>339</v>
      </c>
      <c r="B53">
        <v>4.5502640185010002</v>
      </c>
      <c r="C53" t="s">
        <v>764</v>
      </c>
      <c r="D53" t="s">
        <v>274</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2.3468700646819816</v>
      </c>
      <c r="L53" s="107">
        <f ca="1">OFFSET(IND!U$28,$E53,0)</f>
        <v>2.3761473234904913</v>
      </c>
      <c r="M53" s="107">
        <f ca="1">OFFSET(IND!V$28,$E53,0)</f>
        <v>2.3600055978404963</v>
      </c>
      <c r="N53" s="107">
        <f ca="1">OFFSET(IND!W$28,$E53,0)</f>
        <v>2.3635930485346308</v>
      </c>
      <c r="O53" s="175">
        <f ca="1">OFFSET(IND!X$28,$E53,0)</f>
        <v>2.3683496406050621</v>
      </c>
      <c r="P53" s="107">
        <f ca="1">OFFSET(IND!Y$28,$E53,0)</f>
        <v>2.4056822724145723</v>
      </c>
      <c r="Q53" s="107">
        <f ca="1">OFFSET(IND!Z$28,$E53,0)</f>
        <v>2.4478876402589345</v>
      </c>
      <c r="R53" s="107">
        <f ca="1">OFFSET(IND!AA$28,$E53,0)</f>
        <v>2.4941046548854153</v>
      </c>
      <c r="S53" s="107">
        <f ca="1">OFFSET(IND!AB$28,$E53,0)</f>
        <v>2.5523407588841684</v>
      </c>
      <c r="T53" s="107">
        <f ca="1">OFFSET(IND!AC$28,$E53,0)</f>
        <v>2.6232083134552235</v>
      </c>
      <c r="U53" s="107">
        <f ca="1">OFFSET(IND!AD$28,$E53,0)</f>
        <v>2.7071111194769939</v>
      </c>
      <c r="V53" s="107">
        <f ca="1">OFFSET(IND!AE$28,$E53,0)</f>
        <v>2.7947804174396862</v>
      </c>
      <c r="W53" s="107">
        <f ca="1">OFFSET(IND!AF$28,$E53,0)</f>
        <v>2.8901603213562357</v>
      </c>
      <c r="X53" s="107">
        <f ca="1">OFFSET(IND!AG$28,$E53,0)</f>
        <v>2.9970661477690599</v>
      </c>
      <c r="Y53" s="107">
        <f ca="1">OFFSET(IND!AH$28,$E53,0)</f>
        <v>3.1131855944492957</v>
      </c>
      <c r="Z53" s="107">
        <f ca="1">OFFSET(IND!AI$28,$E53,0)</f>
        <v>3.2360043673996897</v>
      </c>
      <c r="AA53" s="107">
        <f ca="1">OFFSET(IND!AJ$28,$E53,0)</f>
        <v>3.3647757459119045</v>
      </c>
      <c r="AB53" s="107">
        <f ca="1">OFFSET(IND!AK$28,$E53,0)</f>
        <v>3.501224493209028</v>
      </c>
      <c r="AC53" s="107">
        <f ca="1">OFFSET(IND!AL$28,$E53,0)</f>
        <v>3.6397179586087516</v>
      </c>
      <c r="AD53" s="107">
        <f ca="1">OFFSET(IND!AM$28,$E53,0)</f>
        <v>3.7787865531958214</v>
      </c>
      <c r="AE53" s="107">
        <f ca="1">OFFSET(IND!AN$28,$E53,0)</f>
        <v>4.5254960935168196</v>
      </c>
      <c r="AF53" s="107">
        <f ca="1">OFFSET(IND!AO$28,$E53,0)</f>
        <v>5.4232259789173787</v>
      </c>
      <c r="AG53" s="107">
        <f ca="1">OFFSET(IND!AP$28,$E53,0)</f>
        <v>6.3574909679078404</v>
      </c>
      <c r="AH53" s="107">
        <f ca="1">OFFSET(IND!AQ$28,$E53,0)</f>
        <v>7.1189952941774113</v>
      </c>
      <c r="AJ53">
        <f t="shared" ca="1" si="1"/>
        <v>3.063116020265463</v>
      </c>
    </row>
    <row r="54" spans="1:36">
      <c r="A54" s="26" t="s">
        <v>340</v>
      </c>
      <c r="B54">
        <v>0.43799389606880001</v>
      </c>
      <c r="C54" t="s">
        <v>764</v>
      </c>
      <c r="D54" t="s">
        <v>274</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0.22590222435837687</v>
      </c>
      <c r="L54" s="107">
        <f ca="1">OFFSET(IND!U$28,$E54,0)</f>
        <v>0.22872035987746214</v>
      </c>
      <c r="M54" s="107">
        <f ca="1">OFFSET(IND!V$28,$E54,0)</f>
        <v>0.22716660886917583</v>
      </c>
      <c r="N54" s="107">
        <f ca="1">OFFSET(IND!W$28,$E54,0)</f>
        <v>0.22751192542665247</v>
      </c>
      <c r="O54" s="175">
        <f ca="1">OFFSET(IND!X$28,$E54,0)</f>
        <v>0.22796977980267707</v>
      </c>
      <c r="P54" s="107">
        <f ca="1">OFFSET(IND!Y$28,$E54,0)</f>
        <v>0.23156329982487034</v>
      </c>
      <c r="Q54" s="107">
        <f ca="1">OFFSET(IND!Z$28,$E54,0)</f>
        <v>0.23562585387052726</v>
      </c>
      <c r="R54" s="107">
        <f ca="1">OFFSET(IND!AA$28,$E54,0)</f>
        <v>0.24007455623562407</v>
      </c>
      <c r="S54" s="107">
        <f ca="1">OFFSET(IND!AB$28,$E54,0)</f>
        <v>0.24568017779485032</v>
      </c>
      <c r="T54" s="107">
        <f ca="1">OFFSET(IND!AC$28,$E54,0)</f>
        <v>0.25250166248348366</v>
      </c>
      <c r="U54" s="107">
        <f ca="1">OFFSET(IND!AD$28,$E54,0)</f>
        <v>0.26057787888568817</v>
      </c>
      <c r="V54" s="107">
        <f ca="1">OFFSET(IND!AE$28,$E54,0)</f>
        <v>0.26901664578452505</v>
      </c>
      <c r="W54" s="107">
        <f ca="1">OFFSET(IND!AF$28,$E54,0)</f>
        <v>0.27819761101054685</v>
      </c>
      <c r="X54" s="107">
        <f ca="1">OFFSET(IND!AG$28,$E54,0)</f>
        <v>0.28848802476074314</v>
      </c>
      <c r="Y54" s="107">
        <f ca="1">OFFSET(IND!AH$28,$E54,0)</f>
        <v>0.29966531220033721</v>
      </c>
      <c r="Z54" s="107">
        <f ca="1">OFFSET(IND!AI$28,$E54,0)</f>
        <v>0.31148745541141443</v>
      </c>
      <c r="AA54" s="107">
        <f ca="1">OFFSET(IND!AJ$28,$E54,0)</f>
        <v>0.32388257744112325</v>
      </c>
      <c r="AB54" s="107">
        <f ca="1">OFFSET(IND!AK$28,$E54,0)</f>
        <v>0.33701669849418253</v>
      </c>
      <c r="AC54" s="107">
        <f ca="1">OFFSET(IND!AL$28,$E54,0)</f>
        <v>0.3503476375877948</v>
      </c>
      <c r="AD54" s="107">
        <f ca="1">OFFSET(IND!AM$28,$E54,0)</f>
        <v>0.36373393678193849</v>
      </c>
      <c r="AE54" s="107">
        <f ca="1">OFFSET(IND!AN$28,$E54,0)</f>
        <v>0.43560981463587178</v>
      </c>
      <c r="AF54" s="107">
        <f ca="1">OFFSET(IND!AO$28,$E54,0)</f>
        <v>0.52202242905236607</v>
      </c>
      <c r="AG54" s="107">
        <f ca="1">OFFSET(IND!AP$28,$E54,0)</f>
        <v>0.61195179596927674</v>
      </c>
      <c r="AH54" s="107">
        <f ca="1">OFFSET(IND!AQ$28,$E54,0)</f>
        <v>0.68525177271346605</v>
      </c>
      <c r="AJ54">
        <f t="shared" ca="1" si="1"/>
        <v>3.0631160202654626</v>
      </c>
    </row>
    <row r="55" spans="1:36">
      <c r="A55" s="26" t="s">
        <v>341</v>
      </c>
      <c r="B55">
        <v>1.959977536374</v>
      </c>
      <c r="C55" t="s">
        <v>764</v>
      </c>
      <c r="D55" t="s">
        <v>274</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1.0108891679388925</v>
      </c>
      <c r="L55" s="107">
        <f ca="1">OFFSET(IND!U$28,$E55,0)</f>
        <v>1.0235000338925968</v>
      </c>
      <c r="M55" s="107">
        <f ca="1">OFFSET(IND!V$28,$E55,0)</f>
        <v>1.0165471582916068</v>
      </c>
      <c r="N55" s="107">
        <f ca="1">OFFSET(IND!W$28,$E55,0)</f>
        <v>1.0180924142909868</v>
      </c>
      <c r="O55" s="175">
        <f ca="1">OFFSET(IND!X$28,$E55,0)</f>
        <v>1.0201412654279391</v>
      </c>
      <c r="P55" s="107">
        <f ca="1">OFFSET(IND!Y$28,$E55,0)</f>
        <v>1.0362218971061989</v>
      </c>
      <c r="Q55" s="107">
        <f ca="1">OFFSET(IND!Z$28,$E55,0)</f>
        <v>1.0544014076912998</v>
      </c>
      <c r="R55" s="107">
        <f ca="1">OFFSET(IND!AA$28,$E55,0)</f>
        <v>1.0743088922016166</v>
      </c>
      <c r="S55" s="107">
        <f ca="1">OFFSET(IND!AB$28,$E55,0)</f>
        <v>1.0993934708501067</v>
      </c>
      <c r="T55" s="107">
        <f ca="1">OFFSET(IND!AC$28,$E55,0)</f>
        <v>1.1299189116711799</v>
      </c>
      <c r="U55" s="107">
        <f ca="1">OFFSET(IND!AD$28,$E55,0)</f>
        <v>1.166059147572386</v>
      </c>
      <c r="V55" s="107">
        <f ca="1">OFFSET(IND!AE$28,$E55,0)</f>
        <v>1.2038217595742151</v>
      </c>
      <c r="W55" s="107">
        <f ca="1">OFFSET(IND!AF$28,$E55,0)</f>
        <v>1.2449056325841841</v>
      </c>
      <c r="X55" s="107">
        <f ca="1">OFFSET(IND!AG$28,$E55,0)</f>
        <v>1.290954173377568</v>
      </c>
      <c r="Y55" s="107">
        <f ca="1">OFFSET(IND!AH$28,$E55,0)</f>
        <v>1.3409713825118175</v>
      </c>
      <c r="Z55" s="107">
        <f ca="1">OFFSET(IND!AI$28,$E55,0)</f>
        <v>1.3938742547515399</v>
      </c>
      <c r="AA55" s="107">
        <f ca="1">OFFSET(IND!AJ$28,$E55,0)</f>
        <v>1.4493411481418208</v>
      </c>
      <c r="AB55" s="107">
        <f ca="1">OFFSET(IND!AK$28,$E55,0)</f>
        <v>1.5081149859853678</v>
      </c>
      <c r="AC55" s="107">
        <f ca="1">OFFSET(IND!AL$28,$E55,0)</f>
        <v>1.5677695642723304</v>
      </c>
      <c r="AD55" s="107">
        <f ca="1">OFFSET(IND!AM$28,$E55,0)</f>
        <v>1.6276718733026363</v>
      </c>
      <c r="AE55" s="107">
        <f ca="1">OFFSET(IND!AN$28,$E55,0)</f>
        <v>1.9493090177132766</v>
      </c>
      <c r="AF55" s="107">
        <f ca="1">OFFSET(IND!AO$28,$E55,0)</f>
        <v>2.3359965597904826</v>
      </c>
      <c r="AG55" s="107">
        <f ca="1">OFFSET(IND!AP$28,$E55,0)</f>
        <v>2.7384212067992149</v>
      </c>
      <c r="AH55" s="107">
        <f ca="1">OFFSET(IND!AQ$28,$E55,0)</f>
        <v>3.0664310469472364</v>
      </c>
      <c r="AJ55">
        <f t="shared" ca="1" si="1"/>
        <v>3.0631160202654648</v>
      </c>
    </row>
    <row r="56" spans="1:36">
      <c r="A56" s="26" t="s">
        <v>342</v>
      </c>
      <c r="B56">
        <v>3.382156358499</v>
      </c>
      <c r="C56" t="s">
        <v>764</v>
      </c>
      <c r="D56" t="s">
        <v>274</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1.7444002105286986</v>
      </c>
      <c r="L56" s="107">
        <f ca="1">OFFSET(IND!U$28,$E56,0)</f>
        <v>1.7661616438512495</v>
      </c>
      <c r="M56" s="107">
        <f ca="1">OFFSET(IND!V$28,$E56,0)</f>
        <v>1.7541636938812484</v>
      </c>
      <c r="N56" s="107">
        <f ca="1">OFFSET(IND!W$28,$E56,0)</f>
        <v>1.7568302027094469</v>
      </c>
      <c r="O56" s="175">
        <f ca="1">OFFSET(IND!X$28,$E56,0)</f>
        <v>1.7603657202201632</v>
      </c>
      <c r="P56" s="107">
        <f ca="1">OFFSET(IND!Y$28,$E56,0)</f>
        <v>1.78811461512838</v>
      </c>
      <c r="Q56" s="107">
        <f ca="1">OFFSET(IND!Z$28,$E56,0)</f>
        <v>1.8194853559551087</v>
      </c>
      <c r="R56" s="107">
        <f ca="1">OFFSET(IND!AA$28,$E56,0)</f>
        <v>1.8538379054454726</v>
      </c>
      <c r="S56" s="107">
        <f ca="1">OFFSET(IND!AB$28,$E56,0)</f>
        <v>1.8971240990889036</v>
      </c>
      <c r="T56" s="107">
        <f ca="1">OFFSET(IND!AC$28,$E56,0)</f>
        <v>1.9497990975789261</v>
      </c>
      <c r="U56" s="107">
        <f ca="1">OFFSET(IND!AD$28,$E56,0)</f>
        <v>2.0121630412377147</v>
      </c>
      <c r="V56" s="107">
        <f ca="1">OFFSET(IND!AE$28,$E56,0)</f>
        <v>2.0773265729237975</v>
      </c>
      <c r="W56" s="107">
        <f ca="1">OFFSET(IND!AF$28,$E56,0)</f>
        <v>2.1482213050080734</v>
      </c>
      <c r="X56" s="107">
        <f ca="1">OFFSET(IND!AG$28,$E56,0)</f>
        <v>2.2276831162551929</v>
      </c>
      <c r="Y56" s="107">
        <f ca="1">OFFSET(IND!AH$28,$E56,0)</f>
        <v>2.3139933003100257</v>
      </c>
      <c r="Z56" s="107">
        <f ca="1">OFFSET(IND!AI$28,$E56,0)</f>
        <v>2.4052830127724736</v>
      </c>
      <c r="AA56" s="107">
        <f ca="1">OFFSET(IND!AJ$28,$E56,0)</f>
        <v>2.5009972251471657</v>
      </c>
      <c r="AB56" s="107">
        <f ca="1">OFFSET(IND!AK$28,$E56,0)</f>
        <v>2.6024179331332862</v>
      </c>
      <c r="AC56" s="107">
        <f ca="1">OFFSET(IND!AL$28,$E56,0)</f>
        <v>2.7053584554211545</v>
      </c>
      <c r="AD56" s="107">
        <f ca="1">OFFSET(IND!AM$28,$E56,0)</f>
        <v>2.8087264642966212</v>
      </c>
      <c r="AE56" s="107">
        <f ca="1">OFFSET(IND!AN$28,$E56,0)</f>
        <v>3.363746658614982</v>
      </c>
      <c r="AF56" s="107">
        <f ca="1">OFFSET(IND!AO$28,$E56,0)</f>
        <v>4.0310184537847951</v>
      </c>
      <c r="AG56" s="107">
        <f ca="1">OFFSET(IND!AP$28,$E56,0)</f>
        <v>4.7254463507571804</v>
      </c>
      <c r="AH56" s="107">
        <f ca="1">OFFSET(IND!AQ$28,$E56,0)</f>
        <v>5.2914633310126078</v>
      </c>
      <c r="AJ56">
        <f t="shared" ca="1" si="1"/>
        <v>3.0631160202654635</v>
      </c>
    </row>
    <row r="57" spans="1:36">
      <c r="A57" s="26" t="s">
        <v>343</v>
      </c>
      <c r="B57">
        <v>4.2714054259280001</v>
      </c>
      <c r="C57" t="s">
        <v>764</v>
      </c>
      <c r="D57" t="s">
        <v>274</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2.2030443700565296</v>
      </c>
      <c r="L57" s="107">
        <f ca="1">OFFSET(IND!U$28,$E57,0)</f>
        <v>2.230527399969187</v>
      </c>
      <c r="M57" s="107">
        <f ca="1">OFFSET(IND!V$28,$E57,0)</f>
        <v>2.2153749045876254</v>
      </c>
      <c r="N57" s="107">
        <f ca="1">OFFSET(IND!W$28,$E57,0)</f>
        <v>2.218742501785913</v>
      </c>
      <c r="O57" s="175">
        <f ca="1">OFFSET(IND!X$28,$E57,0)</f>
        <v>2.2232075906458024</v>
      </c>
      <c r="P57" s="107">
        <f ca="1">OFFSET(IND!Y$28,$E57,0)</f>
        <v>2.2582523277043407</v>
      </c>
      <c r="Q57" s="107">
        <f ca="1">OFFSET(IND!Z$28,$E57,0)</f>
        <v>2.2978711798150502</v>
      </c>
      <c r="R57" s="107">
        <f ca="1">OFFSET(IND!AA$28,$E57,0)</f>
        <v>2.3412558287591687</v>
      </c>
      <c r="S57" s="107">
        <f ca="1">OFFSET(IND!AB$28,$E57,0)</f>
        <v>2.3959229886412663</v>
      </c>
      <c r="T57" s="107">
        <f ca="1">OFFSET(IND!AC$28,$E57,0)</f>
        <v>2.4624474926889981</v>
      </c>
      <c r="U57" s="107">
        <f ca="1">OFFSET(IND!AD$28,$E57,0)</f>
        <v>2.5412083952288897</v>
      </c>
      <c r="V57" s="107">
        <f ca="1">OFFSET(IND!AE$28,$E57,0)</f>
        <v>2.6235049638417283</v>
      </c>
      <c r="W57" s="107">
        <f ca="1">OFFSET(IND!AF$28,$E57,0)</f>
        <v>2.7130396012731195</v>
      </c>
      <c r="X57" s="107">
        <f ca="1">OFFSET(IND!AG$28,$E57,0)</f>
        <v>2.8133938060283485</v>
      </c>
      <c r="Y57" s="107">
        <f ca="1">OFFSET(IND!AH$28,$E57,0)</f>
        <v>2.9223969831163128</v>
      </c>
      <c r="Z57" s="107">
        <f ca="1">OFFSET(IND!AI$28,$E57,0)</f>
        <v>3.0376889246504861</v>
      </c>
      <c r="AA57" s="107">
        <f ca="1">OFFSET(IND!AJ$28,$E57,0)</f>
        <v>3.1585686719892867</v>
      </c>
      <c r="AB57" s="107">
        <f ca="1">OFFSET(IND!AK$28,$E57,0)</f>
        <v>3.2866552878859054</v>
      </c>
      <c r="AC57" s="107">
        <f ca="1">OFFSET(IND!AL$28,$E57,0)</f>
        <v>3.4166613132854513</v>
      </c>
      <c r="AD57" s="107">
        <f ca="1">OFFSET(IND!AM$28,$E57,0)</f>
        <v>3.5472072216283714</v>
      </c>
      <c r="AE57" s="107">
        <f ca="1">OFFSET(IND!AN$28,$E57,0)</f>
        <v>4.2481553796145226</v>
      </c>
      <c r="AF57" s="107">
        <f ca="1">OFFSET(IND!AO$28,$E57,0)</f>
        <v>5.0908687448008454</v>
      </c>
      <c r="AG57" s="107">
        <f ca="1">OFFSET(IND!AP$28,$E57,0)</f>
        <v>5.9678781945827479</v>
      </c>
      <c r="AH57" s="107">
        <f ca="1">OFFSET(IND!AQ$28,$E57,0)</f>
        <v>6.682714454164592</v>
      </c>
      <c r="AJ57">
        <f t="shared" ca="1" si="1"/>
        <v>3.0631160202654626</v>
      </c>
    </row>
    <row r="58" spans="1:36">
      <c r="A58" s="26" t="s">
        <v>344</v>
      </c>
      <c r="B58">
        <v>1.0716137343180001</v>
      </c>
      <c r="C58" t="s">
        <v>764</v>
      </c>
      <c r="D58" t="s">
        <v>274</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0.55270159791780915</v>
      </c>
      <c r="L58" s="107">
        <f ca="1">OFFSET(IND!U$28,$E58,0)</f>
        <v>0.5595965632461557</v>
      </c>
      <c r="M58" s="107">
        <f ca="1">OFFSET(IND!V$28,$E58,0)</f>
        <v>0.55579509264317528</v>
      </c>
      <c r="N58" s="107">
        <f ca="1">OFFSET(IND!W$28,$E58,0)</f>
        <v>0.55663995822007206</v>
      </c>
      <c r="O58" s="175">
        <f ca="1">OFFSET(IND!X$28,$E58,0)</f>
        <v>0.55776016341486911</v>
      </c>
      <c r="P58" s="107">
        <f ca="1">OFFSET(IND!Y$28,$E58,0)</f>
        <v>0.56655221610074702</v>
      </c>
      <c r="Q58" s="107">
        <f ca="1">OFFSET(IND!Z$28,$E58,0)</f>
        <v>0.57649182656292608</v>
      </c>
      <c r="R58" s="107">
        <f ca="1">OFFSET(IND!AA$28,$E58,0)</f>
        <v>0.58737620325657491</v>
      </c>
      <c r="S58" s="107">
        <f ca="1">OFFSET(IND!AB$28,$E58,0)</f>
        <v>0.60109114564772093</v>
      </c>
      <c r="T58" s="107">
        <f ca="1">OFFSET(IND!AC$28,$E58,0)</f>
        <v>0.61778086837306379</v>
      </c>
      <c r="U58" s="107">
        <f ca="1">OFFSET(IND!AD$28,$E58,0)</f>
        <v>0.63754046889628424</v>
      </c>
      <c r="V58" s="107">
        <f ca="1">OFFSET(IND!AE$28,$E58,0)</f>
        <v>0.65818710025500782</v>
      </c>
      <c r="W58" s="107">
        <f ca="1">OFFSET(IND!AF$28,$E58,0)</f>
        <v>0.68064962431940146</v>
      </c>
      <c r="X58" s="107">
        <f ca="1">OFFSET(IND!AG$28,$E58,0)</f>
        <v>0.70582657040358898</v>
      </c>
      <c r="Y58" s="107">
        <f ca="1">OFFSET(IND!AH$28,$E58,0)</f>
        <v>0.73317337783674563</v>
      </c>
      <c r="Z58" s="107">
        <f ca="1">OFFSET(IND!AI$28,$E58,0)</f>
        <v>0.76209791570765073</v>
      </c>
      <c r="AA58" s="107">
        <f ca="1">OFFSET(IND!AJ$28,$E58,0)</f>
        <v>0.79242432693119857</v>
      </c>
      <c r="AB58" s="107">
        <f ca="1">OFFSET(IND!AK$28,$E58,0)</f>
        <v>0.8245588033131378</v>
      </c>
      <c r="AC58" s="107">
        <f ca="1">OFFSET(IND!AL$28,$E58,0)</f>
        <v>0.85717482274239176</v>
      </c>
      <c r="AD58" s="107">
        <f ca="1">OFFSET(IND!AM$28,$E58,0)</f>
        <v>0.88992628845205091</v>
      </c>
      <c r="AE58" s="107">
        <f ca="1">OFFSET(IND!AN$28,$E58,0)</f>
        <v>1.0657807434245352</v>
      </c>
      <c r="AF58" s="107">
        <f ca="1">OFFSET(IND!AO$28,$E58,0)</f>
        <v>1.2772013711049588</v>
      </c>
      <c r="AG58" s="107">
        <f ca="1">OFFSET(IND!AP$28,$E58,0)</f>
        <v>1.4972262289207088</v>
      </c>
      <c r="AH58" s="107">
        <f ca="1">OFFSET(IND!AQ$28,$E58,0)</f>
        <v>1.6765649423349724</v>
      </c>
      <c r="AJ58">
        <f t="shared" ca="1" si="1"/>
        <v>3.0631160202654639</v>
      </c>
    </row>
    <row r="59" spans="1:36">
      <c r="A59" s="26" t="s">
        <v>345</v>
      </c>
      <c r="B59">
        <v>13.06049710462</v>
      </c>
      <c r="C59" t="s">
        <v>764</v>
      </c>
      <c r="D59" t="s">
        <v>274</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6.7361563109467344</v>
      </c>
      <c r="L59" s="107">
        <f ca="1">OFFSET(IND!U$28,$E59,0)</f>
        <v>6.8201900180778052</v>
      </c>
      <c r="M59" s="107">
        <f ca="1">OFFSET(IND!V$28,$E59,0)</f>
        <v>6.7738588688833481</v>
      </c>
      <c r="N59" s="107">
        <f ca="1">OFFSET(IND!W$28,$E59,0)</f>
        <v>6.7841558295021622</v>
      </c>
      <c r="O59" s="175">
        <f ca="1">OFFSET(IND!X$28,$E59,0)</f>
        <v>6.7978085443141243</v>
      </c>
      <c r="P59" s="107">
        <f ca="1">OFFSET(IND!Y$28,$E59,0)</f>
        <v>6.9049633660285341</v>
      </c>
      <c r="Q59" s="107">
        <f ca="1">OFFSET(IND!Z$28,$E59,0)</f>
        <v>7.0261042673673364</v>
      </c>
      <c r="R59" s="107">
        <f ca="1">OFFSET(IND!AA$28,$E59,0)</f>
        <v>7.1587596876372581</v>
      </c>
      <c r="S59" s="107">
        <f ca="1">OFFSET(IND!AB$28,$E59,0)</f>
        <v>7.3259131680875305</v>
      </c>
      <c r="T59" s="107">
        <f ca="1">OFFSET(IND!AC$28,$E59,0)</f>
        <v>7.5293223521532289</v>
      </c>
      <c r="U59" s="107">
        <f ca="1">OFFSET(IND!AD$28,$E59,0)</f>
        <v>7.7701462583400742</v>
      </c>
      <c r="V59" s="107">
        <f ca="1">OFFSET(IND!AE$28,$E59,0)</f>
        <v>8.0217810222901118</v>
      </c>
      <c r="W59" s="107">
        <f ca="1">OFFSET(IND!AF$28,$E59,0)</f>
        <v>8.2955473254927661</v>
      </c>
      <c r="X59" s="107">
        <f ca="1">OFFSET(IND!AG$28,$E59,0)</f>
        <v>8.6023961656160495</v>
      </c>
      <c r="Y59" s="107">
        <f ca="1">OFFSET(IND!AH$28,$E59,0)</f>
        <v>8.9356906054531802</v>
      </c>
      <c r="Z59" s="107">
        <f ca="1">OFFSET(IND!AI$28,$E59,0)</f>
        <v>9.2882139364048832</v>
      </c>
      <c r="AA59" s="107">
        <f ca="1">OFFSET(IND!AJ$28,$E59,0)</f>
        <v>9.6578228666512658</v>
      </c>
      <c r="AB59" s="107">
        <f ca="1">OFFSET(IND!AK$28,$E59,0)</f>
        <v>10.049467936422456</v>
      </c>
      <c r="AC59" s="107">
        <f ca="1">OFFSET(IND!AL$28,$E59,0)</f>
        <v>10.446981904075219</v>
      </c>
      <c r="AD59" s="107">
        <f ca="1">OFFSET(IND!AM$28,$E59,0)</f>
        <v>10.846146649145638</v>
      </c>
      <c r="AE59" s="107">
        <f ca="1">OFFSET(IND!AN$28,$E59,0)</f>
        <v>12.989406413788391</v>
      </c>
      <c r="AF59" s="107">
        <f ca="1">OFFSET(IND!AO$28,$E59,0)</f>
        <v>15.566135702755615</v>
      </c>
      <c r="AG59" s="107">
        <f ca="1">OFFSET(IND!AP$28,$E59,0)</f>
        <v>18.247730690221388</v>
      </c>
      <c r="AH59" s="107">
        <f ca="1">OFFSET(IND!AQ$28,$E59,0)</f>
        <v>20.433455520244781</v>
      </c>
      <c r="AJ59">
        <f t="shared" ca="1" si="1"/>
        <v>3.063116020265463</v>
      </c>
    </row>
    <row r="60" spans="1:36">
      <c r="A60" s="26" t="s">
        <v>346</v>
      </c>
      <c r="B60">
        <v>4.6033799408959997</v>
      </c>
      <c r="C60" t="s">
        <v>764</v>
      </c>
      <c r="D60" t="s">
        <v>274</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2.37426543508683</v>
      </c>
      <c r="L60" s="107">
        <f ca="1">OFFSET(IND!U$28,$E60,0)</f>
        <v>2.403884451780264</v>
      </c>
      <c r="M60" s="107">
        <f ca="1">OFFSET(IND!V$28,$E60,0)</f>
        <v>2.387554301317234</v>
      </c>
      <c r="N60" s="107">
        <f ca="1">OFFSET(IND!W$28,$E60,0)</f>
        <v>2.39118362886772</v>
      </c>
      <c r="O60" s="175">
        <f ca="1">OFFSET(IND!X$28,$E60,0)</f>
        <v>2.3959957453592069</v>
      </c>
      <c r="P60" s="107">
        <f ca="1">OFFSET(IND!Y$28,$E60,0)</f>
        <v>2.4337641666450929</v>
      </c>
      <c r="Q60" s="107">
        <f ca="1">OFFSET(IND!Z$28,$E60,0)</f>
        <v>2.476462204153008</v>
      </c>
      <c r="R60" s="107">
        <f ca="1">OFFSET(IND!AA$28,$E60,0)</f>
        <v>2.5232187170047009</v>
      </c>
      <c r="S60" s="107">
        <f ca="1">OFFSET(IND!AB$28,$E60,0)</f>
        <v>2.5821346198828166</v>
      </c>
      <c r="T60" s="107">
        <f ca="1">OFFSET(IND!AC$28,$E60,0)</f>
        <v>2.6538294221726</v>
      </c>
      <c r="U60" s="107">
        <f ca="1">OFFSET(IND!AD$28,$E60,0)</f>
        <v>2.7387116383813952</v>
      </c>
      <c r="V60" s="107">
        <f ca="1">OFFSET(IND!AE$28,$E60,0)</f>
        <v>2.8274043133631075</v>
      </c>
      <c r="W60" s="107">
        <f ca="1">OFFSET(IND!AF$28,$E60,0)</f>
        <v>2.9238976013720683</v>
      </c>
      <c r="X60" s="107">
        <f ca="1">OFFSET(IND!AG$28,$E60,0)</f>
        <v>3.0320513557196729</v>
      </c>
      <c r="Y60" s="107">
        <f ca="1">OFFSET(IND!AH$28,$E60,0)</f>
        <v>3.1495262823222459</v>
      </c>
      <c r="Z60" s="107">
        <f ca="1">OFFSET(IND!AI$28,$E60,0)</f>
        <v>3.2737787374471585</v>
      </c>
      <c r="AA60" s="107">
        <f ca="1">OFFSET(IND!AJ$28,$E60,0)</f>
        <v>3.4040532838019284</v>
      </c>
      <c r="AB60" s="107">
        <f ca="1">OFFSET(IND!AK$28,$E60,0)</f>
        <v>3.5420948180324814</v>
      </c>
      <c r="AC60" s="107">
        <f ca="1">OFFSET(IND!AL$28,$E60,0)</f>
        <v>3.6822049386703339</v>
      </c>
      <c r="AD60" s="107">
        <f ca="1">OFFSET(IND!AM$28,$E60,0)</f>
        <v>3.8228969020658128</v>
      </c>
      <c r="AE60" s="107">
        <f ca="1">OFFSET(IND!AN$28,$E60,0)</f>
        <v>4.5783228961648774</v>
      </c>
      <c r="AF60" s="107">
        <f ca="1">OFFSET(IND!AO$28,$E60,0)</f>
        <v>5.4865321187491016</v>
      </c>
      <c r="AG60" s="107">
        <f ca="1">OFFSET(IND!AP$28,$E60,0)</f>
        <v>6.4317029247316704</v>
      </c>
      <c r="AH60" s="107">
        <f ca="1">OFFSET(IND!AQ$28,$E60,0)</f>
        <v>7.2020964065608082</v>
      </c>
      <c r="AJ60">
        <f t="shared" ca="1" si="1"/>
        <v>3.0631160202654644</v>
      </c>
    </row>
    <row r="61" spans="1:36">
      <c r="A61" s="26" t="s">
        <v>347</v>
      </c>
      <c r="B61">
        <v>109.842732955</v>
      </c>
      <c r="C61" t="s">
        <v>764</v>
      </c>
      <c r="D61" t="s">
        <v>274</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69.204796529521872</v>
      </c>
      <c r="L61" s="107">
        <f ca="1">OFFSET(IND!U$28,$E61,0)</f>
        <v>70.068127980749708</v>
      </c>
      <c r="M61" s="107">
        <f ca="1">OFFSET(IND!V$28,$E61,0)</f>
        <v>69.592138765984785</v>
      </c>
      <c r="N61" s="107">
        <f ca="1">OFFSET(IND!W$28,$E61,0)</f>
        <v>69.697925958502793</v>
      </c>
      <c r="O61" s="175">
        <f ca="1">OFFSET(IND!X$28,$E61,0)</f>
        <v>69.838188937421791</v>
      </c>
      <c r="P61" s="107">
        <f ca="1">OFFSET(IND!Y$28,$E61,0)</f>
        <v>70.939058230174396</v>
      </c>
      <c r="Q61" s="107">
        <f ca="1">OFFSET(IND!Z$28,$E61,0)</f>
        <v>72.18361536952267</v>
      </c>
      <c r="R61" s="107">
        <f ca="1">OFFSET(IND!AA$28,$E61,0)</f>
        <v>73.546468448421592</v>
      </c>
      <c r="S61" s="107">
        <f ca="1">OFFSET(IND!AB$28,$E61,0)</f>
        <v>75.263741930476044</v>
      </c>
      <c r="T61" s="107">
        <f ca="1">OFFSET(IND!AC$28,$E61,0)</f>
        <v>77.353493198959342</v>
      </c>
      <c r="U61" s="107">
        <f ca="1">OFFSET(IND!AD$28,$E61,0)</f>
        <v>79.827629584426163</v>
      </c>
      <c r="V61" s="107">
        <f ca="1">OFFSET(IND!AE$28,$E61,0)</f>
        <v>82.412832752977508</v>
      </c>
      <c r="W61" s="107">
        <f ca="1">OFFSET(IND!AF$28,$E61,0)</f>
        <v>85.22540722946205</v>
      </c>
      <c r="X61" s="107">
        <f ca="1">OFFSET(IND!AG$28,$E61,0)</f>
        <v>88.377859542889311</v>
      </c>
      <c r="Y61" s="107">
        <f ca="1">OFFSET(IND!AH$28,$E61,0)</f>
        <v>91.802004237374263</v>
      </c>
      <c r="Z61" s="107">
        <f ca="1">OFFSET(IND!AI$28,$E61,0)</f>
        <v>95.423699498628253</v>
      </c>
      <c r="AA61" s="107">
        <f ca="1">OFFSET(IND!AJ$28,$E61,0)</f>
        <v>99.220925933476252</v>
      </c>
      <c r="AB61" s="107">
        <f ca="1">OFFSET(IND!AK$28,$E61,0)</f>
        <v>103.24454357448322</v>
      </c>
      <c r="AC61" s="107">
        <f ca="1">OFFSET(IND!AL$28,$E61,0)</f>
        <v>107.32845611735976</v>
      </c>
      <c r="AD61" s="107">
        <f ca="1">OFFSET(IND!AM$28,$E61,0)</f>
        <v>111.42932814128618</v>
      </c>
      <c r="AE61" s="107">
        <f ca="1">OFFSET(IND!AN$28,$E61,0)</f>
        <v>133.4483919924287</v>
      </c>
      <c r="AF61" s="107">
        <f ca="1">OFFSET(IND!AO$28,$E61,0)</f>
        <v>159.92076257338601</v>
      </c>
      <c r="AG61" s="107">
        <f ca="1">OFFSET(IND!AP$28,$E61,0)</f>
        <v>187.47048483570575</v>
      </c>
      <c r="AH61" s="107">
        <f ca="1">OFFSET(IND!AQ$28,$E61,0)</f>
        <v>209.9258191760743</v>
      </c>
      <c r="AJ61">
        <f t="shared" ca="1" si="1"/>
        <v>3.063116020265463</v>
      </c>
    </row>
    <row r="62" spans="1:36">
      <c r="A62" s="26" t="s">
        <v>348</v>
      </c>
      <c r="B62">
        <v>9.3435013244270007</v>
      </c>
      <c r="C62" t="s">
        <v>764</v>
      </c>
      <c r="D62" t="s">
        <v>274</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5.2583700973319498</v>
      </c>
      <c r="L62" s="107">
        <f ca="1">OFFSET(RES!Q$95,$E62,0)</f>
        <v>5.4012591803646162</v>
      </c>
      <c r="M62" s="107">
        <f ca="1">OFFSET(RES!R$95,$E62,0)</f>
        <v>5.4587959869725431</v>
      </c>
      <c r="N62" s="107">
        <f ca="1">OFFSET(RES!S$95,$E62,0)</f>
        <v>5.5676330156006335</v>
      </c>
      <c r="O62" s="175">
        <f ca="1">OFFSET(RES!T$95,$E62,0)</f>
        <v>5.6838853082058227</v>
      </c>
      <c r="P62" s="107">
        <f ca="1">OFFSET(RES!U$95,$E62,0)</f>
        <v>5.8138144022245051</v>
      </c>
      <c r="Q62" s="107">
        <f ca="1">OFFSET(RES!V$95,$E62,0)</f>
        <v>5.9485249835940843</v>
      </c>
      <c r="R62" s="107">
        <f ca="1">OFFSET(RES!W$95,$E62,0)</f>
        <v>6.0883837921757511</v>
      </c>
      <c r="S62" s="107">
        <f ca="1">OFFSET(RES!X$95,$E62,0)</f>
        <v>6.2445461350025164</v>
      </c>
      <c r="T62" s="107">
        <f ca="1">OFFSET(RES!Y$95,$E62,0)</f>
        <v>6.4091487647122811</v>
      </c>
      <c r="U62" s="107">
        <f ca="1">OFFSET(RES!Z$95,$E62,0)</f>
        <v>6.5904537808961381</v>
      </c>
      <c r="V62" s="107">
        <f ca="1">OFFSET(RES!AA$95,$E62,0)</f>
        <v>6.7664438529280559</v>
      </c>
      <c r="W62" s="107">
        <f ca="1">OFFSET(RES!AB$95,$E62,0)</f>
        <v>6.9408685738337228</v>
      </c>
      <c r="X62" s="107">
        <f ca="1">OFFSET(RES!AC$95,$E62,0)</f>
        <v>7.1221230609910489</v>
      </c>
      <c r="Y62" s="107">
        <f ca="1">OFFSET(RES!AD$95,$E62,0)</f>
        <v>7.2996058012048222</v>
      </c>
      <c r="Z62" s="107">
        <f ca="1">OFFSET(RES!AE$95,$E62,0)</f>
        <v>7.4863158127396687</v>
      </c>
      <c r="AA62" s="107">
        <f ca="1">OFFSET(RES!AF$95,$E62,0)</f>
        <v>7.6811145895999102</v>
      </c>
      <c r="AB62" s="107">
        <f ca="1">OFFSET(RES!AG$95,$E62,0)</f>
        <v>7.8627987461083206</v>
      </c>
      <c r="AC62" s="107">
        <f ca="1">OFFSET(RES!AH$95,$E62,0)</f>
        <v>8.0370504286864186</v>
      </c>
      <c r="AD62" s="107">
        <f ca="1">OFFSET(RES!AI$95,$E62,0)</f>
        <v>8.2030835195545482</v>
      </c>
      <c r="AE62" s="107">
        <f ca="1">OFFSET(RES!AJ$95,$E62,0)</f>
        <v>8.9906627538912929</v>
      </c>
      <c r="AF62" s="107">
        <f ca="1">OFFSET(RES!AK$95,$E62,0)</f>
        <v>9.7112959836799799</v>
      </c>
      <c r="AG62" s="107">
        <f ca="1">OFFSET(RES!AL$95,$E62,0)</f>
        <v>10.406609805413311</v>
      </c>
      <c r="AH62" s="107">
        <f ca="1">OFFSET(RES!AM$95,$E62,0)</f>
        <v>11.056034705904498</v>
      </c>
      <c r="AJ62">
        <f t="shared" ca="1" si="1"/>
        <v>2.1371424254488898</v>
      </c>
    </row>
    <row r="63" spans="1:36">
      <c r="A63" s="26" t="s">
        <v>349</v>
      </c>
      <c r="B63">
        <v>3.5355599850489998</v>
      </c>
      <c r="C63" t="s">
        <v>764</v>
      </c>
      <c r="D63" t="s">
        <v>274</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7.7447672074095095</v>
      </c>
      <c r="L63" s="107">
        <f ca="1">OFFSET(RES!Q$95,$E63,0)</f>
        <v>7.9552207631852259</v>
      </c>
      <c r="M63" s="107">
        <f ca="1">OFFSET(RES!R$95,$E63,0)</f>
        <v>8.0399635950490822</v>
      </c>
      <c r="N63" s="107">
        <f ca="1">OFFSET(RES!S$95,$E63,0)</f>
        <v>8.2002637326712726</v>
      </c>
      <c r="O63" s="175">
        <f ca="1">OFFSET(RES!T$95,$E63,0)</f>
        <v>8.3714854091393622</v>
      </c>
      <c r="P63" s="107">
        <f ca="1">OFFSET(RES!U$95,$E63,0)</f>
        <v>8.5628509022519328</v>
      </c>
      <c r="Q63" s="107">
        <f ca="1">OFFSET(RES!V$95,$E63,0)</f>
        <v>8.7612587879219728</v>
      </c>
      <c r="R63" s="107">
        <f ca="1">OFFSET(RES!W$95,$E63,0)</f>
        <v>8.96724921733664</v>
      </c>
      <c r="S63" s="107">
        <f ca="1">OFFSET(RES!X$95,$E63,0)</f>
        <v>9.1972522352624111</v>
      </c>
      <c r="T63" s="107">
        <f ca="1">OFFSET(RES!Y$95,$E63,0)</f>
        <v>9.4396864925004831</v>
      </c>
      <c r="U63" s="107">
        <f ca="1">OFFSET(RES!Z$95,$E63,0)</f>
        <v>9.7067207859961133</v>
      </c>
      <c r="V63" s="107">
        <f ca="1">OFFSET(RES!AA$95,$E63,0)</f>
        <v>9.9659269874375092</v>
      </c>
      <c r="W63" s="107">
        <f ca="1">OFFSET(RES!AB$95,$E63,0)</f>
        <v>10.222827668376112</v>
      </c>
      <c r="X63" s="107">
        <f ca="1">OFFSET(RES!AC$95,$E63,0)</f>
        <v>10.48978754041786</v>
      </c>
      <c r="Y63" s="107">
        <f ca="1">OFFSET(RES!AD$95,$E63,0)</f>
        <v>10.751192211607941</v>
      </c>
      <c r="Z63" s="107">
        <f ca="1">OFFSET(RES!AE$95,$E63,0)</f>
        <v>11.026187228669185</v>
      </c>
      <c r="AA63" s="107">
        <f ca="1">OFFSET(RES!AF$95,$E63,0)</f>
        <v>11.313095748066891</v>
      </c>
      <c r="AB63" s="107">
        <f ca="1">OFFSET(RES!AG$95,$E63,0)</f>
        <v>11.580688456717457</v>
      </c>
      <c r="AC63" s="107">
        <f ca="1">OFFSET(RES!AH$95,$E63,0)</f>
        <v>11.837334278918433</v>
      </c>
      <c r="AD63" s="107">
        <f ca="1">OFFSET(RES!AI$95,$E63,0)</f>
        <v>12.081875384564986</v>
      </c>
      <c r="AE63" s="107">
        <f ca="1">OFFSET(RES!AJ$95,$E63,0)</f>
        <v>13.241857986478612</v>
      </c>
      <c r="AF63" s="107">
        <f ca="1">OFFSET(RES!AK$95,$E63,0)</f>
        <v>14.303239460838672</v>
      </c>
      <c r="AG63" s="107">
        <f ca="1">OFFSET(RES!AL$95,$E63,0)</f>
        <v>15.327329356707967</v>
      </c>
      <c r="AH63" s="107">
        <f ca="1">OFFSET(RES!AM$95,$E63,0)</f>
        <v>16.283831957304933</v>
      </c>
      <c r="AJ63">
        <f t="shared" ca="1" si="1"/>
        <v>2.137142425448892</v>
      </c>
    </row>
    <row r="64" spans="1:36">
      <c r="A64" s="26" t="s">
        <v>350</v>
      </c>
      <c r="B64">
        <v>27.200595464100001</v>
      </c>
      <c r="C64" t="s">
        <v>764</v>
      </c>
      <c r="D64" t="s">
        <v>274</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19.062364569315896</v>
      </c>
      <c r="L64" s="107">
        <f ca="1">OFFSET(RES!Q$95,$E64,0)</f>
        <v>19.58035849962635</v>
      </c>
      <c r="M64" s="107">
        <f ca="1">OFFSET(RES!R$95,$E64,0)</f>
        <v>19.788937881338381</v>
      </c>
      <c r="N64" s="107">
        <f ca="1">OFFSET(RES!S$95,$E64,0)</f>
        <v>20.183488108870371</v>
      </c>
      <c r="O64" s="175">
        <f ca="1">OFFSET(RES!T$95,$E64,0)</f>
        <v>20.604919758343524</v>
      </c>
      <c r="P64" s="107">
        <f ca="1">OFFSET(RES!U$95,$E64,0)</f>
        <v>21.0759318233942</v>
      </c>
      <c r="Q64" s="107">
        <f ca="1">OFFSET(RES!V$95,$E64,0)</f>
        <v>21.564277482957863</v>
      </c>
      <c r="R64" s="107">
        <f ca="1">OFFSET(RES!W$95,$E64,0)</f>
        <v>22.071286222941119</v>
      </c>
      <c r="S64" s="107">
        <f ca="1">OFFSET(RES!X$95,$E64,0)</f>
        <v>22.637397671139244</v>
      </c>
      <c r="T64" s="107">
        <f ca="1">OFFSET(RES!Y$95,$E64,0)</f>
        <v>23.234106399988072</v>
      </c>
      <c r="U64" s="107">
        <f ca="1">OFFSET(RES!Z$95,$E64,0)</f>
        <v>23.891363735012092</v>
      </c>
      <c r="V64" s="107">
        <f ca="1">OFFSET(RES!AA$95,$E64,0)</f>
        <v>24.529353616202609</v>
      </c>
      <c r="W64" s="107">
        <f ca="1">OFFSET(RES!AB$95,$E64,0)</f>
        <v>25.161668869457994</v>
      </c>
      <c r="X64" s="107">
        <f ca="1">OFFSET(RES!AC$95,$E64,0)</f>
        <v>25.818743029333206</v>
      </c>
      <c r="Y64" s="107">
        <f ca="1">OFFSET(RES!AD$95,$E64,0)</f>
        <v>26.462144052101223</v>
      </c>
      <c r="Z64" s="107">
        <f ca="1">OFFSET(RES!AE$95,$E64,0)</f>
        <v>27.138995289792593</v>
      </c>
      <c r="AA64" s="107">
        <f ca="1">OFFSET(RES!AF$95,$E64,0)</f>
        <v>27.845169490815614</v>
      </c>
      <c r="AB64" s="107">
        <f ca="1">OFFSET(RES!AG$95,$E64,0)</f>
        <v>28.503801265248764</v>
      </c>
      <c r="AC64" s="107">
        <f ca="1">OFFSET(RES!AH$95,$E64,0)</f>
        <v>29.135489229130535</v>
      </c>
      <c r="AD64" s="107">
        <f ca="1">OFFSET(RES!AI$95,$E64,0)</f>
        <v>29.73738358995244</v>
      </c>
      <c r="AE64" s="107">
        <f ca="1">OFFSET(RES!AJ$95,$E64,0)</f>
        <v>32.592474086486192</v>
      </c>
      <c r="AF64" s="107">
        <f ca="1">OFFSET(RES!AK$95,$E64,0)</f>
        <v>35.204875475647746</v>
      </c>
      <c r="AG64" s="107">
        <f ca="1">OFFSET(RES!AL$95,$E64,0)</f>
        <v>37.725490288722661</v>
      </c>
      <c r="AH64" s="107">
        <f ca="1">OFFSET(RES!AM$95,$E64,0)</f>
        <v>40.079751016744829</v>
      </c>
      <c r="AJ64">
        <f t="shared" ca="1" si="1"/>
        <v>2.1371424254488907</v>
      </c>
    </row>
    <row r="65" spans="1:36">
      <c r="A65" s="26" t="s">
        <v>351</v>
      </c>
      <c r="B65">
        <v>11.63227160329</v>
      </c>
      <c r="C65" t="s">
        <v>764</v>
      </c>
      <c r="D65" t="s">
        <v>274</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14.50982490186453</v>
      </c>
      <c r="L65" s="107">
        <f ca="1">OFFSET(RES!Q$95,$E65,0)</f>
        <v>14.904109734771962</v>
      </c>
      <c r="M65" s="107">
        <f ca="1">OFFSET(RES!R$95,$E65,0)</f>
        <v>15.062875468990072</v>
      </c>
      <c r="N65" s="107">
        <f ca="1">OFFSET(RES!S$95,$E65,0)</f>
        <v>15.363197850070492</v>
      </c>
      <c r="O65" s="175">
        <f ca="1">OFFSET(RES!T$95,$E65,0)</f>
        <v>15.683981739169033</v>
      </c>
      <c r="P65" s="107">
        <f ca="1">OFFSET(RES!U$95,$E65,0)</f>
        <v>16.042505077955237</v>
      </c>
      <c r="Q65" s="107">
        <f ca="1">OFFSET(RES!V$95,$E65,0)</f>
        <v>16.414222342415709</v>
      </c>
      <c r="R65" s="107">
        <f ca="1">OFFSET(RES!W$95,$E65,0)</f>
        <v>16.800145506046398</v>
      </c>
      <c r="S65" s="107">
        <f ca="1">OFFSET(RES!X$95,$E65,0)</f>
        <v>17.231056265224609</v>
      </c>
      <c r="T65" s="107">
        <f ca="1">OFFSET(RES!Y$95,$E65,0)</f>
        <v>17.685256956934566</v>
      </c>
      <c r="U65" s="107">
        <f ca="1">OFFSET(RES!Z$95,$E65,0)</f>
        <v>18.185545827813449</v>
      </c>
      <c r="V65" s="107">
        <f ca="1">OFFSET(RES!AA$95,$E65,0)</f>
        <v>18.671168764651867</v>
      </c>
      <c r="W65" s="107">
        <f ca="1">OFFSET(RES!AB$95,$E65,0)</f>
        <v>19.15247230777485</v>
      </c>
      <c r="X65" s="107">
        <f ca="1">OFFSET(RES!AC$95,$E65,0)</f>
        <v>19.652621750025876</v>
      </c>
      <c r="Y65" s="107">
        <f ca="1">OFFSET(RES!AD$95,$E65,0)</f>
        <v>20.142363520942993</v>
      </c>
      <c r="Z65" s="107">
        <f ca="1">OFFSET(RES!AE$95,$E65,0)</f>
        <v>20.65756681105951</v>
      </c>
      <c r="AA65" s="107">
        <f ca="1">OFFSET(RES!AF$95,$E65,0)</f>
        <v>21.195090053246975</v>
      </c>
      <c r="AB65" s="107">
        <f ca="1">OFFSET(RES!AG$95,$E65,0)</f>
        <v>21.696425115173785</v>
      </c>
      <c r="AC65" s="107">
        <f ca="1">OFFSET(RES!AH$95,$E65,0)</f>
        <v>22.177251180335372</v>
      </c>
      <c r="AD65" s="107">
        <f ca="1">OFFSET(RES!AI$95,$E65,0)</f>
        <v>22.635399053501292</v>
      </c>
      <c r="AE65" s="107">
        <f ca="1">OFFSET(RES!AJ$95,$E65,0)</f>
        <v>24.808626988212275</v>
      </c>
      <c r="AF65" s="107">
        <f ca="1">OFFSET(RES!AK$95,$E65,0)</f>
        <v>26.797125665398269</v>
      </c>
      <c r="AG65" s="107">
        <f ca="1">OFFSET(RES!AL$95,$E65,0)</f>
        <v>28.715758553242338</v>
      </c>
      <c r="AH65" s="107">
        <f ca="1">OFFSET(RES!AM$95,$E65,0)</f>
        <v>30.507766612511329</v>
      </c>
      <c r="AJ65">
        <f t="shared" ca="1" si="1"/>
        <v>2.1371424254488907</v>
      </c>
    </row>
    <row r="66" spans="1:36">
      <c r="A66" s="26" t="s">
        <v>352</v>
      </c>
      <c r="B66">
        <v>4.337948126733</v>
      </c>
      <c r="C66" t="s">
        <v>764</v>
      </c>
      <c r="D66" t="s">
        <v>274</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8.1730965048878179</v>
      </c>
      <c r="L66" s="107">
        <f ca="1">OFFSET(RES!Q$95,$E66,0)</f>
        <v>8.3951893289957038</v>
      </c>
      <c r="M66" s="107">
        <f ca="1">OFFSET(RES!R$95,$E66,0)</f>
        <v>8.4846189173063973</v>
      </c>
      <c r="N66" s="107">
        <f ca="1">OFFSET(RES!S$95,$E66,0)</f>
        <v>8.6537845564336173</v>
      </c>
      <c r="O66" s="175">
        <f ca="1">OFFSET(RES!T$95,$E66,0)</f>
        <v>8.8344757570888852</v>
      </c>
      <c r="P66" s="107">
        <f ca="1">OFFSET(RES!U$95,$E66,0)</f>
        <v>9.0364248410352861</v>
      </c>
      <c r="Q66" s="107">
        <f ca="1">OFFSET(RES!V$95,$E66,0)</f>
        <v>9.2458058015579692</v>
      </c>
      <c r="R66" s="107">
        <f ca="1">OFFSET(RES!W$95,$E66,0)</f>
        <v>9.4631886632505271</v>
      </c>
      <c r="S66" s="107">
        <f ca="1">OFFSET(RES!X$95,$E66,0)</f>
        <v>9.7059121450001538</v>
      </c>
      <c r="T66" s="107">
        <f ca="1">OFFSET(RES!Y$95,$E66,0)</f>
        <v>9.9617543836928668</v>
      </c>
      <c r="U66" s="107">
        <f ca="1">OFFSET(RES!Z$95,$E66,0)</f>
        <v>10.243557179361961</v>
      </c>
      <c r="V66" s="107">
        <f ca="1">OFFSET(RES!AA$95,$E66,0)</f>
        <v>10.517098945345463</v>
      </c>
      <c r="W66" s="107">
        <f ca="1">OFFSET(RES!AB$95,$E66,0)</f>
        <v>10.788207682542085</v>
      </c>
      <c r="X66" s="107">
        <f ca="1">OFFSET(RES!AC$95,$E66,0)</f>
        <v>11.069931940831252</v>
      </c>
      <c r="Y66" s="107">
        <f ca="1">OFFSET(RES!AD$95,$E66,0)</f>
        <v>11.345793764337193</v>
      </c>
      <c r="Z66" s="107">
        <f ca="1">OFFSET(RES!AE$95,$E66,0)</f>
        <v>11.635997556473713</v>
      </c>
      <c r="AA66" s="107">
        <f ca="1">OFFSET(RES!AF$95,$E66,0)</f>
        <v>11.938773734803322</v>
      </c>
      <c r="AB66" s="107">
        <f ca="1">OFFSET(RES!AG$95,$E66,0)</f>
        <v>12.22116582913419</v>
      </c>
      <c r="AC66" s="107">
        <f ca="1">OFFSET(RES!AH$95,$E66,0)</f>
        <v>12.492005612467905</v>
      </c>
      <c r="AD66" s="107">
        <f ca="1">OFFSET(RES!AI$95,$E66,0)</f>
        <v>12.750071220166108</v>
      </c>
      <c r="AE66" s="107">
        <f ca="1">OFFSET(RES!AJ$95,$E66,0)</f>
        <v>13.974207400832801</v>
      </c>
      <c r="AF66" s="107">
        <f ca="1">OFFSET(RES!AK$95,$E66,0)</f>
        <v>15.094289255603803</v>
      </c>
      <c r="AG66" s="107">
        <f ca="1">OFFSET(RES!AL$95,$E66,0)</f>
        <v>16.17501709731512</v>
      </c>
      <c r="AH66" s="107">
        <f ca="1">OFFSET(RES!AM$95,$E66,0)</f>
        <v>17.184419685216792</v>
      </c>
      <c r="AJ66">
        <f t="shared" ca="1" si="1"/>
        <v>2.1371424254488907</v>
      </c>
    </row>
    <row r="67" spans="1:36">
      <c r="A67" s="26" t="s">
        <v>506</v>
      </c>
      <c r="B67">
        <v>25.581294669590001</v>
      </c>
      <c r="C67" t="s">
        <v>764</v>
      </c>
      <c r="D67" t="s">
        <v>274</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35.326499865672751</v>
      </c>
      <c r="L67" s="107">
        <f ca="1">OFFSET(RES!Q$95,$E67,0)</f>
        <v>36.286449637013639</v>
      </c>
      <c r="M67" s="107">
        <f ca="1">OFFSET(RES!R$95,$E67,0)</f>
        <v>36.672990324200619</v>
      </c>
      <c r="N67" s="107">
        <f ca="1">OFFSET(RES!S$95,$E67,0)</f>
        <v>37.404173410602482</v>
      </c>
      <c r="O67" s="175">
        <f ca="1">OFFSET(RES!T$95,$E67,0)</f>
        <v>38.185173325611338</v>
      </c>
      <c r="P67" s="107">
        <f ca="1">OFFSET(RES!U$95,$E67,0)</f>
        <v>39.058055994088186</v>
      </c>
      <c r="Q67" s="107">
        <f ca="1">OFFSET(RES!V$95,$E67,0)</f>
        <v>39.963061394349332</v>
      </c>
      <c r="R67" s="107">
        <f ca="1">OFFSET(RES!W$95,$E67,0)</f>
        <v>40.902653338453888</v>
      </c>
      <c r="S67" s="107">
        <f ca="1">OFFSET(RES!X$95,$E67,0)</f>
        <v>41.951774811606185</v>
      </c>
      <c r="T67" s="107">
        <f ca="1">OFFSET(RES!Y$95,$E67,0)</f>
        <v>43.057599367257332</v>
      </c>
      <c r="U67" s="107">
        <f ca="1">OFFSET(RES!Z$95,$E67,0)</f>
        <v>44.275632999601811</v>
      </c>
      <c r="V67" s="107">
        <f ca="1">OFFSET(RES!AA$95,$E67,0)</f>
        <v>45.457960059302266</v>
      </c>
      <c r="W67" s="107">
        <f ca="1">OFFSET(RES!AB$95,$E67,0)</f>
        <v>46.629770861050609</v>
      </c>
      <c r="X67" s="107">
        <f ca="1">OFFSET(RES!AC$95,$E67,0)</f>
        <v>47.847465032000031</v>
      </c>
      <c r="Y67" s="107">
        <f ca="1">OFFSET(RES!AD$95,$E67,0)</f>
        <v>49.039820054995154</v>
      </c>
      <c r="Z67" s="107">
        <f ca="1">OFFSET(RES!AE$95,$E67,0)</f>
        <v>50.294165237117681</v>
      </c>
      <c r="AA67" s="107">
        <f ca="1">OFFSET(RES!AF$95,$E67,0)</f>
        <v>51.602851928470614</v>
      </c>
      <c r="AB67" s="107">
        <f ca="1">OFFSET(RES!AG$95,$E67,0)</f>
        <v>52.823432681001862</v>
      </c>
      <c r="AC67" s="107">
        <f ca="1">OFFSET(RES!AH$95,$E67,0)</f>
        <v>53.994080985941785</v>
      </c>
      <c r="AD67" s="107">
        <f ca="1">OFFSET(RES!AI$95,$E67,0)</f>
        <v>55.109515588999912</v>
      </c>
      <c r="AE67" s="107">
        <f ca="1">OFFSET(RES!AJ$95,$E67,0)</f>
        <v>60.400588145897444</v>
      </c>
      <c r="AF67" s="107">
        <f ca="1">OFFSET(RES!AK$95,$E67,0)</f>
        <v>65.241907646829162</v>
      </c>
      <c r="AG67" s="107">
        <f ca="1">OFFSET(RES!AL$95,$E67,0)</f>
        <v>69.913127659000992</v>
      </c>
      <c r="AH67" s="107">
        <f ca="1">OFFSET(RES!AM$95,$E67,0)</f>
        <v>74.276059182517557</v>
      </c>
      <c r="AJ67">
        <f t="shared" ca="1" si="1"/>
        <v>2.1371424254488902</v>
      </c>
    </row>
    <row r="68" spans="1:36">
      <c r="A68" s="26" t="s">
        <v>353</v>
      </c>
      <c r="B68">
        <v>14.738241842140001</v>
      </c>
      <c r="C68" t="s">
        <v>764</v>
      </c>
      <c r="D68" t="s">
        <v>274</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9.9132987336794098</v>
      </c>
      <c r="L68" s="107">
        <f ca="1">OFFSET(RES!Q$95,$E68,0)</f>
        <v>9.814700083850127</v>
      </c>
      <c r="M68" s="107">
        <f ca="1">OFFSET(RES!R$95,$E68,0)</f>
        <v>9.8827868071707421</v>
      </c>
      <c r="N68" s="107">
        <f ca="1">OFFSET(RES!S$95,$E68,0)</f>
        <v>9.897306902075572</v>
      </c>
      <c r="O68" s="175">
        <f ca="1">OFFSET(RES!T$95,$E68,0)</f>
        <v>9.9107498242895939</v>
      </c>
      <c r="P68" s="107">
        <f ca="1">OFFSET(RES!U$95,$E68,0)</f>
        <v>9.909257345136707</v>
      </c>
      <c r="Q68" s="107">
        <f ca="1">OFFSET(RES!V$95,$E68,0)</f>
        <v>9.8903417242972473</v>
      </c>
      <c r="R68" s="107">
        <f ca="1">OFFSET(RES!W$95,$E68,0)</f>
        <v>9.8598077013290855</v>
      </c>
      <c r="S68" s="107">
        <f ca="1">OFFSET(RES!X$95,$E68,0)</f>
        <v>9.8058576214551927</v>
      </c>
      <c r="T68" s="107">
        <f ca="1">OFFSET(RES!Y$95,$E68,0)</f>
        <v>9.7255218184694101</v>
      </c>
      <c r="U68" s="107">
        <f ca="1">OFFSET(RES!Z$95,$E68,0)</f>
        <v>9.6326145148850273</v>
      </c>
      <c r="V68" s="107">
        <f ca="1">OFFSET(RES!AA$95,$E68,0)</f>
        <v>9.5406221898729413</v>
      </c>
      <c r="W68" s="107">
        <f ca="1">OFFSET(RES!AB$95,$E68,0)</f>
        <v>9.4494213762981101</v>
      </c>
      <c r="X68" s="107">
        <f ca="1">OFFSET(RES!AC$95,$E68,0)</f>
        <v>9.3456566449690488</v>
      </c>
      <c r="Y68" s="107">
        <f ca="1">OFFSET(RES!AD$95,$E68,0)</f>
        <v>9.2373862785954568</v>
      </c>
      <c r="Z68" s="107">
        <f ca="1">OFFSET(RES!AE$95,$E68,0)</f>
        <v>9.13741965671848</v>
      </c>
      <c r="AA68" s="107">
        <f ca="1">OFFSET(RES!AF$95,$E68,0)</f>
        <v>9.032616345271725</v>
      </c>
      <c r="AB68" s="107">
        <f ca="1">OFFSET(RES!AG$95,$E68,0)</f>
        <v>8.9302167675195196</v>
      </c>
      <c r="AC68" s="107">
        <f ca="1">OFFSET(RES!AH$95,$E68,0)</f>
        <v>8.8404258450832867</v>
      </c>
      <c r="AD68" s="107">
        <f ca="1">OFFSET(RES!AI$95,$E68,0)</f>
        <v>8.757457416738939</v>
      </c>
      <c r="AE68" s="107">
        <f ca="1">OFFSET(RES!AJ$95,$E68,0)</f>
        <v>8.1158089700760598</v>
      </c>
      <c r="AF68" s="107">
        <f ca="1">OFFSET(RES!AK$95,$E68,0)</f>
        <v>7.4087685216100887</v>
      </c>
      <c r="AG68" s="107">
        <f ca="1">OFFSET(RES!AL$95,$E68,0)</f>
        <v>6.6310097076364967</v>
      </c>
      <c r="AH68" s="107">
        <f ca="1">OFFSET(RES!AM$95,$E68,0)</f>
        <v>5.7886687596308724</v>
      </c>
      <c r="AJ68">
        <f t="shared" ca="1" si="1"/>
        <v>0.62247153114027165</v>
      </c>
    </row>
    <row r="69" spans="1:36">
      <c r="A69" s="26" t="s">
        <v>354</v>
      </c>
      <c r="B69">
        <v>8.0953817121640004</v>
      </c>
      <c r="C69" t="s">
        <v>764</v>
      </c>
      <c r="D69" t="s">
        <v>274</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12.182778156187352</v>
      </c>
      <c r="L69" s="107">
        <f ca="1">OFFSET(RES!Q$95,$E69,0)</f>
        <v>12.061607039524763</v>
      </c>
      <c r="M69" s="107">
        <f ca="1">OFFSET(RES!R$95,$E69,0)</f>
        <v>12.145281048336651</v>
      </c>
      <c r="N69" s="107">
        <f ca="1">OFFSET(RES!S$95,$E69,0)</f>
        <v>12.163125269496994</v>
      </c>
      <c r="O69" s="175">
        <f ca="1">OFFSET(RES!T$95,$E69,0)</f>
        <v>12.179645717786112</v>
      </c>
      <c r="P69" s="107">
        <f ca="1">OFFSET(RES!U$95,$E69,0)</f>
        <v>12.177811561173785</v>
      </c>
      <c r="Q69" s="107">
        <f ca="1">OFFSET(RES!V$95,$E69,0)</f>
        <v>12.154565533936578</v>
      </c>
      <c r="R69" s="107">
        <f ca="1">OFFSET(RES!W$95,$E69,0)</f>
        <v>12.117041271021627</v>
      </c>
      <c r="S69" s="107">
        <f ca="1">OFFSET(RES!X$95,$E69,0)</f>
        <v>12.050740247288806</v>
      </c>
      <c r="T69" s="107">
        <f ca="1">OFFSET(RES!Y$95,$E69,0)</f>
        <v>11.952012942476546</v>
      </c>
      <c r="U69" s="107">
        <f ca="1">OFFSET(RES!Z$95,$E69,0)</f>
        <v>11.837836107997356</v>
      </c>
      <c r="V69" s="107">
        <f ca="1">OFFSET(RES!AA$95,$E69,0)</f>
        <v>11.724783720714141</v>
      </c>
      <c r="W69" s="107">
        <f ca="1">OFFSET(RES!AB$95,$E69,0)</f>
        <v>11.612704047812608</v>
      </c>
      <c r="X69" s="107">
        <f ca="1">OFFSET(RES!AC$95,$E69,0)</f>
        <v>11.48518416405045</v>
      </c>
      <c r="Y69" s="107">
        <f ca="1">OFFSET(RES!AD$95,$E69,0)</f>
        <v>11.352127157512625</v>
      </c>
      <c r="Z69" s="107">
        <f ca="1">OFFSET(RES!AE$95,$E69,0)</f>
        <v>11.229274895105451</v>
      </c>
      <c r="AA69" s="107">
        <f ca="1">OFFSET(RES!AF$95,$E69,0)</f>
        <v>11.100478666151728</v>
      </c>
      <c r="AB69" s="107">
        <f ca="1">OFFSET(RES!AG$95,$E69,0)</f>
        <v>10.974636464422844</v>
      </c>
      <c r="AC69" s="107">
        <f ca="1">OFFSET(RES!AH$95,$E69,0)</f>
        <v>10.864289453012441</v>
      </c>
      <c r="AD69" s="107">
        <f ca="1">OFFSET(RES!AI$95,$E69,0)</f>
        <v>10.762326828497487</v>
      </c>
      <c r="AE69" s="107">
        <f ca="1">OFFSET(RES!AJ$95,$E69,0)</f>
        <v>9.9737839942743634</v>
      </c>
      <c r="AF69" s="107">
        <f ca="1">OFFSET(RES!AK$95,$E69,0)</f>
        <v>9.104878782949708</v>
      </c>
      <c r="AG69" s="107">
        <f ca="1">OFFSET(RES!AL$95,$E69,0)</f>
        <v>8.1490654513622687</v>
      </c>
      <c r="AH69" s="107">
        <f ca="1">OFFSET(RES!AM$95,$E69,0)</f>
        <v>7.1138850157560256</v>
      </c>
      <c r="AJ69">
        <f t="shared" ca="1" si="1"/>
        <v>0.62247153114027176</v>
      </c>
    </row>
    <row r="70" spans="1:36">
      <c r="A70" s="26" t="s">
        <v>355</v>
      </c>
      <c r="B70">
        <v>8.4652619723960001</v>
      </c>
      <c r="C70" t="s">
        <v>764</v>
      </c>
      <c r="D70" t="s">
        <v>274</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16.56857136615066</v>
      </c>
      <c r="L70" s="107">
        <f ca="1">OFFSET(RES!Q$95,$E70,0)</f>
        <v>16.403778716378849</v>
      </c>
      <c r="M70" s="107">
        <f ca="1">OFFSET(RES!R$95,$E70,0)</f>
        <v>16.517575320791906</v>
      </c>
      <c r="N70" s="107">
        <f ca="1">OFFSET(RES!S$95,$E70,0)</f>
        <v>16.541843451425013</v>
      </c>
      <c r="O70" s="175">
        <f ca="1">OFFSET(RES!T$95,$E70,0)</f>
        <v>16.564311251705856</v>
      </c>
      <c r="P70" s="107">
        <f ca="1">OFFSET(RES!U$95,$E70,0)</f>
        <v>16.56181679975586</v>
      </c>
      <c r="Q70" s="107">
        <f ca="1">OFFSET(RES!V$95,$E70,0)</f>
        <v>16.5302022159293</v>
      </c>
      <c r="R70" s="107">
        <f ca="1">OFFSET(RES!W$95,$E70,0)</f>
        <v>16.479169239698603</v>
      </c>
      <c r="S70" s="107">
        <f ca="1">OFFSET(RES!X$95,$E70,0)</f>
        <v>16.388999885116029</v>
      </c>
      <c r="T70" s="107">
        <f ca="1">OFFSET(RES!Y$95,$E70,0)</f>
        <v>16.254730806700703</v>
      </c>
      <c r="U70" s="107">
        <f ca="1">OFFSET(RES!Z$95,$E70,0)</f>
        <v>16.099450376721858</v>
      </c>
      <c r="V70" s="107">
        <f ca="1">OFFSET(RES!AA$95,$E70,0)</f>
        <v>15.94569919429026</v>
      </c>
      <c r="W70" s="107">
        <f ca="1">OFFSET(RES!AB$95,$E70,0)</f>
        <v>15.793270902864732</v>
      </c>
      <c r="X70" s="107">
        <f ca="1">OFFSET(RES!AC$95,$E70,0)</f>
        <v>15.619843933446965</v>
      </c>
      <c r="Y70" s="107">
        <f ca="1">OFFSET(RES!AD$95,$E70,0)</f>
        <v>15.438886480202305</v>
      </c>
      <c r="Z70" s="107">
        <f ca="1">OFFSET(RES!AE$95,$E70,0)</f>
        <v>15.271807473173638</v>
      </c>
      <c r="AA70" s="107">
        <f ca="1">OFFSET(RES!AF$95,$E70,0)</f>
        <v>15.096644675020981</v>
      </c>
      <c r="AB70" s="107">
        <f ca="1">OFFSET(RES!AG$95,$E70,0)</f>
        <v>14.925499352214654</v>
      </c>
      <c r="AC70" s="107">
        <f ca="1">OFFSET(RES!AH$95,$E70,0)</f>
        <v>14.775427479431997</v>
      </c>
      <c r="AD70" s="107">
        <f ca="1">OFFSET(RES!AI$95,$E70,0)</f>
        <v>14.636758368060381</v>
      </c>
      <c r="AE70" s="107">
        <f ca="1">OFFSET(RES!AJ$95,$E70,0)</f>
        <v>13.564340561826496</v>
      </c>
      <c r="AF70" s="107">
        <f ca="1">OFFSET(RES!AK$95,$E70,0)</f>
        <v>12.382629968422879</v>
      </c>
      <c r="AG70" s="107">
        <f ca="1">OFFSET(RES!AL$95,$E70,0)</f>
        <v>11.082724380871674</v>
      </c>
      <c r="AH70" s="107">
        <f ca="1">OFFSET(RES!AM$95,$E70,0)</f>
        <v>9.6748795769774052</v>
      </c>
      <c r="AJ70">
        <f t="shared" ref="AJ70:AJ133" ca="1" si="3">AH70/G70</f>
        <v>0.62247153114027154</v>
      </c>
    </row>
    <row r="71" spans="1:36">
      <c r="A71" s="26" t="s">
        <v>356</v>
      </c>
      <c r="B71">
        <v>1.2001829018570001</v>
      </c>
      <c r="C71" t="s">
        <v>764</v>
      </c>
      <c r="D71" t="s">
        <v>274</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6.1244604350486167</v>
      </c>
      <c r="L71" s="107">
        <f ca="1">OFFSET(RES!Q$95,$E71,0)</f>
        <v>6.0635459457296275</v>
      </c>
      <c r="M71" s="107">
        <f ca="1">OFFSET(RES!R$95,$E71,0)</f>
        <v>6.105610091513161</v>
      </c>
      <c r="N71" s="107">
        <f ca="1">OFFSET(RES!S$95,$E71,0)</f>
        <v>6.1145806419975983</v>
      </c>
      <c r="O71" s="175">
        <f ca="1">OFFSET(RES!T$95,$E71,0)</f>
        <v>6.1228857125339582</v>
      </c>
      <c r="P71" s="107">
        <f ca="1">OFFSET(RES!U$95,$E71,0)</f>
        <v>6.1219636552281553</v>
      </c>
      <c r="Q71" s="107">
        <f ca="1">OFFSET(RES!V$95,$E71,0)</f>
        <v>6.1102775379681091</v>
      </c>
      <c r="R71" s="107">
        <f ca="1">OFFSET(RES!W$95,$E71,0)</f>
        <v>6.0914135431854195</v>
      </c>
      <c r="S71" s="107">
        <f ca="1">OFFSET(RES!X$95,$E71,0)</f>
        <v>6.0580830506287073</v>
      </c>
      <c r="T71" s="107">
        <f ca="1">OFFSET(RES!Y$95,$E71,0)</f>
        <v>6.0084513931832682</v>
      </c>
      <c r="U71" s="107">
        <f ca="1">OFFSET(RES!Z$95,$E71,0)</f>
        <v>5.9510530316271435</v>
      </c>
      <c r="V71" s="107">
        <f ca="1">OFFSET(RES!AA$95,$E71,0)</f>
        <v>5.8942199460921998</v>
      </c>
      <c r="W71" s="107">
        <f ca="1">OFFSET(RES!AB$95,$E71,0)</f>
        <v>5.837875858277549</v>
      </c>
      <c r="X71" s="107">
        <f ca="1">OFFSET(RES!AC$95,$E71,0)</f>
        <v>5.7737697510521881</v>
      </c>
      <c r="Y71" s="107">
        <f ca="1">OFFSET(RES!AD$95,$E71,0)</f>
        <v>5.7068800513712459</v>
      </c>
      <c r="Z71" s="107">
        <f ca="1">OFFSET(RES!AE$95,$E71,0)</f>
        <v>5.6451204255434693</v>
      </c>
      <c r="AA71" s="107">
        <f ca="1">OFFSET(RES!AF$95,$E71,0)</f>
        <v>5.5803726809569909</v>
      </c>
      <c r="AB71" s="107">
        <f ca="1">OFFSET(RES!AG$95,$E71,0)</f>
        <v>5.517109968982175</v>
      </c>
      <c r="AC71" s="107">
        <f ca="1">OFFSET(RES!AH$95,$E71,0)</f>
        <v>5.4616369153941777</v>
      </c>
      <c r="AD71" s="107">
        <f ca="1">OFFSET(RES!AI$95,$E71,0)</f>
        <v>5.4103788155018799</v>
      </c>
      <c r="AE71" s="107">
        <f ca="1">OFFSET(RES!AJ$95,$E71,0)</f>
        <v>5.0139668208298867</v>
      </c>
      <c r="AF71" s="107">
        <f ca="1">OFFSET(RES!AK$95,$E71,0)</f>
        <v>4.577155485981546</v>
      </c>
      <c r="AG71" s="107">
        <f ca="1">OFFSET(RES!AL$95,$E71,0)</f>
        <v>4.0966541703086312</v>
      </c>
      <c r="AH71" s="107">
        <f ca="1">OFFSET(RES!AM$95,$E71,0)</f>
        <v>3.5762538527680108</v>
      </c>
      <c r="AJ71">
        <f t="shared" ca="1" si="3"/>
        <v>0.62247153114027176</v>
      </c>
    </row>
    <row r="72" spans="1:36">
      <c r="A72" s="26" t="s">
        <v>357</v>
      </c>
      <c r="B72">
        <v>1.9088027674250001</v>
      </c>
      <c r="C72" t="s">
        <v>764</v>
      </c>
      <c r="D72" t="s">
        <v>274</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4.5341462678947382</v>
      </c>
      <c r="L72" s="107">
        <f ca="1">OFFSET(RES!Q$95,$E72,0)</f>
        <v>4.4890492005962352</v>
      </c>
      <c r="M72" s="107">
        <f ca="1">OFFSET(RES!R$95,$E72,0)</f>
        <v>4.5201907177370959</v>
      </c>
      <c r="N72" s="107">
        <f ca="1">OFFSET(RES!S$95,$E72,0)</f>
        <v>4.5268319212245425</v>
      </c>
      <c r="O72" s="175">
        <f ca="1">OFFSET(RES!T$95,$E72,0)</f>
        <v>4.5329804472826982</v>
      </c>
      <c r="P72" s="107">
        <f ca="1">OFFSET(RES!U$95,$E72,0)</f>
        <v>4.5322978169128509</v>
      </c>
      <c r="Q72" s="107">
        <f ca="1">OFFSET(RES!V$95,$E72,0)</f>
        <v>4.5236461870227149</v>
      </c>
      <c r="R72" s="107">
        <f ca="1">OFFSET(RES!W$95,$E72,0)</f>
        <v>4.5096805303826555</v>
      </c>
      <c r="S72" s="107">
        <f ca="1">OFFSET(RES!X$95,$E72,0)</f>
        <v>4.485004833635843</v>
      </c>
      <c r="T72" s="107">
        <f ca="1">OFFSET(RES!Y$95,$E72,0)</f>
        <v>4.4482608303457178</v>
      </c>
      <c r="U72" s="107">
        <f ca="1">OFFSET(RES!Z$95,$E72,0)</f>
        <v>4.4057668719647278</v>
      </c>
      <c r="V72" s="107">
        <f ca="1">OFFSET(RES!AA$95,$E72,0)</f>
        <v>4.3636914066394032</v>
      </c>
      <c r="W72" s="107">
        <f ca="1">OFFSET(RES!AB$95,$E72,0)</f>
        <v>4.3219779629504318</v>
      </c>
      <c r="X72" s="107">
        <f ca="1">OFFSET(RES!AC$95,$E72,0)</f>
        <v>4.2745180324132495</v>
      </c>
      <c r="Y72" s="107">
        <f ca="1">OFFSET(RES!AD$95,$E72,0)</f>
        <v>4.2249973137498857</v>
      </c>
      <c r="Z72" s="107">
        <f ca="1">OFFSET(RES!AE$95,$E72,0)</f>
        <v>4.1792745631625738</v>
      </c>
      <c r="AA72" s="107">
        <f ca="1">OFFSET(RES!AF$95,$E72,0)</f>
        <v>4.131339606673782</v>
      </c>
      <c r="AB72" s="107">
        <f ca="1">OFFSET(RES!AG$95,$E72,0)</f>
        <v>4.0845040703127351</v>
      </c>
      <c r="AC72" s="107">
        <f ca="1">OFFSET(RES!AH$95,$E72,0)</f>
        <v>4.0434354828735302</v>
      </c>
      <c r="AD72" s="107">
        <f ca="1">OFFSET(RES!AI$95,$E72,0)</f>
        <v>4.0054873689472803</v>
      </c>
      <c r="AE72" s="107">
        <f ca="1">OFFSET(RES!AJ$95,$E72,0)</f>
        <v>3.7120100928259823</v>
      </c>
      <c r="AF72" s="107">
        <f ca="1">OFFSET(RES!AK$95,$E72,0)</f>
        <v>3.3886238117517373</v>
      </c>
      <c r="AG72" s="107">
        <f ca="1">OFFSET(RES!AL$95,$E72,0)</f>
        <v>3.0328923525836835</v>
      </c>
      <c r="AH72" s="107">
        <f ca="1">OFFSET(RES!AM$95,$E72,0)</f>
        <v>2.6476223059221264</v>
      </c>
      <c r="AJ72">
        <f t="shared" ca="1" si="3"/>
        <v>0.62247153114027165</v>
      </c>
    </row>
    <row r="73" spans="1:36">
      <c r="A73" s="26" t="s">
        <v>358</v>
      </c>
      <c r="B73">
        <v>7.6914136780069997</v>
      </c>
      <c r="C73" t="s">
        <v>764</v>
      </c>
      <c r="D73" t="s">
        <v>274</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4.8755048860060617</v>
      </c>
      <c r="L73" s="107">
        <f ca="1">OFFSET(RES!Q$95,$E73,0)</f>
        <v>4.8270126321246085</v>
      </c>
      <c r="M73" s="107">
        <f ca="1">OFFSET(RES!R$95,$E73,0)</f>
        <v>4.8604986755839885</v>
      </c>
      <c r="N73" s="107">
        <f ca="1">OFFSET(RES!S$95,$E73,0)</f>
        <v>4.867639870009338</v>
      </c>
      <c r="O73" s="175">
        <f ca="1">OFFSET(RES!T$95,$E73,0)</f>
        <v>4.8742512951965962</v>
      </c>
      <c r="P73" s="107">
        <f ca="1">OFFSET(RES!U$95,$E73,0)</f>
        <v>4.8735172721839088</v>
      </c>
      <c r="Q73" s="107">
        <f ca="1">OFFSET(RES!V$95,$E73,0)</f>
        <v>4.8642142940025588</v>
      </c>
      <c r="R73" s="107">
        <f ca="1">OFFSET(RES!W$95,$E73,0)</f>
        <v>4.8491972162194665</v>
      </c>
      <c r="S73" s="107">
        <f ca="1">OFFSET(RES!X$95,$E73,0)</f>
        <v>4.8226637801663443</v>
      </c>
      <c r="T73" s="107">
        <f ca="1">OFFSET(RES!Y$95,$E73,0)</f>
        <v>4.7831534606954182</v>
      </c>
      <c r="U73" s="107">
        <f ca="1">OFFSET(RES!Z$95,$E73,0)</f>
        <v>4.7374602938959161</v>
      </c>
      <c r="V73" s="107">
        <f ca="1">OFFSET(RES!AA$95,$E73,0)</f>
        <v>4.6922171269016921</v>
      </c>
      <c r="W73" s="107">
        <f ca="1">OFFSET(RES!AB$95,$E73,0)</f>
        <v>4.6473632367751732</v>
      </c>
      <c r="X73" s="107">
        <f ca="1">OFFSET(RES!AC$95,$E73,0)</f>
        <v>4.5963302286735228</v>
      </c>
      <c r="Y73" s="107">
        <f ca="1">OFFSET(RES!AD$95,$E73,0)</f>
        <v>4.5430812835498653</v>
      </c>
      <c r="Z73" s="107">
        <f ca="1">OFFSET(RES!AE$95,$E73,0)</f>
        <v>4.4939162410657856</v>
      </c>
      <c r="AA73" s="107">
        <f ca="1">OFFSET(RES!AF$95,$E73,0)</f>
        <v>4.4423724441163097</v>
      </c>
      <c r="AB73" s="107">
        <f ca="1">OFFSET(RES!AG$95,$E73,0)</f>
        <v>4.392010838452225</v>
      </c>
      <c r="AC73" s="107">
        <f ca="1">OFFSET(RES!AH$95,$E73,0)</f>
        <v>4.3478503533485586</v>
      </c>
      <c r="AD73" s="107">
        <f ca="1">OFFSET(RES!AI$95,$E73,0)</f>
        <v>4.3070452703338784</v>
      </c>
      <c r="AE73" s="107">
        <f ca="1">OFFSET(RES!AJ$95,$E73,0)</f>
        <v>3.9914732069020782</v>
      </c>
      <c r="AF73" s="107">
        <f ca="1">OFFSET(RES!AK$95,$E73,0)</f>
        <v>3.6437404033511949</v>
      </c>
      <c r="AG73" s="107">
        <f ca="1">OFFSET(RES!AL$95,$E73,0)</f>
        <v>3.2612272763352892</v>
      </c>
      <c r="AH73" s="107">
        <f ca="1">OFFSET(RES!AM$95,$E73,0)</f>
        <v>2.8469517139806668</v>
      </c>
      <c r="AJ73">
        <f t="shared" ca="1" si="3"/>
        <v>0.62247153114027176</v>
      </c>
    </row>
    <row r="74" spans="1:36">
      <c r="A74" s="26" t="s">
        <v>359</v>
      </c>
      <c r="B74">
        <v>0.1043575899953</v>
      </c>
      <c r="C74" t="s">
        <v>764</v>
      </c>
      <c r="D74" t="s">
        <v>274</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3.8953380005712829E-2</v>
      </c>
      <c r="L74" s="107">
        <f ca="1">OFFSET(RES!Q$95,$E74,0)</f>
        <v>3.8565945834905309E-2</v>
      </c>
      <c r="M74" s="107">
        <f ca="1">OFFSET(RES!R$95,$E74,0)</f>
        <v>3.8833486244823669E-2</v>
      </c>
      <c r="N74" s="107">
        <f ca="1">OFFSET(RES!S$95,$E74,0)</f>
        <v>3.8890541599427807E-2</v>
      </c>
      <c r="O74" s="175">
        <f ca="1">OFFSET(RES!T$95,$E74,0)</f>
        <v>3.8943364304710661E-2</v>
      </c>
      <c r="P74" s="107">
        <f ca="1">OFFSET(RES!U$95,$E74,0)</f>
        <v>3.8937499747497682E-2</v>
      </c>
      <c r="Q74" s="107">
        <f ca="1">OFFSET(RES!V$95,$E74,0)</f>
        <v>3.8863172584925637E-2</v>
      </c>
      <c r="R74" s="107">
        <f ca="1">OFFSET(RES!W$95,$E74,0)</f>
        <v>3.874319199806598E-2</v>
      </c>
      <c r="S74" s="107">
        <f ca="1">OFFSET(RES!X$95,$E74,0)</f>
        <v>3.8531200206118207E-2</v>
      </c>
      <c r="T74" s="107">
        <f ca="1">OFFSET(RES!Y$95,$E74,0)</f>
        <v>3.8215528183531258E-2</v>
      </c>
      <c r="U74" s="107">
        <f ca="1">OFFSET(RES!Z$95,$E74,0)</f>
        <v>3.7850457625379585E-2</v>
      </c>
      <c r="V74" s="107">
        <f ca="1">OFFSET(RES!AA$95,$E74,0)</f>
        <v>3.748898238993343E-2</v>
      </c>
      <c r="W74" s="107">
        <f ca="1">OFFSET(RES!AB$95,$E74,0)</f>
        <v>3.7130617324635733E-2</v>
      </c>
      <c r="X74" s="107">
        <f ca="1">OFFSET(RES!AC$95,$E74,0)</f>
        <v>3.6722883519850917E-2</v>
      </c>
      <c r="Y74" s="107">
        <f ca="1">OFFSET(RES!AD$95,$E74,0)</f>
        <v>3.6297445243651312E-2</v>
      </c>
      <c r="Z74" s="107">
        <f ca="1">OFFSET(RES!AE$95,$E74,0)</f>
        <v>3.5904635754653295E-2</v>
      </c>
      <c r="AA74" s="107">
        <f ca="1">OFFSET(RES!AF$95,$E74,0)</f>
        <v>3.5492820946452987E-2</v>
      </c>
      <c r="AB74" s="107">
        <f ca="1">OFFSET(RES!AG$95,$E74,0)</f>
        <v>3.5090451384941171E-2</v>
      </c>
      <c r="AC74" s="107">
        <f ca="1">OFFSET(RES!AH$95,$E74,0)</f>
        <v>3.4737626354980247E-2</v>
      </c>
      <c r="AD74" s="107">
        <f ca="1">OFFSET(RES!AI$95,$E74,0)</f>
        <v>3.4411609677323388E-2</v>
      </c>
      <c r="AE74" s="107">
        <f ca="1">OFFSET(RES!AJ$95,$E74,0)</f>
        <v>3.1890312131026444E-2</v>
      </c>
      <c r="AF74" s="107">
        <f ca="1">OFFSET(RES!AK$95,$E74,0)</f>
        <v>2.9112062830928709E-2</v>
      </c>
      <c r="AG74" s="107">
        <f ca="1">OFFSET(RES!AL$95,$E74,0)</f>
        <v>2.6055932329123375E-2</v>
      </c>
      <c r="AH74" s="107">
        <f ca="1">OFFSET(RES!AM$95,$E74,0)</f>
        <v>2.2746032373162195E-2</v>
      </c>
      <c r="AJ74">
        <f t="shared" ca="1" si="3"/>
        <v>0.62247153114027154</v>
      </c>
    </row>
    <row r="75" spans="1:36">
      <c r="A75" s="26" t="s">
        <v>360</v>
      </c>
      <c r="B75">
        <v>12.72538201427</v>
      </c>
      <c r="C75" t="s">
        <v>764</v>
      </c>
      <c r="D75" t="s">
        <v>274</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10.210613291685858</v>
      </c>
      <c r="L75" s="107">
        <f ca="1">OFFSET(RES!Q$95,$E75,0)</f>
        <v>10.436313332861436</v>
      </c>
      <c r="M75" s="107">
        <f ca="1">OFFSET(RES!R$95,$E75,0)</f>
        <v>10.538361420638903</v>
      </c>
      <c r="N75" s="107">
        <f ca="1">OFFSET(RES!S$95,$E75,0)</f>
        <v>10.696619967243537</v>
      </c>
      <c r="O75" s="175">
        <f ca="1">OFFSET(RES!T$95,$E75,0)</f>
        <v>10.872100618685476</v>
      </c>
      <c r="P75" s="107">
        <f ca="1">OFFSET(RES!U$95,$E75,0)</f>
        <v>11.039348046231995</v>
      </c>
      <c r="Q75" s="107">
        <f ca="1">OFFSET(RES!V$95,$E75,0)</f>
        <v>11.216509504987188</v>
      </c>
      <c r="R75" s="107">
        <f ca="1">OFFSET(RES!W$95,$E75,0)</f>
        <v>11.394008546372303</v>
      </c>
      <c r="S75" s="107">
        <f ca="1">OFFSET(RES!X$95,$E75,0)</f>
        <v>11.57508802273237</v>
      </c>
      <c r="T75" s="107">
        <f ca="1">OFFSET(RES!Y$95,$E75,0)</f>
        <v>11.777074735682792</v>
      </c>
      <c r="U75" s="107">
        <f ca="1">OFFSET(RES!Z$95,$E75,0)</f>
        <v>11.967078737907061</v>
      </c>
      <c r="V75" s="107">
        <f ca="1">OFFSET(RES!AA$95,$E75,0)</f>
        <v>12.15726344642168</v>
      </c>
      <c r="W75" s="107">
        <f ca="1">OFFSET(RES!AB$95,$E75,0)</f>
        <v>12.342842612880043</v>
      </c>
      <c r="X75" s="107">
        <f ca="1">OFFSET(RES!AC$95,$E75,0)</f>
        <v>12.531696531998332</v>
      </c>
      <c r="Y75" s="107">
        <f ca="1">OFFSET(RES!AD$95,$E75,0)</f>
        <v>12.727327656860624</v>
      </c>
      <c r="Z75" s="107">
        <f ca="1">OFFSET(RES!AE$95,$E75,0)</f>
        <v>12.892413966914607</v>
      </c>
      <c r="AA75" s="107">
        <f ca="1">OFFSET(RES!AF$95,$E75,0)</f>
        <v>13.048077706777478</v>
      </c>
      <c r="AB75" s="107">
        <f ca="1">OFFSET(RES!AG$95,$E75,0)</f>
        <v>13.212136353510722</v>
      </c>
      <c r="AC75" s="107">
        <f ca="1">OFFSET(RES!AH$95,$E75,0)</f>
        <v>13.36081813042018</v>
      </c>
      <c r="AD75" s="107">
        <f ca="1">OFFSET(RES!AI$95,$E75,0)</f>
        <v>13.504548229253951</v>
      </c>
      <c r="AE75" s="107">
        <f ca="1">OFFSET(RES!AJ$95,$E75,0)</f>
        <v>14.531452220753444</v>
      </c>
      <c r="AF75" s="107">
        <f ca="1">OFFSET(RES!AK$95,$E75,0)</f>
        <v>15.538946589280968</v>
      </c>
      <c r="AG75" s="107">
        <f ca="1">OFFSET(RES!AL$95,$E75,0)</f>
        <v>16.444694411533249</v>
      </c>
      <c r="AH75" s="107">
        <f ca="1">OFFSET(RES!AM$95,$E75,0)</f>
        <v>17.290468173516857</v>
      </c>
      <c r="AJ75">
        <f t="shared" ca="1" si="3"/>
        <v>1.7857995017516437</v>
      </c>
    </row>
    <row r="76" spans="1:36">
      <c r="A76" s="26" t="s">
        <v>361</v>
      </c>
      <c r="B76">
        <v>5.0035172999329998</v>
      </c>
      <c r="C76" t="s">
        <v>764</v>
      </c>
      <c r="D76" t="s">
        <v>274</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10.83352557114365</v>
      </c>
      <c r="L76" s="107">
        <f ca="1">OFFSET(RES!Q$95,$E76,0)</f>
        <v>11.072994748717418</v>
      </c>
      <c r="M76" s="107">
        <f ca="1">OFFSET(RES!R$95,$E76,0)</f>
        <v>11.181268418167196</v>
      </c>
      <c r="N76" s="107">
        <f ca="1">OFFSET(RES!S$95,$E76,0)</f>
        <v>11.349181741541159</v>
      </c>
      <c r="O76" s="175">
        <f ca="1">OFFSET(RES!T$95,$E76,0)</f>
        <v>11.535367827560611</v>
      </c>
      <c r="P76" s="107">
        <f ca="1">OFFSET(RES!U$95,$E76,0)</f>
        <v>11.712818410720837</v>
      </c>
      <c r="Q76" s="107">
        <f ca="1">OFFSET(RES!V$95,$E76,0)</f>
        <v>11.900787843977929</v>
      </c>
      <c r="R76" s="107">
        <f ca="1">OFFSET(RES!W$95,$E76,0)</f>
        <v>12.089115454550049</v>
      </c>
      <c r="S76" s="107">
        <f ca="1">OFFSET(RES!X$95,$E76,0)</f>
        <v>12.28124192937732</v>
      </c>
      <c r="T76" s="107">
        <f ca="1">OFFSET(RES!Y$95,$E76,0)</f>
        <v>12.49555111505194</v>
      </c>
      <c r="U76" s="107">
        <f ca="1">OFFSET(RES!Z$95,$E76,0)</f>
        <v>12.697146568519202</v>
      </c>
      <c r="V76" s="107">
        <f ca="1">OFFSET(RES!AA$95,$E76,0)</f>
        <v>12.898933752508562</v>
      </c>
      <c r="W76" s="107">
        <f ca="1">OFFSET(RES!AB$95,$E76,0)</f>
        <v>13.095834427116937</v>
      </c>
      <c r="X76" s="107">
        <f ca="1">OFFSET(RES!AC$95,$E76,0)</f>
        <v>13.296209635102203</v>
      </c>
      <c r="Y76" s="107">
        <f ca="1">OFFSET(RES!AD$95,$E76,0)</f>
        <v>13.503775501437868</v>
      </c>
      <c r="Z76" s="107">
        <f ca="1">OFFSET(RES!AE$95,$E76,0)</f>
        <v>13.678933125208799</v>
      </c>
      <c r="AA76" s="107">
        <f ca="1">OFFSET(RES!AF$95,$E76,0)</f>
        <v>13.844093342144783</v>
      </c>
      <c r="AB76" s="107">
        <f ca="1">OFFSET(RES!AG$95,$E76,0)</f>
        <v>14.018160608603599</v>
      </c>
      <c r="AC76" s="107">
        <f ca="1">OFFSET(RES!AH$95,$E76,0)</f>
        <v>14.175912918489162</v>
      </c>
      <c r="AD76" s="107">
        <f ca="1">OFFSET(RES!AI$95,$E76,0)</f>
        <v>14.328411466478103</v>
      </c>
      <c r="AE76" s="107">
        <f ca="1">OFFSET(RES!AJ$95,$E76,0)</f>
        <v>15.417963125444359</v>
      </c>
      <c r="AF76" s="107">
        <f ca="1">OFFSET(RES!AK$95,$E76,0)</f>
        <v>16.486921051126807</v>
      </c>
      <c r="AG76" s="107">
        <f ca="1">OFFSET(RES!AL$95,$E76,0)</f>
        <v>17.447925244809046</v>
      </c>
      <c r="AH76" s="107">
        <f ca="1">OFFSET(RES!AM$95,$E76,0)</f>
        <v>18.345296579527268</v>
      </c>
      <c r="AJ76">
        <f t="shared" ca="1" si="3"/>
        <v>1.7857995017516435</v>
      </c>
    </row>
    <row r="77" spans="1:36">
      <c r="A77" s="26" t="s">
        <v>362</v>
      </c>
      <c r="B77">
        <v>15.793352715539999</v>
      </c>
      <c r="C77" t="s">
        <v>764</v>
      </c>
      <c r="D77" t="s">
        <v>274</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15.374815439395009</v>
      </c>
      <c r="L77" s="107">
        <f ca="1">OFFSET(RES!Q$95,$E77,0)</f>
        <v>15.714667354124161</v>
      </c>
      <c r="M77" s="107">
        <f ca="1">OFFSET(RES!R$95,$E77,0)</f>
        <v>15.868328106000769</v>
      </c>
      <c r="N77" s="107">
        <f ca="1">OFFSET(RES!S$95,$E77,0)</f>
        <v>16.106628771812332</v>
      </c>
      <c r="O77" s="175">
        <f ca="1">OFFSET(RES!T$95,$E77,0)</f>
        <v>16.370861933134922</v>
      </c>
      <c r="P77" s="107">
        <f ca="1">OFFSET(RES!U$95,$E77,0)</f>
        <v>16.622697768827095</v>
      </c>
      <c r="Q77" s="107">
        <f ca="1">OFFSET(RES!V$95,$E77,0)</f>
        <v>16.889461836128813</v>
      </c>
      <c r="R77" s="107">
        <f ca="1">OFFSET(RES!W$95,$E77,0)</f>
        <v>17.156734224574649</v>
      </c>
      <c r="S77" s="107">
        <f ca="1">OFFSET(RES!X$95,$E77,0)</f>
        <v>17.429397917671839</v>
      </c>
      <c r="T77" s="107">
        <f ca="1">OFFSET(RES!Y$95,$E77,0)</f>
        <v>17.733543059996592</v>
      </c>
      <c r="U77" s="107">
        <f ca="1">OFFSET(RES!Z$95,$E77,0)</f>
        <v>18.019645019153465</v>
      </c>
      <c r="V77" s="107">
        <f ca="1">OFFSET(RES!AA$95,$E77,0)</f>
        <v>18.306019080071859</v>
      </c>
      <c r="W77" s="107">
        <f ca="1">OFFSET(RES!AB$95,$E77,0)</f>
        <v>18.585458262830585</v>
      </c>
      <c r="X77" s="107">
        <f ca="1">OFFSET(RES!AC$95,$E77,0)</f>
        <v>18.869828463572045</v>
      </c>
      <c r="Y77" s="107">
        <f ca="1">OFFSET(RES!AD$95,$E77,0)</f>
        <v>19.164403564306504</v>
      </c>
      <c r="Z77" s="107">
        <f ca="1">OFFSET(RES!AE$95,$E77,0)</f>
        <v>19.412985258289318</v>
      </c>
      <c r="AA77" s="107">
        <f ca="1">OFFSET(RES!AF$95,$E77,0)</f>
        <v>19.647378746969025</v>
      </c>
      <c r="AB77" s="107">
        <f ca="1">OFFSET(RES!AG$95,$E77,0)</f>
        <v>19.894413018339815</v>
      </c>
      <c r="AC77" s="107">
        <f ca="1">OFFSET(RES!AH$95,$E77,0)</f>
        <v>20.118293290159098</v>
      </c>
      <c r="AD77" s="107">
        <f ca="1">OFFSET(RES!AI$95,$E77,0)</f>
        <v>20.334717483253808</v>
      </c>
      <c r="AE77" s="107">
        <f ca="1">OFFSET(RES!AJ$95,$E77,0)</f>
        <v>21.880996721557619</v>
      </c>
      <c r="AF77" s="107">
        <f ca="1">OFFSET(RES!AK$95,$E77,0)</f>
        <v>23.398049569397177</v>
      </c>
      <c r="AG77" s="107">
        <f ca="1">OFFSET(RES!AL$95,$E77,0)</f>
        <v>24.761895716925057</v>
      </c>
      <c r="AH77" s="107">
        <f ca="1">OFFSET(RES!AM$95,$E77,0)</f>
        <v>26.035434839650346</v>
      </c>
      <c r="AJ77">
        <f t="shared" ca="1" si="3"/>
        <v>1.7857995017516435</v>
      </c>
    </row>
    <row r="78" spans="1:36">
      <c r="A78" s="26" t="s">
        <v>363</v>
      </c>
      <c r="B78">
        <v>8.1991938940679994</v>
      </c>
      <c r="C78" t="s">
        <v>764</v>
      </c>
      <c r="D78" t="s">
        <v>274</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8.1854933886179726</v>
      </c>
      <c r="L78" s="107">
        <f ca="1">OFFSET(RES!Q$95,$E78,0)</f>
        <v>8.3664292581957422</v>
      </c>
      <c r="M78" s="107">
        <f ca="1">OFFSET(RES!R$95,$E78,0)</f>
        <v>8.4482376593134028</v>
      </c>
      <c r="N78" s="107">
        <f ca="1">OFFSET(RES!S$95,$E78,0)</f>
        <v>8.5751080293801394</v>
      </c>
      <c r="O78" s="175">
        <f ca="1">OFFSET(RES!T$95,$E78,0)</f>
        <v>8.7157847616365629</v>
      </c>
      <c r="P78" s="107">
        <f ca="1">OFFSET(RES!U$95,$E78,0)</f>
        <v>8.8498612047783407</v>
      </c>
      <c r="Q78" s="107">
        <f ca="1">OFFSET(RES!V$95,$E78,0)</f>
        <v>8.9918853817726223</v>
      </c>
      <c r="R78" s="107">
        <f ca="1">OFFSET(RES!W$95,$E78,0)</f>
        <v>9.1341801870148256</v>
      </c>
      <c r="S78" s="107">
        <f ca="1">OFFSET(RES!X$95,$E78,0)</f>
        <v>9.2793453023920431</v>
      </c>
      <c r="T78" s="107">
        <f ca="1">OFFSET(RES!Y$95,$E78,0)</f>
        <v>9.441271021857947</v>
      </c>
      <c r="U78" s="107">
        <f ca="1">OFFSET(RES!Z$95,$E78,0)</f>
        <v>9.5935906190837201</v>
      </c>
      <c r="V78" s="107">
        <f ca="1">OFFSET(RES!AA$95,$E78,0)</f>
        <v>9.7460550822546317</v>
      </c>
      <c r="W78" s="107">
        <f ca="1">OFFSET(RES!AB$95,$E78,0)</f>
        <v>9.8948274426129537</v>
      </c>
      <c r="X78" s="107">
        <f ca="1">OFFSET(RES!AC$95,$E78,0)</f>
        <v>10.046225058230821</v>
      </c>
      <c r="Y78" s="107">
        <f ca="1">OFFSET(RES!AD$95,$E78,0)</f>
        <v>10.203055723874783</v>
      </c>
      <c r="Z78" s="107">
        <f ca="1">OFFSET(RES!AE$95,$E78,0)</f>
        <v>10.33539967432079</v>
      </c>
      <c r="AA78" s="107">
        <f ca="1">OFFSET(RES!AF$95,$E78,0)</f>
        <v>10.460189878111253</v>
      </c>
      <c r="AB78" s="107">
        <f ca="1">OFFSET(RES!AG$95,$E78,0)</f>
        <v>10.591709986631479</v>
      </c>
      <c r="AC78" s="107">
        <f ca="1">OFFSET(RES!AH$95,$E78,0)</f>
        <v>10.710902993665769</v>
      </c>
      <c r="AD78" s="107">
        <f ca="1">OFFSET(RES!AI$95,$E78,0)</f>
        <v>10.826126412684804</v>
      </c>
      <c r="AE78" s="107">
        <f ca="1">OFFSET(RES!AJ$95,$E78,0)</f>
        <v>11.649359610636683</v>
      </c>
      <c r="AF78" s="107">
        <f ca="1">OFFSET(RES!AK$95,$E78,0)</f>
        <v>12.457032789226943</v>
      </c>
      <c r="AG78" s="107">
        <f ca="1">OFFSET(RES!AL$95,$E78,0)</f>
        <v>13.18313930202947</v>
      </c>
      <c r="AH78" s="107">
        <f ca="1">OFFSET(RES!AM$95,$E78,0)</f>
        <v>13.861166697565112</v>
      </c>
      <c r="AJ78">
        <f t="shared" ca="1" si="3"/>
        <v>1.7857995017516439</v>
      </c>
    </row>
    <row r="79" spans="1:36">
      <c r="A79" s="26" t="s">
        <v>364</v>
      </c>
      <c r="B79">
        <v>3.5984677195130002</v>
      </c>
      <c r="C79" t="s">
        <v>764</v>
      </c>
      <c r="D79" t="s">
        <v>274</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6.8411553089285846</v>
      </c>
      <c r="L79" s="107">
        <f ca="1">OFFSET(RES!Q$95,$E79,0)</f>
        <v>6.9923753180313657</v>
      </c>
      <c r="M79" s="107">
        <f ca="1">OFFSET(RES!R$95,$E79,0)</f>
        <v>7.0607479806248348</v>
      </c>
      <c r="N79" s="107">
        <f ca="1">OFFSET(RES!S$95,$E79,0)</f>
        <v>7.1667818950782589</v>
      </c>
      <c r="O79" s="175">
        <f ca="1">OFFSET(RES!T$95,$E79,0)</f>
        <v>7.2843546946674653</v>
      </c>
      <c r="P79" s="107">
        <f ca="1">OFFSET(RES!U$95,$E79,0)</f>
        <v>7.3964111984424319</v>
      </c>
      <c r="Q79" s="107">
        <f ca="1">OFFSET(RES!V$95,$E79,0)</f>
        <v>7.5151101462409455</v>
      </c>
      <c r="R79" s="107">
        <f ca="1">OFFSET(RES!W$95,$E79,0)</f>
        <v>7.6340352758695715</v>
      </c>
      <c r="S79" s="107">
        <f ca="1">OFFSET(RES!X$95,$E79,0)</f>
        <v>7.7553593125018647</v>
      </c>
      <c r="T79" s="107">
        <f ca="1">OFFSET(RES!Y$95,$E79,0)</f>
        <v>7.8906912885702347</v>
      </c>
      <c r="U79" s="107">
        <f ca="1">OFFSET(RES!Z$95,$E79,0)</f>
        <v>8.0179947963421583</v>
      </c>
      <c r="V79" s="107">
        <f ca="1">OFFSET(RES!AA$95,$E79,0)</f>
        <v>8.1454193781144646</v>
      </c>
      <c r="W79" s="107">
        <f ca="1">OFFSET(RES!AB$95,$E79,0)</f>
        <v>8.2697582266806844</v>
      </c>
      <c r="X79" s="107">
        <f ca="1">OFFSET(RES!AC$95,$E79,0)</f>
        <v>8.396291173770166</v>
      </c>
      <c r="Y79" s="107">
        <f ca="1">OFFSET(RES!AD$95,$E79,0)</f>
        <v>8.5273648781805669</v>
      </c>
      <c r="Z79" s="107">
        <f ca="1">OFFSET(RES!AE$95,$E79,0)</f>
        <v>8.6379734238373533</v>
      </c>
      <c r="AA79" s="107">
        <f ca="1">OFFSET(RES!AF$95,$E79,0)</f>
        <v>8.7422688064896068</v>
      </c>
      <c r="AB79" s="107">
        <f ca="1">OFFSET(RES!AG$95,$E79,0)</f>
        <v>8.8521888132524396</v>
      </c>
      <c r="AC79" s="107">
        <f ca="1">OFFSET(RES!AH$95,$E79,0)</f>
        <v>8.9518062503630293</v>
      </c>
      <c r="AD79" s="107">
        <f ca="1">OFFSET(RES!AI$95,$E79,0)</f>
        <v>9.0481060416292536</v>
      </c>
      <c r="AE79" s="107">
        <f ca="1">OFFSET(RES!AJ$95,$E79,0)</f>
        <v>9.7361361816921512</v>
      </c>
      <c r="AF79" s="107">
        <f ca="1">OFFSET(RES!AK$95,$E79,0)</f>
        <v>10.411161789956052</v>
      </c>
      <c r="AG79" s="107">
        <f ca="1">OFFSET(RES!AL$95,$E79,0)</f>
        <v>11.018016769744305</v>
      </c>
      <c r="AH79" s="107">
        <f ca="1">OFFSET(RES!AM$95,$E79,0)</f>
        <v>11.584688868339798</v>
      </c>
      <c r="AJ79">
        <f t="shared" ca="1" si="3"/>
        <v>1.7857995017516435</v>
      </c>
    </row>
    <row r="80" spans="1:36">
      <c r="A80" s="26" t="s">
        <v>365</v>
      </c>
      <c r="B80">
        <v>16.347656033450001</v>
      </c>
      <c r="C80" t="s">
        <v>764</v>
      </c>
      <c r="D80" t="s">
        <v>274</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4.6062441531854663</v>
      </c>
      <c r="L80" s="107">
        <f ca="1">OFFSET(RES!Q$95,$E80,0)</f>
        <v>4.7080626694038079</v>
      </c>
      <c r="M80" s="107">
        <f ca="1">OFFSET(RES!R$95,$E80,0)</f>
        <v>4.7540989254288464</v>
      </c>
      <c r="N80" s="107">
        <f ca="1">OFFSET(RES!S$95,$E80,0)</f>
        <v>4.8254930213724085</v>
      </c>
      <c r="O80" s="175">
        <f ca="1">OFFSET(RES!T$95,$E80,0)</f>
        <v>4.9046564077049206</v>
      </c>
      <c r="P80" s="107">
        <f ca="1">OFFSET(RES!U$95,$E80,0)</f>
        <v>4.9801055960410174</v>
      </c>
      <c r="Q80" s="107">
        <f ca="1">OFFSET(RES!V$95,$E80,0)</f>
        <v>5.0600272334832468</v>
      </c>
      <c r="R80" s="107">
        <f ca="1">OFFSET(RES!W$95,$E80,0)</f>
        <v>5.1401011622688912</v>
      </c>
      <c r="S80" s="107">
        <f ca="1">OFFSET(RES!X$95,$E80,0)</f>
        <v>5.2217903082014487</v>
      </c>
      <c r="T80" s="107">
        <f ca="1">OFFSET(RES!Y$95,$E80,0)</f>
        <v>5.3129111928114483</v>
      </c>
      <c r="U80" s="107">
        <f ca="1">OFFSET(RES!Z$95,$E80,0)</f>
        <v>5.3986263990704133</v>
      </c>
      <c r="V80" s="107">
        <f ca="1">OFFSET(RES!AA$95,$E80,0)</f>
        <v>5.4844231261224579</v>
      </c>
      <c r="W80" s="107">
        <f ca="1">OFFSET(RES!AB$95,$E80,0)</f>
        <v>5.5681421864797738</v>
      </c>
      <c r="X80" s="107">
        <f ca="1">OFFSET(RES!AC$95,$E80,0)</f>
        <v>5.6533385636115092</v>
      </c>
      <c r="Y80" s="107">
        <f ca="1">OFFSET(RES!AD$95,$E80,0)</f>
        <v>5.7415922952273943</v>
      </c>
      <c r="Z80" s="107">
        <f ca="1">OFFSET(RES!AE$95,$E80,0)</f>
        <v>5.8160665534069995</v>
      </c>
      <c r="AA80" s="107">
        <f ca="1">OFFSET(RES!AF$95,$E80,0)</f>
        <v>5.8862900719286717</v>
      </c>
      <c r="AB80" s="107">
        <f ca="1">OFFSET(RES!AG$95,$E80,0)</f>
        <v>5.9603007273816466</v>
      </c>
      <c r="AC80" s="107">
        <f ca="1">OFFSET(RES!AH$95,$E80,0)</f>
        <v>6.0273745206994365</v>
      </c>
      <c r="AD80" s="107">
        <f ca="1">OFFSET(RES!AI$95,$E80,0)</f>
        <v>6.0922144973469621</v>
      </c>
      <c r="AE80" s="107">
        <f ca="1">OFFSET(RES!AJ$95,$E80,0)</f>
        <v>6.5554746729701998</v>
      </c>
      <c r="AF80" s="107">
        <f ca="1">OFFSET(RES!AK$95,$E80,0)</f>
        <v>7.0099787181068418</v>
      </c>
      <c r="AG80" s="107">
        <f ca="1">OFFSET(RES!AL$95,$E80,0)</f>
        <v>7.4185825395743752</v>
      </c>
      <c r="AH80" s="107">
        <f ca="1">OFFSET(RES!AM$95,$E80,0)</f>
        <v>7.8001306733409255</v>
      </c>
      <c r="AJ80">
        <f t="shared" ca="1" si="3"/>
        <v>1.7857995017516437</v>
      </c>
    </row>
    <row r="81" spans="1:36">
      <c r="A81" s="26" t="s">
        <v>529</v>
      </c>
      <c r="B81">
        <v>17.347656033450001</v>
      </c>
      <c r="C81" t="s">
        <v>764</v>
      </c>
      <c r="D81" t="s">
        <v>274</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7.5655786149660296</v>
      </c>
      <c r="L81" s="107">
        <f ca="1">OFFSET(RES!Q$95,$E81,0)</f>
        <v>7.7328116063775552</v>
      </c>
      <c r="M81" s="107">
        <f ca="1">OFFSET(RES!R$95,$E81,0)</f>
        <v>7.808424383840789</v>
      </c>
      <c r="N81" s="107">
        <f ca="1">OFFSET(RES!S$95,$E81,0)</f>
        <v>7.9256864367286957</v>
      </c>
      <c r="O81" s="175">
        <f ca="1">OFFSET(RES!T$95,$E81,0)</f>
        <v>8.055709249851045</v>
      </c>
      <c r="P81" s="107">
        <f ca="1">OFFSET(RES!U$95,$E81,0)</f>
        <v>8.1796316358143191</v>
      </c>
      <c r="Q81" s="107">
        <f ca="1">OFFSET(RES!V$95,$E81,0)</f>
        <v>8.3108998471808064</v>
      </c>
      <c r="R81" s="107">
        <f ca="1">OFFSET(RES!W$95,$E81,0)</f>
        <v>8.4424181912134468</v>
      </c>
      <c r="S81" s="107">
        <f ca="1">OFFSET(RES!X$95,$E81,0)</f>
        <v>8.5765894672008045</v>
      </c>
      <c r="T81" s="107">
        <f ca="1">OFFSET(RES!Y$95,$E81,0)</f>
        <v>8.7262520107082846</v>
      </c>
      <c r="U81" s="107">
        <f ca="1">OFFSET(RES!Z$95,$E81,0)</f>
        <v>8.8670359357205459</v>
      </c>
      <c r="V81" s="107">
        <f ca="1">OFFSET(RES!AA$95,$E81,0)</f>
        <v>9.0079537554957163</v>
      </c>
      <c r="W81" s="107">
        <f ca="1">OFFSET(RES!AB$95,$E81,0)</f>
        <v>9.1454590877448414</v>
      </c>
      <c r="X81" s="107">
        <f ca="1">OFFSET(RES!AC$95,$E81,0)</f>
        <v>9.2853908558980098</v>
      </c>
      <c r="Y81" s="107">
        <f ca="1">OFFSET(RES!AD$95,$E81,0)</f>
        <v>9.4303442110392801</v>
      </c>
      <c r="Z81" s="107">
        <f ca="1">OFFSET(RES!AE$95,$E81,0)</f>
        <v>9.5526653117693456</v>
      </c>
      <c r="AA81" s="107">
        <f ca="1">OFFSET(RES!AF$95,$E81,0)</f>
        <v>9.6680047363258623</v>
      </c>
      <c r="AB81" s="107">
        <f ca="1">OFFSET(RES!AG$95,$E81,0)</f>
        <v>9.7895643874328098</v>
      </c>
      <c r="AC81" s="107">
        <f ca="1">OFFSET(RES!AH$95,$E81,0)</f>
        <v>9.8997305096516666</v>
      </c>
      <c r="AD81" s="107">
        <f ca="1">OFFSET(RES!AI$95,$E81,0)</f>
        <v>10.00622767402368</v>
      </c>
      <c r="AE81" s="107">
        <f ca="1">OFFSET(RES!AJ$95,$E81,0)</f>
        <v>10.767114670306063</v>
      </c>
      <c r="AF81" s="107">
        <f ca="1">OFFSET(RES!AK$95,$E81,0)</f>
        <v>11.513620059501156</v>
      </c>
      <c r="AG81" s="107">
        <f ca="1">OFFSET(RES!AL$95,$E81,0)</f>
        <v>12.184736099138426</v>
      </c>
      <c r="AH81" s="107">
        <f ca="1">OFFSET(RES!AM$95,$E81,0)</f>
        <v>12.811414213759891</v>
      </c>
      <c r="AJ81">
        <f t="shared" ca="1" si="3"/>
        <v>1.7857995017516437</v>
      </c>
    </row>
    <row r="82" spans="1:36">
      <c r="A82" s="26" t="s">
        <v>366</v>
      </c>
      <c r="B82">
        <v>0.2282739655271</v>
      </c>
      <c r="C82" t="s">
        <v>764</v>
      </c>
      <c r="D82" t="s">
        <v>274</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7.5383379628285646E-2</v>
      </c>
      <c r="L82" s="107">
        <f ca="1">OFFSET(RES!Q$95,$E82,0)</f>
        <v>7.7049688144730219E-2</v>
      </c>
      <c r="M82" s="107">
        <f ca="1">OFFSET(RES!R$95,$E82,0)</f>
        <v>7.7803093402721263E-2</v>
      </c>
      <c r="N82" s="107">
        <f ca="1">OFFSET(RES!S$95,$E82,0)</f>
        <v>7.897149178950888E-2</v>
      </c>
      <c r="O82" s="175">
        <f ca="1">OFFSET(RES!T$95,$E82,0)</f>
        <v>8.0267038314205674E-2</v>
      </c>
      <c r="P82" s="107">
        <f ca="1">OFFSET(RES!U$95,$E82,0)</f>
        <v>8.15018002195321E-2</v>
      </c>
      <c r="Q82" s="107">
        <f ca="1">OFFSET(RES!V$95,$E82,0)</f>
        <v>8.2809755884812083E-2</v>
      </c>
      <c r="R82" s="107">
        <f ca="1">OFFSET(RES!W$95,$E82,0)</f>
        <v>8.4120203870466981E-2</v>
      </c>
      <c r="S82" s="107">
        <f ca="1">OFFSET(RES!X$95,$E82,0)</f>
        <v>8.5457085654096668E-2</v>
      </c>
      <c r="T82" s="107">
        <f ca="1">OFFSET(RES!Y$95,$E82,0)</f>
        <v>8.6948322333739558E-2</v>
      </c>
      <c r="U82" s="107">
        <f ca="1">OFFSET(RES!Z$95,$E82,0)</f>
        <v>8.8351092512317236E-2</v>
      </c>
      <c r="V82" s="107">
        <f ca="1">OFFSET(RES!AA$95,$E82,0)</f>
        <v>8.9755196817503907E-2</v>
      </c>
      <c r="W82" s="107">
        <f ca="1">OFFSET(RES!AB$95,$E82,0)</f>
        <v>9.1125299117590305E-2</v>
      </c>
      <c r="X82" s="107">
        <f ca="1">OFFSET(RES!AC$95,$E82,0)</f>
        <v>9.2519578410370465E-2</v>
      </c>
      <c r="Y82" s="107">
        <f ca="1">OFFSET(RES!AD$95,$E82,0)</f>
        <v>9.3963892765572904E-2</v>
      </c>
      <c r="Z82" s="107">
        <f ca="1">OFFSET(RES!AE$95,$E82,0)</f>
        <v>9.5182699474506402E-2</v>
      </c>
      <c r="AA82" s="107">
        <f ca="1">OFFSET(RES!AF$95,$E82,0)</f>
        <v>9.6331940804211494E-2</v>
      </c>
      <c r="AB82" s="107">
        <f ca="1">OFFSET(RES!AG$95,$E82,0)</f>
        <v>9.75431604336989E-2</v>
      </c>
      <c r="AC82" s="107">
        <f ca="1">OFFSET(RES!AH$95,$E82,0)</f>
        <v>9.864085501015496E-2</v>
      </c>
      <c r="AD82" s="107">
        <f ca="1">OFFSET(RES!AI$95,$E82,0)</f>
        <v>9.970199211278323E-2</v>
      </c>
      <c r="AE82" s="107">
        <f ca="1">OFFSET(RES!AJ$95,$E82,0)</f>
        <v>0.10728346554847211</v>
      </c>
      <c r="AF82" s="107">
        <f ca="1">OFFSET(RES!AK$95,$E82,0)</f>
        <v>0.1147216407379989</v>
      </c>
      <c r="AG82" s="107">
        <f ca="1">OFFSET(RES!AL$95,$E82,0)</f>
        <v>0.12140863690383481</v>
      </c>
      <c r="AH82" s="107">
        <f ca="1">OFFSET(RES!AM$95,$E82,0)</f>
        <v>0.12765285385318975</v>
      </c>
      <c r="AJ82">
        <f t="shared" ca="1" si="3"/>
        <v>1.7857995017516435</v>
      </c>
    </row>
    <row r="83" spans="1:36">
      <c r="A83" s="26" t="s">
        <v>122</v>
      </c>
      <c r="B83">
        <v>0.46620130319999997</v>
      </c>
      <c r="C83" t="s">
        <v>764</v>
      </c>
      <c r="D83" t="s">
        <v>274</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589</v>
      </c>
      <c r="B84">
        <f>[2]EB_2006!$AI$69/1000</f>
        <v>35.178032837499991</v>
      </c>
      <c r="C84" t="s">
        <v>764</v>
      </c>
      <c r="D84" t="s">
        <v>274</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75.634749564904482</v>
      </c>
      <c r="L84" s="17">
        <f ca="1">OFFSET(OtherTRA!O$51,$E84,0)</f>
        <v>72.615471708239014</v>
      </c>
      <c r="M84" s="17">
        <f ca="1">OFFSET(OtherTRA!P$51,$E84,0)</f>
        <v>69.596193851573545</v>
      </c>
      <c r="N84" s="17">
        <f ca="1">OFFSET(OtherTRA!Q$51,$E84,0)</f>
        <v>66.576915994908077</v>
      </c>
      <c r="O84" s="17">
        <f ca="1">OFFSET(OtherTRA!R$51,$E84,0)</f>
        <v>63.557638138242616</v>
      </c>
      <c r="P84" s="17">
        <f ca="1">OFFSET(OtherTRA!S$51,$E84,0)</f>
        <v>60.538360281577155</v>
      </c>
      <c r="Q84" s="17">
        <f ca="1">OFFSET(OtherTRA!T$51,$E84,0)</f>
        <v>57.519082424911694</v>
      </c>
      <c r="R84" s="17">
        <f ca="1">OFFSET(OtherTRA!U$51,$E84,0)</f>
        <v>54.499804568246233</v>
      </c>
      <c r="S84" s="17">
        <f ca="1">OFFSET(OtherTRA!V$51,$E84,0)</f>
        <v>51.480526711580772</v>
      </c>
      <c r="T84" s="17">
        <f ca="1">OFFSET(OtherTRA!W$51,$E84,0)</f>
        <v>48.461248854915304</v>
      </c>
      <c r="U84" s="17">
        <f ca="1">OFFSET(OtherTRA!X$51,$E84,0)</f>
        <v>50.062801841955149</v>
      </c>
      <c r="V84" s="17">
        <f ca="1">OFFSET(OtherTRA!Y$51,$E84,0)</f>
        <v>51.664354828994988</v>
      </c>
      <c r="W84" s="17">
        <f ca="1">OFFSET(OtherTRA!Z$51,$E84,0)</f>
        <v>53.265907816034826</v>
      </c>
      <c r="X84" s="17">
        <f ca="1">OFFSET(OtherTRA!AA$51,$E84,0)</f>
        <v>54.867460803074664</v>
      </c>
      <c r="Y84" s="17">
        <f ca="1">OFFSET(OtherTRA!AB$51,$E84,0)</f>
        <v>56.469013790114502</v>
      </c>
      <c r="Z84" s="17">
        <f ca="1">OFFSET(OtherTRA!AC$51,$E84,0)</f>
        <v>58.07056677715434</v>
      </c>
      <c r="AA84" s="17">
        <f ca="1">OFFSET(OtherTRA!AD$51,$E84,0)</f>
        <v>59.672119764194179</v>
      </c>
      <c r="AB84" s="17">
        <f ca="1">OFFSET(OtherTRA!AE$51,$E84,0)</f>
        <v>61.273672751234017</v>
      </c>
      <c r="AC84" s="17">
        <f ca="1">OFFSET(OtherTRA!AF$51,$E84,0)</f>
        <v>62.875225738273855</v>
      </c>
      <c r="AD84" s="17">
        <f ca="1">OFFSET(OtherTRA!AG$51,$E84,0)</f>
        <v>64.476778725313721</v>
      </c>
      <c r="AE84" s="17">
        <f ca="1">OFFSET(OtherTRA!AH$51,$E84,0)</f>
        <v>66.517325435111914</v>
      </c>
      <c r="AF84" s="17">
        <f ca="1">OFFSET(OtherTRA!AI$51,$E84,0)</f>
        <v>68.557872144910107</v>
      </c>
      <c r="AG84" s="17">
        <f ca="1">OFFSET(OtherTRA!AJ$51,$E84,0)</f>
        <v>70.598418854708299</v>
      </c>
      <c r="AH84" s="17">
        <f ca="1">OFFSET(OtherTRA!AK$51,$E84,0)</f>
        <v>72.638965564506492</v>
      </c>
      <c r="AJ84">
        <f t="shared" ca="1" si="3"/>
        <v>1.0536658852138145</v>
      </c>
    </row>
    <row r="85" spans="1:36">
      <c r="A85" s="26" t="s">
        <v>590</v>
      </c>
      <c r="B85">
        <f>[2]EB_2006!$AI$70/1000</f>
        <v>42.764908764899999</v>
      </c>
      <c r="C85" t="s">
        <v>764</v>
      </c>
      <c r="D85" t="s">
        <v>274</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22.472425990193337</v>
      </c>
      <c r="L85" s="17">
        <f ca="1">OFFSET(OtherTRA!O$51,$E85,0)</f>
        <v>21.575344971639563</v>
      </c>
      <c r="M85" s="17">
        <f ca="1">OFFSET(OtherTRA!P$51,$E85,0)</f>
        <v>20.678263953085789</v>
      </c>
      <c r="N85" s="17">
        <f ca="1">OFFSET(OtherTRA!Q$51,$E85,0)</f>
        <v>19.781182934532016</v>
      </c>
      <c r="O85" s="17">
        <f ca="1">OFFSET(OtherTRA!R$51,$E85,0)</f>
        <v>18.884101915978242</v>
      </c>
      <c r="P85" s="17">
        <f ca="1">OFFSET(OtherTRA!S$51,$E85,0)</f>
        <v>17.987020897424468</v>
      </c>
      <c r="Q85" s="17">
        <f ca="1">OFFSET(OtherTRA!T$51,$E85,0)</f>
        <v>17.089939878870695</v>
      </c>
      <c r="R85" s="17">
        <f ca="1">OFFSET(OtherTRA!U$51,$E85,0)</f>
        <v>16.192858860316921</v>
      </c>
      <c r="S85" s="17">
        <f ca="1">OFFSET(OtherTRA!V$51,$E85,0)</f>
        <v>15.295777841763146</v>
      </c>
      <c r="T85" s="17">
        <f ca="1">OFFSET(OtherTRA!W$51,$E85,0)</f>
        <v>14.398696823209363</v>
      </c>
      <c r="U85" s="17">
        <f ca="1">OFFSET(OtherTRA!X$51,$E85,0)</f>
        <v>14.87454663004638</v>
      </c>
      <c r="V85" s="17">
        <f ca="1">OFFSET(OtherTRA!Y$51,$E85,0)</f>
        <v>15.350396436883397</v>
      </c>
      <c r="W85" s="17">
        <f ca="1">OFFSET(OtherTRA!Z$51,$E85,0)</f>
        <v>15.826246243720414</v>
      </c>
      <c r="X85" s="17">
        <f ca="1">OFFSET(OtherTRA!AA$51,$E85,0)</f>
        <v>16.302096050557431</v>
      </c>
      <c r="Y85" s="17">
        <f ca="1">OFFSET(OtherTRA!AB$51,$E85,0)</f>
        <v>16.777945857394446</v>
      </c>
      <c r="Z85" s="17">
        <f ca="1">OFFSET(OtherTRA!AC$51,$E85,0)</f>
        <v>17.253795664231461</v>
      </c>
      <c r="AA85" s="17">
        <f ca="1">OFFSET(OtherTRA!AD$51,$E85,0)</f>
        <v>17.729645471068476</v>
      </c>
      <c r="AB85" s="17">
        <f ca="1">OFFSET(OtherTRA!AE$51,$E85,0)</f>
        <v>18.205495277905491</v>
      </c>
      <c r="AC85" s="17">
        <f ca="1">OFFSET(OtherTRA!AF$51,$E85,0)</f>
        <v>18.681345084742507</v>
      </c>
      <c r="AD85" s="17">
        <f ca="1">OFFSET(OtherTRA!AG$51,$E85,0)</f>
        <v>19.157194891579529</v>
      </c>
      <c r="AE85" s="17">
        <f ca="1">OFFSET(OtherTRA!AH$51,$E85,0)</f>
        <v>19.763477521974462</v>
      </c>
      <c r="AF85" s="17">
        <f ca="1">OFFSET(OtherTRA!AI$51,$E85,0)</f>
        <v>20.369760152369395</v>
      </c>
      <c r="AG85" s="17">
        <f ca="1">OFFSET(OtherTRA!AJ$51,$E85,0)</f>
        <v>20.976042782764328</v>
      </c>
      <c r="AH85" s="17">
        <f ca="1">OFFSET(OtherTRA!AK$51,$E85,0)</f>
        <v>21.582325413159261</v>
      </c>
      <c r="AJ85">
        <f t="shared" ca="1" si="3"/>
        <v>1.0545851407459328</v>
      </c>
    </row>
    <row r="86" spans="1:36">
      <c r="A86" s="26" t="s">
        <v>367</v>
      </c>
      <c r="B86" s="17">
        <f>[2]EB_2006!$AG$68/1000</f>
        <v>0.74474625240000003</v>
      </c>
      <c r="C86" t="s">
        <v>764</v>
      </c>
      <c r="D86" t="s">
        <v>274</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0.11592304658305566</v>
      </c>
      <c r="M86" s="17">
        <f ca="1">OFFSET(OtherTRA!P$51,$E86,0)</f>
        <v>0.23184609316611132</v>
      </c>
      <c r="N86" s="17">
        <f ca="1">OFFSET(OtherTRA!Q$51,$E86,0)</f>
        <v>0.34776913974916701</v>
      </c>
      <c r="O86" s="17">
        <f ca="1">OFFSET(OtherTRA!R$51,$E86,0)</f>
        <v>0.46369218633222264</v>
      </c>
      <c r="P86" s="17">
        <f ca="1">OFFSET(OtherTRA!S$51,$E86,0)</f>
        <v>0.57961523291527828</v>
      </c>
      <c r="Q86" s="17">
        <f ca="1">OFFSET(OtherTRA!T$51,$E86,0)</f>
        <v>0.69553827949833391</v>
      </c>
      <c r="R86" s="17">
        <f ca="1">OFFSET(OtherTRA!U$51,$E86,0)</f>
        <v>0.81146132608138954</v>
      </c>
      <c r="S86" s="17">
        <f ca="1">OFFSET(OtherTRA!V$51,$E86,0)</f>
        <v>0.92738437266444518</v>
      </c>
      <c r="T86" s="17">
        <f ca="1">OFFSET(OtherTRA!W$51,$E86,0)</f>
        <v>1.0433074192475009</v>
      </c>
      <c r="U86" s="17">
        <f ca="1">OFFSET(OtherTRA!X$51,$E86,0)</f>
        <v>1.0892672976474866</v>
      </c>
      <c r="V86" s="17">
        <f ca="1">OFFSET(OtherTRA!Y$51,$E86,0)</f>
        <v>1.1352271760474724</v>
      </c>
      <c r="W86" s="17">
        <f ca="1">OFFSET(OtherTRA!Z$51,$E86,0)</f>
        <v>1.1811870544474581</v>
      </c>
      <c r="X86" s="17">
        <f ca="1">OFFSET(OtherTRA!AA$51,$E86,0)</f>
        <v>1.2271469328474438</v>
      </c>
      <c r="Y86" s="17">
        <f ca="1">OFFSET(OtherTRA!AB$51,$E86,0)</f>
        <v>1.2731068112474295</v>
      </c>
      <c r="Z86" s="17">
        <f ca="1">OFFSET(OtherTRA!AC$51,$E86,0)</f>
        <v>1.3190666896474152</v>
      </c>
      <c r="AA86" s="17">
        <f ca="1">OFFSET(OtherTRA!AD$51,$E86,0)</f>
        <v>1.365026568047401</v>
      </c>
      <c r="AB86" s="17">
        <f ca="1">OFFSET(OtherTRA!AE$51,$E86,0)</f>
        <v>1.4109864464473867</v>
      </c>
      <c r="AC86" s="17">
        <f ca="1">OFFSET(OtherTRA!AF$51,$E86,0)</f>
        <v>1.4569463248473724</v>
      </c>
      <c r="AD86" s="17">
        <f ca="1">OFFSET(OtherTRA!AG$51,$E86,0)</f>
        <v>1.5029062032473572</v>
      </c>
      <c r="AE86" s="17">
        <f ca="1">OFFSET(OtherTRA!AH$51,$E86,0)</f>
        <v>1.5683091620805649</v>
      </c>
      <c r="AF86" s="17">
        <f ca="1">OFFSET(OtherTRA!AI$51,$E86,0)</f>
        <v>1.6337121209137726</v>
      </c>
      <c r="AG86" s="17">
        <f ca="1">OFFSET(OtherTRA!AJ$51,$E86,0)</f>
        <v>1.6991150797469803</v>
      </c>
      <c r="AH86" s="17">
        <f ca="1">OFFSET(OtherTRA!AK$51,$E86,0)</f>
        <v>1.764518038580188</v>
      </c>
      <c r="AJ86">
        <f t="shared" ca="1" si="3"/>
        <v>1.9405965277249053</v>
      </c>
    </row>
    <row r="87" spans="1:36">
      <c r="A87" s="26" t="s">
        <v>139</v>
      </c>
      <c r="B87" s="17">
        <v>52.28615900487997</v>
      </c>
      <c r="C87" t="s">
        <v>764</v>
      </c>
      <c r="D87" t="s">
        <v>274</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46.854664337209421</v>
      </c>
      <c r="L87" s="17">
        <f ca="1">OFFSET(FTRA!O$136,$E87,0)</f>
        <v>47.499444955473628</v>
      </c>
      <c r="M87" s="17">
        <f ca="1">OFFSET(FTRA!P$136,$E87,0)</f>
        <v>48.144225573737835</v>
      </c>
      <c r="N87" s="17">
        <f ca="1">OFFSET(FTRA!S$136,$E87,0)</f>
        <v>48.789006192002041</v>
      </c>
      <c r="O87" s="17">
        <f ca="1">OFFSET(FTRA!T$136,$E87,0)</f>
        <v>49.433786810266248</v>
      </c>
      <c r="P87" s="17">
        <f ca="1">OFFSET(FTRA!U$136,$E87,0)</f>
        <v>50.078567428530455</v>
      </c>
      <c r="Q87" s="17">
        <f ca="1">OFFSET(FTRA!V$136,$E87,0)</f>
        <v>50.723348046794662</v>
      </c>
      <c r="R87" s="17">
        <f ca="1">OFFSET(FTRA!W$136,$E87,0)</f>
        <v>51.368128665058869</v>
      </c>
      <c r="S87" s="17">
        <f ca="1">OFFSET(FTRA!X$136,$E87,0)</f>
        <v>52.012909283323076</v>
      </c>
      <c r="T87" s="17">
        <f ca="1">OFFSET(FTRA!Y$136,$E87,0)</f>
        <v>52.65768990158729</v>
      </c>
      <c r="U87" s="17">
        <f ca="1">OFFSET(FTRA!Z$136,$E87,0)</f>
        <v>54.450820010739768</v>
      </c>
      <c r="V87" s="17">
        <f ca="1">OFFSET(FTRA!AC$136,$E87,0)</f>
        <v>56.243950119892247</v>
      </c>
      <c r="W87" s="17">
        <f ca="1">OFFSET(FTRA!AD$136,$E87,0)</f>
        <v>58.037080229044726</v>
      </c>
      <c r="X87" s="17">
        <f ca="1">OFFSET(FTRA!AE$136,$E87,0)</f>
        <v>59.830210338197205</v>
      </c>
      <c r="Y87" s="17">
        <f ca="1">OFFSET(FTRA!AF$136,$E87,0)</f>
        <v>61.623340447349683</v>
      </c>
      <c r="Z87" s="17">
        <f ca="1">OFFSET(FTRA!AG$136,$E87,0)</f>
        <v>63.416470556502162</v>
      </c>
      <c r="AA87" s="17">
        <f ca="1">OFFSET(FTRA!AH$136,$E87,0)</f>
        <v>65.209600665654648</v>
      </c>
      <c r="AB87" s="17">
        <f ca="1">OFFSET(FTRA!AI$136,$E87,0)</f>
        <v>67.002730774807134</v>
      </c>
      <c r="AC87" s="17">
        <f ca="1">OFFSET(FTRA!AJ$136,$E87,0)</f>
        <v>68.79586088395962</v>
      </c>
      <c r="AD87" s="17">
        <f ca="1">OFFSET(FTRA!AK$136,$E87,0)</f>
        <v>70.588990993112105</v>
      </c>
      <c r="AE87" s="17">
        <f ca="1">OFFSET(FTRA!AL$136,$E87,0)</f>
        <v>82.466190267385201</v>
      </c>
      <c r="AF87" s="17">
        <f ca="1">OFFSET(FTRA!AM$136,$E87,0)</f>
        <v>94.343389541658269</v>
      </c>
      <c r="AG87" s="17">
        <f ca="1">OFFSET(FTRA!AN$136,$E87,0)</f>
        <v>117.35350634244885</v>
      </c>
      <c r="AH87" s="17">
        <f ca="1">OFFSET(FTRA!AO$136,$E87,0)</f>
        <v>126.06849383854137</v>
      </c>
      <c r="AJ87">
        <f t="shared" ca="1" si="3"/>
        <v>2.6493426325178739</v>
      </c>
    </row>
    <row r="88" spans="1:36">
      <c r="A88" s="26" t="s">
        <v>398</v>
      </c>
      <c r="B88" s="17">
        <v>4.134278411680218</v>
      </c>
      <c r="C88" t="s">
        <v>764</v>
      </c>
      <c r="D88" t="s">
        <v>274</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4.1047000698166478</v>
      </c>
      <c r="L88" s="17">
        <f ca="1">OFFSET(FTRA!O$136,$E88,0)</f>
        <v>4.1611860373557157</v>
      </c>
      <c r="M88" s="17">
        <f ca="1">OFFSET(FTRA!P$136,$E88,0)</f>
        <v>4.2176720048947836</v>
      </c>
      <c r="N88" s="17">
        <f ca="1">OFFSET(FTRA!S$136,$E88,0)</f>
        <v>4.2741579724338514</v>
      </c>
      <c r="O88" s="17">
        <f ca="1">OFFSET(FTRA!T$136,$E88,0)</f>
        <v>4.3306439399729193</v>
      </c>
      <c r="P88" s="17">
        <f ca="1">OFFSET(FTRA!U$136,$E88,0)</f>
        <v>4.3871299075119872</v>
      </c>
      <c r="Q88" s="17">
        <f ca="1">OFFSET(FTRA!V$136,$E88,0)</f>
        <v>4.443615875051055</v>
      </c>
      <c r="R88" s="17">
        <f ca="1">OFFSET(FTRA!W$136,$E88,0)</f>
        <v>4.5001018425901229</v>
      </c>
      <c r="S88" s="17">
        <f ca="1">OFFSET(FTRA!X$136,$E88,0)</f>
        <v>4.5565878101291908</v>
      </c>
      <c r="T88" s="17">
        <f ca="1">OFFSET(FTRA!Y$136,$E88,0)</f>
        <v>4.6130737776682551</v>
      </c>
      <c r="U88" s="17">
        <f ca="1">OFFSET(FTRA!Z$136,$E88,0)</f>
        <v>4.7098673764458727</v>
      </c>
      <c r="V88" s="17">
        <f ca="1">OFFSET(FTRA!AC$136,$E88,0)</f>
        <v>4.8066609752234903</v>
      </c>
      <c r="W88" s="17">
        <f ca="1">OFFSET(FTRA!AD$136,$E88,0)</f>
        <v>4.903454574001108</v>
      </c>
      <c r="X88" s="17">
        <f ca="1">OFFSET(FTRA!AE$136,$E88,0)</f>
        <v>5.0002481727787256</v>
      </c>
      <c r="Y88" s="17">
        <f ca="1">OFFSET(FTRA!AF$136,$E88,0)</f>
        <v>5.0970417715563432</v>
      </c>
      <c r="Z88" s="17">
        <f ca="1">OFFSET(FTRA!AG$136,$E88,0)</f>
        <v>5.1938353703339608</v>
      </c>
      <c r="AA88" s="17">
        <f ca="1">OFFSET(FTRA!AH$136,$E88,0)</f>
        <v>5.2906289691115784</v>
      </c>
      <c r="AB88" s="17">
        <f ca="1">OFFSET(FTRA!AI$136,$E88,0)</f>
        <v>5.387422567889196</v>
      </c>
      <c r="AC88" s="17">
        <f ca="1">OFFSET(FTRA!AJ$136,$E88,0)</f>
        <v>5.4842161666668137</v>
      </c>
      <c r="AD88" s="17">
        <f ca="1">OFFSET(FTRA!AK$136,$E88,0)</f>
        <v>5.5810097654444339</v>
      </c>
      <c r="AE88" s="17">
        <f ca="1">OFFSET(FTRA!AL$136,$E88,0)</f>
        <v>6.3335843515098915</v>
      </c>
      <c r="AF88" s="17">
        <f ca="1">OFFSET(FTRA!AM$136,$E88,0)</f>
        <v>7.0861589375753464</v>
      </c>
      <c r="AG88" s="17">
        <f ca="1">OFFSET(FTRA!AN$136,$E88,0)</f>
        <v>8.3737326141361095</v>
      </c>
      <c r="AH88" s="17">
        <f ca="1">OFFSET(FTRA!AO$136,$E88,0)</f>
        <v>8.5458091266635687</v>
      </c>
      <c r="AJ88">
        <f t="shared" ca="1" si="3"/>
        <v>2.3403696418224542</v>
      </c>
    </row>
    <row r="89" spans="1:36">
      <c r="A89" s="26" t="s">
        <v>399</v>
      </c>
      <c r="B89" s="17">
        <v>0.80954708483781546</v>
      </c>
      <c r="C89" t="s">
        <v>764</v>
      </c>
      <c r="D89" t="s">
        <v>274</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0.98762857651971914</v>
      </c>
      <c r="L89" s="17">
        <f ca="1">OFFSET(FTRA!O$136,$E89,0)</f>
        <v>0.99505324207490387</v>
      </c>
      <c r="M89" s="17">
        <f ca="1">OFFSET(FTRA!P$136,$E89,0)</f>
        <v>1.0024779076300885</v>
      </c>
      <c r="N89" s="17">
        <f ca="1">OFFSET(FTRA!S$136,$E89,0)</f>
        <v>1.0099025731852731</v>
      </c>
      <c r="O89" s="17">
        <f ca="1">OFFSET(FTRA!T$136,$E89,0)</f>
        <v>1.0173272387404577</v>
      </c>
      <c r="P89" s="17">
        <f ca="1">OFFSET(FTRA!U$136,$E89,0)</f>
        <v>1.0247519042956423</v>
      </c>
      <c r="Q89" s="17">
        <f ca="1">OFFSET(FTRA!V$136,$E89,0)</f>
        <v>1.032176569850827</v>
      </c>
      <c r="R89" s="17">
        <f ca="1">OFFSET(FTRA!W$136,$E89,0)</f>
        <v>1.0396012354060116</v>
      </c>
      <c r="S89" s="17">
        <f ca="1">OFFSET(FTRA!X$136,$E89,0)</f>
        <v>1.0470259009611962</v>
      </c>
      <c r="T89" s="17">
        <f ca="1">OFFSET(FTRA!Y$136,$E89,0)</f>
        <v>1.0544505665163815</v>
      </c>
      <c r="U89" s="17">
        <f ca="1">OFFSET(FTRA!Z$136,$E89,0)</f>
        <v>1.0832897361525546</v>
      </c>
      <c r="V89" s="17">
        <f ca="1">OFFSET(FTRA!AC$136,$E89,0)</f>
        <v>1.1121289057887278</v>
      </c>
      <c r="W89" s="17">
        <f ca="1">OFFSET(FTRA!AD$136,$E89,0)</f>
        <v>1.140968075424901</v>
      </c>
      <c r="X89" s="17">
        <f ca="1">OFFSET(FTRA!AE$136,$E89,0)</f>
        <v>1.1698072450610741</v>
      </c>
      <c r="Y89" s="17">
        <f ca="1">OFFSET(FTRA!AF$136,$E89,0)</f>
        <v>1.1986464146972473</v>
      </c>
      <c r="Z89" s="17">
        <f ca="1">OFFSET(FTRA!AG$136,$E89,0)</f>
        <v>1.2274855843334205</v>
      </c>
      <c r="AA89" s="17">
        <f ca="1">OFFSET(FTRA!AH$136,$E89,0)</f>
        <v>1.2563247539695936</v>
      </c>
      <c r="AB89" s="17">
        <f ca="1">OFFSET(FTRA!AI$136,$E89,0)</f>
        <v>1.2851639236057668</v>
      </c>
      <c r="AC89" s="17">
        <f ca="1">OFFSET(FTRA!AJ$136,$E89,0)</f>
        <v>1.31400309324194</v>
      </c>
      <c r="AD89" s="17">
        <f ca="1">OFFSET(FTRA!AK$136,$E89,0)</f>
        <v>1.3428422628781138</v>
      </c>
      <c r="AE89" s="17">
        <f ca="1">OFFSET(FTRA!AL$136,$E89,0)</f>
        <v>1.5239186276596077</v>
      </c>
      <c r="AF89" s="17">
        <f ca="1">OFFSET(FTRA!AM$136,$E89,0)</f>
        <v>1.7049949924411019</v>
      </c>
      <c r="AG89" s="17">
        <f ca="1">OFFSET(FTRA!AN$136,$E89,0)</f>
        <v>2.0147970573220011</v>
      </c>
      <c r="AH89" s="17">
        <f ca="1">OFFSET(FTRA!AO$136,$E89,0)</f>
        <v>2.056200248354072</v>
      </c>
      <c r="AJ89">
        <f t="shared" ca="1" si="3"/>
        <v>2.0500108259483985</v>
      </c>
    </row>
    <row r="90" spans="1:36">
      <c r="A90" s="26" t="s">
        <v>400</v>
      </c>
      <c r="B90" s="17">
        <v>2.7195831056144888</v>
      </c>
      <c r="C90" t="s">
        <v>764</v>
      </c>
      <c r="D90" t="s">
        <v>274</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3.2487280613339848</v>
      </c>
      <c r="L90" s="17">
        <f ca="1">OFFSET(FTRA!O$136,$E90,0)</f>
        <v>3.2731509262739067</v>
      </c>
      <c r="M90" s="17">
        <f ca="1">OFFSET(FTRA!P$136,$E90,0)</f>
        <v>3.2975737912138285</v>
      </c>
      <c r="N90" s="17">
        <f ca="1">OFFSET(FTRA!S$136,$E90,0)</f>
        <v>3.3219966561537504</v>
      </c>
      <c r="O90" s="17">
        <f ca="1">OFFSET(FTRA!T$136,$E90,0)</f>
        <v>3.3464195210936722</v>
      </c>
      <c r="P90" s="17">
        <f ca="1">OFFSET(FTRA!U$136,$E90,0)</f>
        <v>3.3708423860335941</v>
      </c>
      <c r="Q90" s="17">
        <f ca="1">OFFSET(FTRA!V$136,$E90,0)</f>
        <v>3.3952652509735159</v>
      </c>
      <c r="R90" s="17">
        <f ca="1">OFFSET(FTRA!W$136,$E90,0)</f>
        <v>3.4196881159134378</v>
      </c>
      <c r="S90" s="17">
        <f ca="1">OFFSET(FTRA!X$136,$E90,0)</f>
        <v>3.4441109808533596</v>
      </c>
      <c r="T90" s="17">
        <f ca="1">OFFSET(FTRA!Y$136,$E90,0)</f>
        <v>3.4685338457932815</v>
      </c>
      <c r="U90" s="17">
        <f ca="1">OFFSET(FTRA!Z$136,$E90,0)</f>
        <v>3.5633980709585367</v>
      </c>
      <c r="V90" s="17">
        <f ca="1">OFFSET(FTRA!AC$136,$E90,0)</f>
        <v>3.6582622961237918</v>
      </c>
      <c r="W90" s="17">
        <f ca="1">OFFSET(FTRA!AD$136,$E90,0)</f>
        <v>3.753126521289047</v>
      </c>
      <c r="X90" s="17">
        <f ca="1">OFFSET(FTRA!AE$136,$E90,0)</f>
        <v>3.8479907464543022</v>
      </c>
      <c r="Y90" s="17">
        <f ca="1">OFFSET(FTRA!AF$136,$E90,0)</f>
        <v>3.9428549716195573</v>
      </c>
      <c r="Z90" s="17">
        <f ca="1">OFFSET(FTRA!AG$136,$E90,0)</f>
        <v>4.0377191967848125</v>
      </c>
      <c r="AA90" s="17">
        <f ca="1">OFFSET(FTRA!AH$136,$E90,0)</f>
        <v>4.1325834219500672</v>
      </c>
      <c r="AB90" s="17">
        <f ca="1">OFFSET(FTRA!AI$136,$E90,0)</f>
        <v>4.2274476471153219</v>
      </c>
      <c r="AC90" s="17">
        <f ca="1">OFFSET(FTRA!AJ$136,$E90,0)</f>
        <v>4.3223118722805767</v>
      </c>
      <c r="AD90" s="17">
        <f ca="1">OFFSET(FTRA!AK$136,$E90,0)</f>
        <v>4.4171760974458323</v>
      </c>
      <c r="AE90" s="17">
        <f ca="1">OFFSET(FTRA!AL$136,$E90,0)</f>
        <v>5.0128128393300857</v>
      </c>
      <c r="AF90" s="17">
        <f ca="1">OFFSET(FTRA!AM$136,$E90,0)</f>
        <v>5.6084495812143391</v>
      </c>
      <c r="AG90" s="17">
        <f ca="1">OFFSET(FTRA!AN$136,$E90,0)</f>
        <v>6.6275195894804417</v>
      </c>
      <c r="AH90" s="17">
        <f ca="1">OFFSET(FTRA!AO$136,$E90,0)</f>
        <v>6.7637121944055139</v>
      </c>
      <c r="AJ90">
        <f t="shared" ca="1" si="3"/>
        <v>2.0500108259483989</v>
      </c>
    </row>
    <row r="91" spans="1:36">
      <c r="A91" s="26" t="s">
        <v>401</v>
      </c>
      <c r="B91" s="17">
        <v>0.66594475210557558</v>
      </c>
      <c r="C91" t="s">
        <v>764</v>
      </c>
      <c r="D91" t="s">
        <v>274</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0.5892248466311506</v>
      </c>
      <c r="L91" s="17">
        <f ca="1">OFFSET(FTRA!O$136,$E91,0)</f>
        <v>0.5936544444850903</v>
      </c>
      <c r="M91" s="17">
        <f ca="1">OFFSET(FTRA!P$136,$E91,0)</f>
        <v>0.59808404233903001</v>
      </c>
      <c r="N91" s="17">
        <f ca="1">OFFSET(FTRA!S$136,$E91,0)</f>
        <v>0.60251364019296971</v>
      </c>
      <c r="O91" s="17">
        <f ca="1">OFFSET(FTRA!T$136,$E91,0)</f>
        <v>0.60694323804690942</v>
      </c>
      <c r="P91" s="17">
        <f ca="1">OFFSET(FTRA!U$136,$E91,0)</f>
        <v>0.61137283590084912</v>
      </c>
      <c r="Q91" s="17">
        <f ca="1">OFFSET(FTRA!V$136,$E91,0)</f>
        <v>0.61580243375478882</v>
      </c>
      <c r="R91" s="17">
        <f ca="1">OFFSET(FTRA!W$136,$E91,0)</f>
        <v>0.62023203160872853</v>
      </c>
      <c r="S91" s="17">
        <f ca="1">OFFSET(FTRA!X$136,$E91,0)</f>
        <v>0.62466162946266823</v>
      </c>
      <c r="T91" s="17">
        <f ca="1">OFFSET(FTRA!Y$136,$E91,0)</f>
        <v>0.62909122731660805</v>
      </c>
      <c r="U91" s="17">
        <f ca="1">OFFSET(FTRA!Z$136,$E91,0)</f>
        <v>0.64629684055000014</v>
      </c>
      <c r="V91" s="17">
        <f ca="1">OFFSET(FTRA!AC$136,$E91,0)</f>
        <v>0.66350245378339223</v>
      </c>
      <c r="W91" s="17">
        <f ca="1">OFFSET(FTRA!AD$136,$E91,0)</f>
        <v>0.68070806701678432</v>
      </c>
      <c r="X91" s="17">
        <f ca="1">OFFSET(FTRA!AE$136,$E91,0)</f>
        <v>0.69791368025017642</v>
      </c>
      <c r="Y91" s="17">
        <f ca="1">OFFSET(FTRA!AF$136,$E91,0)</f>
        <v>0.71511929348356851</v>
      </c>
      <c r="Z91" s="17">
        <f ca="1">OFFSET(FTRA!AG$136,$E91,0)</f>
        <v>0.7323249067169606</v>
      </c>
      <c r="AA91" s="17">
        <f ca="1">OFFSET(FTRA!AH$136,$E91,0)</f>
        <v>0.74953051995035269</v>
      </c>
      <c r="AB91" s="17">
        <f ca="1">OFFSET(FTRA!AI$136,$E91,0)</f>
        <v>0.76673613318374478</v>
      </c>
      <c r="AC91" s="17">
        <f ca="1">OFFSET(FTRA!AJ$136,$E91,0)</f>
        <v>0.78394174641713688</v>
      </c>
      <c r="AD91" s="17">
        <f ca="1">OFFSET(FTRA!AK$136,$E91,0)</f>
        <v>0.8011473596505293</v>
      </c>
      <c r="AE91" s="17">
        <f ca="1">OFFSET(FTRA!AL$136,$E91,0)</f>
        <v>0.90917855255391933</v>
      </c>
      <c r="AF91" s="17">
        <f ca="1">OFFSET(FTRA!AM$136,$E91,0)</f>
        <v>1.017209745457309</v>
      </c>
      <c r="AG91" s="17">
        <f ca="1">OFFSET(FTRA!AN$136,$E91,0)</f>
        <v>1.2020394258708922</v>
      </c>
      <c r="AH91" s="17">
        <f ca="1">OFFSET(FTRA!AO$136,$E91,0)</f>
        <v>1.2267408059908154</v>
      </c>
      <c r="AJ91">
        <f t="shared" ca="1" si="3"/>
        <v>2.0500108259483985</v>
      </c>
    </row>
    <row r="92" spans="1:36">
      <c r="A92" s="26" t="s">
        <v>402</v>
      </c>
      <c r="B92" s="17">
        <v>0.33457448391316724</v>
      </c>
      <c r="C92" t="s">
        <v>764</v>
      </c>
      <c r="D92" t="s">
        <v>274</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0.29341567426743453</v>
      </c>
      <c r="L92" s="17">
        <f ca="1">OFFSET(FTRA!O$136,$E92,0)</f>
        <v>0.29562147643018838</v>
      </c>
      <c r="M92" s="17">
        <f ca="1">OFFSET(FTRA!P$136,$E92,0)</f>
        <v>0.29782727859294222</v>
      </c>
      <c r="N92" s="17">
        <f ca="1">OFFSET(FTRA!S$136,$E92,0)</f>
        <v>0.30003308075569607</v>
      </c>
      <c r="O92" s="17">
        <f ca="1">OFFSET(FTRA!T$136,$E92,0)</f>
        <v>0.30223888291844991</v>
      </c>
      <c r="P92" s="17">
        <f ca="1">OFFSET(FTRA!U$136,$E92,0)</f>
        <v>0.30444468508120376</v>
      </c>
      <c r="Q92" s="17">
        <f ca="1">OFFSET(FTRA!V$136,$E92,0)</f>
        <v>0.3066504872439576</v>
      </c>
      <c r="R92" s="17">
        <f ca="1">OFFSET(FTRA!W$136,$E92,0)</f>
        <v>0.30885628940671145</v>
      </c>
      <c r="S92" s="17">
        <f ca="1">OFFSET(FTRA!X$136,$E92,0)</f>
        <v>0.31106209156946529</v>
      </c>
      <c r="T92" s="17">
        <f ca="1">OFFSET(FTRA!Y$136,$E92,0)</f>
        <v>0.3132678937322193</v>
      </c>
      <c r="U92" s="17">
        <f ca="1">OFFSET(FTRA!Z$136,$E92,0)</f>
        <v>0.32183575477359305</v>
      </c>
      <c r="V92" s="17">
        <f ca="1">OFFSET(FTRA!AC$136,$E92,0)</f>
        <v>0.3304036158149668</v>
      </c>
      <c r="W92" s="17">
        <f ca="1">OFFSET(FTRA!AD$136,$E92,0)</f>
        <v>0.33897147685634055</v>
      </c>
      <c r="X92" s="17">
        <f ca="1">OFFSET(FTRA!AE$136,$E92,0)</f>
        <v>0.3475393378977143</v>
      </c>
      <c r="Y92" s="17">
        <f ca="1">OFFSET(FTRA!AF$136,$E92,0)</f>
        <v>0.35610719893908804</v>
      </c>
      <c r="Z92" s="17">
        <f ca="1">OFFSET(FTRA!AG$136,$E92,0)</f>
        <v>0.36467505998046179</v>
      </c>
      <c r="AA92" s="17">
        <f ca="1">OFFSET(FTRA!AH$136,$E92,0)</f>
        <v>0.37324292102183554</v>
      </c>
      <c r="AB92" s="17">
        <f ca="1">OFFSET(FTRA!AI$136,$E92,0)</f>
        <v>0.38181078206320929</v>
      </c>
      <c r="AC92" s="17">
        <f ca="1">OFFSET(FTRA!AJ$136,$E92,0)</f>
        <v>0.39037864310458303</v>
      </c>
      <c r="AD92" s="17">
        <f ca="1">OFFSET(FTRA!AK$136,$E92,0)</f>
        <v>0.39894650414595656</v>
      </c>
      <c r="AE92" s="17">
        <f ca="1">OFFSET(FTRA!AL$136,$E92,0)</f>
        <v>0.4527426831239727</v>
      </c>
      <c r="AF92" s="17">
        <f ca="1">OFFSET(FTRA!AM$136,$E92,0)</f>
        <v>0.50653886210198873</v>
      </c>
      <c r="AG92" s="17">
        <f ca="1">OFFSET(FTRA!AN$136,$E92,0)</f>
        <v>0.59857830275567625</v>
      </c>
      <c r="AH92" s="17">
        <f ca="1">OFFSET(FTRA!AO$136,$E92,0)</f>
        <v>0.61087882291306961</v>
      </c>
      <c r="AJ92">
        <f t="shared" ca="1" si="3"/>
        <v>2.0500108259483989</v>
      </c>
    </row>
    <row r="93" spans="1:36">
      <c r="A93" s="26" t="s">
        <v>403</v>
      </c>
      <c r="B93" s="17">
        <v>4.2080971938397562</v>
      </c>
      <c r="C93" t="s">
        <v>764</v>
      </c>
      <c r="D93" t="s">
        <v>274</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6.8240748222214735</v>
      </c>
      <c r="L93" s="17">
        <f ca="1">OFFSET(FTRA!O$136,$E93,0)</f>
        <v>6.8850023780075267</v>
      </c>
      <c r="M93" s="17">
        <f ca="1">OFFSET(FTRA!P$136,$E93,0)</f>
        <v>6.9459299337935798</v>
      </c>
      <c r="N93" s="17">
        <f ca="1">OFFSET(FTRA!S$136,$E93,0)</f>
        <v>7.0068574895796329</v>
      </c>
      <c r="O93" s="17">
        <f ca="1">OFFSET(FTRA!T$136,$E93,0)</f>
        <v>7.0677850453656861</v>
      </c>
      <c r="P93" s="17">
        <f ca="1">OFFSET(FTRA!U$136,$E93,0)</f>
        <v>7.1287126011517392</v>
      </c>
      <c r="Q93" s="17">
        <f ca="1">OFFSET(FTRA!V$136,$E93,0)</f>
        <v>7.1896401569377923</v>
      </c>
      <c r="R93" s="17">
        <f ca="1">OFFSET(FTRA!W$136,$E93,0)</f>
        <v>7.2505677127238455</v>
      </c>
      <c r="S93" s="17">
        <f ca="1">OFFSET(FTRA!X$136,$E93,0)</f>
        <v>7.3114952685098986</v>
      </c>
      <c r="T93" s="17">
        <f ca="1">OFFSET(FTRA!Y$136,$E93,0)</f>
        <v>7.3724228242959535</v>
      </c>
      <c r="U93" s="17">
        <f ca="1">OFFSET(FTRA!Z$136,$E93,0)</f>
        <v>7.5271143317954401</v>
      </c>
      <c r="V93" s="17">
        <f ca="1">OFFSET(FTRA!AC$136,$E93,0)</f>
        <v>7.6818058392949267</v>
      </c>
      <c r="W93" s="17">
        <f ca="1">OFFSET(FTRA!AD$136,$E93,0)</f>
        <v>7.8364973467944132</v>
      </c>
      <c r="X93" s="17">
        <f ca="1">OFFSET(FTRA!AE$136,$E93,0)</f>
        <v>7.9911888542938998</v>
      </c>
      <c r="Y93" s="17">
        <f ca="1">OFFSET(FTRA!AF$136,$E93,0)</f>
        <v>8.1458803617933864</v>
      </c>
      <c r="Z93" s="17">
        <f ca="1">OFFSET(FTRA!AG$136,$E93,0)</f>
        <v>8.3005718692928738</v>
      </c>
      <c r="AA93" s="17">
        <f ca="1">OFFSET(FTRA!AH$136,$E93,0)</f>
        <v>8.4552633767923613</v>
      </c>
      <c r="AB93" s="17">
        <f ca="1">OFFSET(FTRA!AI$136,$E93,0)</f>
        <v>8.6099548842918487</v>
      </c>
      <c r="AC93" s="17">
        <f ca="1">OFFSET(FTRA!AJ$136,$E93,0)</f>
        <v>8.7646463917913362</v>
      </c>
      <c r="AD93" s="17">
        <f ca="1">OFFSET(FTRA!AK$136,$E93,0)</f>
        <v>8.9193378992908219</v>
      </c>
      <c r="AE93" s="17">
        <f ca="1">OFFSET(FTRA!AL$136,$E93,0)</f>
        <v>10.122071330989481</v>
      </c>
      <c r="AF93" s="17">
        <f ca="1">OFFSET(FTRA!AM$136,$E93,0)</f>
        <v>11.324804762688142</v>
      </c>
      <c r="AG93" s="17">
        <f ca="1">OFFSET(FTRA!AN$136,$E93,0)</f>
        <v>13.382551509985426</v>
      </c>
      <c r="AH93" s="17">
        <f ca="1">OFFSET(FTRA!AO$136,$E93,0)</f>
        <v>13.657557042007054</v>
      </c>
      <c r="AJ93">
        <f t="shared" ca="1" si="3"/>
        <v>2.050010825948398</v>
      </c>
    </row>
    <row r="94" spans="1:36">
      <c r="A94" s="26" t="s">
        <v>404</v>
      </c>
      <c r="B94" s="17">
        <v>1.4910262867673953</v>
      </c>
      <c r="C94" t="s">
        <v>764</v>
      </c>
      <c r="D94" t="s">
        <v>274</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2.1919977927383534</v>
      </c>
      <c r="L94" s="17">
        <f ca="1">OFFSET(FTRA!O$136,$E94,0)</f>
        <v>2.2084765084172129</v>
      </c>
      <c r="M94" s="17">
        <f ca="1">OFFSET(FTRA!P$136,$E94,0)</f>
        <v>2.2249552240960724</v>
      </c>
      <c r="N94" s="17">
        <f ca="1">OFFSET(FTRA!S$136,$E94,0)</f>
        <v>2.2414339397749319</v>
      </c>
      <c r="O94" s="17">
        <f ca="1">OFFSET(FTRA!T$136,$E94,0)</f>
        <v>2.2579126554537914</v>
      </c>
      <c r="P94" s="17">
        <f ca="1">OFFSET(FTRA!U$136,$E94,0)</f>
        <v>2.2743913711326509</v>
      </c>
      <c r="Q94" s="17">
        <f ca="1">OFFSET(FTRA!V$136,$E94,0)</f>
        <v>2.2908700868115104</v>
      </c>
      <c r="R94" s="17">
        <f ca="1">OFFSET(FTRA!W$136,$E94,0)</f>
        <v>2.3073488024903699</v>
      </c>
      <c r="S94" s="17">
        <f ca="1">OFFSET(FTRA!X$136,$E94,0)</f>
        <v>2.3238275181692294</v>
      </c>
      <c r="T94" s="17">
        <f ca="1">OFFSET(FTRA!Y$136,$E94,0)</f>
        <v>2.3403062338480902</v>
      </c>
      <c r="U94" s="17">
        <f ca="1">OFFSET(FTRA!Z$136,$E94,0)</f>
        <v>2.4043134909180122</v>
      </c>
      <c r="V94" s="17">
        <f ca="1">OFFSET(FTRA!AC$136,$E94,0)</f>
        <v>2.4683207479879341</v>
      </c>
      <c r="W94" s="17">
        <f ca="1">OFFSET(FTRA!AD$136,$E94,0)</f>
        <v>2.532328005057856</v>
      </c>
      <c r="X94" s="17">
        <f ca="1">OFFSET(FTRA!AE$136,$E94,0)</f>
        <v>2.596335262127778</v>
      </c>
      <c r="Y94" s="17">
        <f ca="1">OFFSET(FTRA!AF$136,$E94,0)</f>
        <v>2.6603425191976999</v>
      </c>
      <c r="Z94" s="17">
        <f ca="1">OFFSET(FTRA!AG$136,$E94,0)</f>
        <v>2.7243497762676219</v>
      </c>
      <c r="AA94" s="17">
        <f ca="1">OFFSET(FTRA!AH$136,$E94,0)</f>
        <v>2.7883570333375438</v>
      </c>
      <c r="AB94" s="17">
        <f ca="1">OFFSET(FTRA!AI$136,$E94,0)</f>
        <v>2.8523642904074658</v>
      </c>
      <c r="AC94" s="17">
        <f ca="1">OFFSET(FTRA!AJ$136,$E94,0)</f>
        <v>2.9163715474773877</v>
      </c>
      <c r="AD94" s="17">
        <f ca="1">OFFSET(FTRA!AK$136,$E94,0)</f>
        <v>2.9803788045473083</v>
      </c>
      <c r="AE94" s="17">
        <f ca="1">OFFSET(FTRA!AL$136,$E94,0)</f>
        <v>3.3822697596640721</v>
      </c>
      <c r="AF94" s="17">
        <f ca="1">OFFSET(FTRA!AM$136,$E94,0)</f>
        <v>3.7841607147808358</v>
      </c>
      <c r="AG94" s="17">
        <f ca="1">OFFSET(FTRA!AN$136,$E94,0)</f>
        <v>4.4717526481751984</v>
      </c>
      <c r="AH94" s="17">
        <f ca="1">OFFSET(FTRA!AO$136,$E94,0)</f>
        <v>4.5636451931179902</v>
      </c>
      <c r="AJ94">
        <f t="shared" ca="1" si="3"/>
        <v>2.0500108259483985</v>
      </c>
    </row>
    <row r="95" spans="1:36">
      <c r="A95" s="26" t="s">
        <v>405</v>
      </c>
      <c r="B95" s="17">
        <v>0</v>
      </c>
      <c r="C95" t="s">
        <v>764</v>
      </c>
      <c r="D95" t="s">
        <v>274</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0.12033839424918329</v>
      </c>
      <c r="L95" s="17">
        <f ca="1">OFFSET(FTRA!O$136,$E95,0)</f>
        <v>0.12124305856529353</v>
      </c>
      <c r="M95" s="17">
        <f ca="1">OFFSET(FTRA!P$136,$E95,0)</f>
        <v>0.12214772288140378</v>
      </c>
      <c r="N95" s="17">
        <f ca="1">OFFSET(FTRA!S$136,$E95,0)</f>
        <v>0.12305238719751403</v>
      </c>
      <c r="O95" s="17">
        <f ca="1">OFFSET(FTRA!T$136,$E95,0)</f>
        <v>0.12395705151362428</v>
      </c>
      <c r="P95" s="17">
        <f ca="1">OFFSET(FTRA!U$136,$E95,0)</f>
        <v>0.12486171582973453</v>
      </c>
      <c r="Q95" s="17">
        <f ca="1">OFFSET(FTRA!V$136,$E95,0)</f>
        <v>0.12576638014584476</v>
      </c>
      <c r="R95" s="17">
        <f ca="1">OFFSET(FTRA!W$136,$E95,0)</f>
        <v>0.12667104446195501</v>
      </c>
      <c r="S95" s="17">
        <f ca="1">OFFSET(FTRA!X$136,$E95,0)</f>
        <v>0.12757570877806526</v>
      </c>
      <c r="T95" s="17">
        <f ca="1">OFFSET(FTRA!Y$136,$E95,0)</f>
        <v>0.12848037309417548</v>
      </c>
      <c r="U95" s="17">
        <f ca="1">OFFSET(FTRA!Z$136,$E95,0)</f>
        <v>0.1319943047968469</v>
      </c>
      <c r="V95" s="17">
        <f ca="1">OFFSET(FTRA!AC$136,$E95,0)</f>
        <v>0.13550823649951832</v>
      </c>
      <c r="W95" s="17">
        <f ca="1">OFFSET(FTRA!AD$136,$E95,0)</f>
        <v>0.13902216820218974</v>
      </c>
      <c r="X95" s="17">
        <f ca="1">OFFSET(FTRA!AE$136,$E95,0)</f>
        <v>0.14253609990486116</v>
      </c>
      <c r="Y95" s="17">
        <f ca="1">OFFSET(FTRA!AF$136,$E95,0)</f>
        <v>0.14605003160753258</v>
      </c>
      <c r="Z95" s="17">
        <f ca="1">OFFSET(FTRA!AG$136,$E95,0)</f>
        <v>0.149563963310204</v>
      </c>
      <c r="AA95" s="17">
        <f ca="1">OFFSET(FTRA!AH$136,$E95,0)</f>
        <v>0.15307789501287541</v>
      </c>
      <c r="AB95" s="17">
        <f ca="1">OFFSET(FTRA!AI$136,$E95,0)</f>
        <v>0.15659182671554683</v>
      </c>
      <c r="AC95" s="17">
        <f ca="1">OFFSET(FTRA!AJ$136,$E95,0)</f>
        <v>0.16010575841821825</v>
      </c>
      <c r="AD95" s="17">
        <f ca="1">OFFSET(FTRA!AK$136,$E95,0)</f>
        <v>0.1636196901208897</v>
      </c>
      <c r="AE95" s="17">
        <f ca="1">OFFSET(FTRA!AL$136,$E95,0)</f>
        <v>0.18568308469283615</v>
      </c>
      <c r="AF95" s="17">
        <f ca="1">OFFSET(FTRA!AM$136,$E95,0)</f>
        <v>0.20774647926478257</v>
      </c>
      <c r="AG95" s="17">
        <f ca="1">OFFSET(FTRA!AN$136,$E95,0)</f>
        <v>0.24549455977721832</v>
      </c>
      <c r="AH95" s="17">
        <f ca="1">OFFSET(FTRA!AO$136,$E95,0)</f>
        <v>0.25053936472114663</v>
      </c>
      <c r="AJ95">
        <f t="shared" ca="1" si="3"/>
        <v>2.050010825948398</v>
      </c>
    </row>
    <row r="96" spans="1:36">
      <c r="A96" s="26" t="s">
        <v>406</v>
      </c>
      <c r="B96" s="17">
        <v>4.2946824044977329E-2</v>
      </c>
      <c r="C96" t="s">
        <v>764</v>
      </c>
      <c r="D96" t="s">
        <v>274</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2.8960760250541256E-2</v>
      </c>
      <c r="L96" s="17">
        <f ca="1">OFFSET(FTRA!O$136,$E96,0)</f>
        <v>2.9178477684196198E-2</v>
      </c>
      <c r="M96" s="17">
        <f ca="1">OFFSET(FTRA!P$136,$E96,0)</f>
        <v>2.9396195117851139E-2</v>
      </c>
      <c r="N96" s="17">
        <f ca="1">OFFSET(FTRA!S$136,$E96,0)</f>
        <v>2.961391255150608E-2</v>
      </c>
      <c r="O96" s="17">
        <f ca="1">OFFSET(FTRA!T$136,$E96,0)</f>
        <v>2.9831629985161021E-2</v>
      </c>
      <c r="P96" s="17">
        <f ca="1">OFFSET(FTRA!U$136,$E96,0)</f>
        <v>3.0049347418815962E-2</v>
      </c>
      <c r="Q96" s="17">
        <f ca="1">OFFSET(FTRA!V$136,$E96,0)</f>
        <v>3.0267064852470903E-2</v>
      </c>
      <c r="R96" s="17">
        <f ca="1">OFFSET(FTRA!W$136,$E96,0)</f>
        <v>3.0484782286125844E-2</v>
      </c>
      <c r="S96" s="17">
        <f ca="1">OFFSET(FTRA!X$136,$E96,0)</f>
        <v>3.0702499719780785E-2</v>
      </c>
      <c r="T96" s="17">
        <f ca="1">OFFSET(FTRA!Y$136,$E96,0)</f>
        <v>3.0920217153435729E-2</v>
      </c>
      <c r="U96" s="17">
        <f ca="1">OFFSET(FTRA!Z$136,$E96,0)</f>
        <v>3.1765883527935607E-2</v>
      </c>
      <c r="V96" s="17">
        <f ca="1">OFFSET(FTRA!AC$136,$E96,0)</f>
        <v>3.2611549902435477E-2</v>
      </c>
      <c r="W96" s="17">
        <f ca="1">OFFSET(FTRA!AD$136,$E96,0)</f>
        <v>3.3457216276935348E-2</v>
      </c>
      <c r="X96" s="17">
        <f ca="1">OFFSET(FTRA!AE$136,$E96,0)</f>
        <v>3.4302882651435218E-2</v>
      </c>
      <c r="Y96" s="17">
        <f ca="1">OFFSET(FTRA!AF$136,$E96,0)</f>
        <v>3.5148549025935089E-2</v>
      </c>
      <c r="Z96" s="17">
        <f ca="1">OFFSET(FTRA!AG$136,$E96,0)</f>
        <v>3.5994215400434959E-2</v>
      </c>
      <c r="AA96" s="17">
        <f ca="1">OFFSET(FTRA!AH$136,$E96,0)</f>
        <v>3.683988177493483E-2</v>
      </c>
      <c r="AB96" s="17">
        <f ca="1">OFFSET(FTRA!AI$136,$E96,0)</f>
        <v>3.76855481494347E-2</v>
      </c>
      <c r="AC96" s="17">
        <f ca="1">OFFSET(FTRA!AJ$136,$E96,0)</f>
        <v>3.853121452393457E-2</v>
      </c>
      <c r="AD96" s="17">
        <f ca="1">OFFSET(FTRA!AK$136,$E96,0)</f>
        <v>3.9376880898434469E-2</v>
      </c>
      <c r="AE96" s="17">
        <f ca="1">OFFSET(FTRA!AL$136,$E96,0)</f>
        <v>4.4686679857427712E-2</v>
      </c>
      <c r="AF96" s="17">
        <f ca="1">OFFSET(FTRA!AM$136,$E96,0)</f>
        <v>4.9996478816420976E-2</v>
      </c>
      <c r="AG96" s="17">
        <f ca="1">OFFSET(FTRA!AN$136,$E96,0)</f>
        <v>5.9080970232976524E-2</v>
      </c>
      <c r="AH96" s="17">
        <f ca="1">OFFSET(FTRA!AO$136,$E96,0)</f>
        <v>6.0295058117424465E-2</v>
      </c>
      <c r="AJ96">
        <f t="shared" ca="1" si="3"/>
        <v>2.050010825948398</v>
      </c>
    </row>
    <row r="97" spans="1:36">
      <c r="A97" s="26" t="s">
        <v>368</v>
      </c>
      <c r="B97">
        <v>28</v>
      </c>
      <c r="C97" t="s">
        <v>764</v>
      </c>
      <c r="D97" t="s">
        <v>274</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16.506720027229584</v>
      </c>
      <c r="L97" s="17">
        <f ca="1">OFFSET(FTRA!O$136,$E97,0)</f>
        <v>17.806373021295286</v>
      </c>
      <c r="M97" s="17">
        <f ca="1">OFFSET(FTRA!P$136,$E97,0)</f>
        <v>19.106026015360989</v>
      </c>
      <c r="N97" s="17">
        <f ca="1">OFFSET(FTRA!S$136,$E97,0)</f>
        <v>20.405679009426692</v>
      </c>
      <c r="O97" s="17">
        <f ca="1">OFFSET(FTRA!T$136,$E97,0)</f>
        <v>21.705332003492394</v>
      </c>
      <c r="P97" s="17">
        <f ca="1">OFFSET(FTRA!U$136,$E97,0)</f>
        <v>23.004984997558097</v>
      </c>
      <c r="Q97" s="17">
        <f ca="1">OFFSET(FTRA!V$136,$E97,0)</f>
        <v>24.3046379916238</v>
      </c>
      <c r="R97" s="17">
        <f ca="1">OFFSET(FTRA!W$136,$E97,0)</f>
        <v>25.604290985689502</v>
      </c>
      <c r="S97" s="17">
        <f ca="1">OFFSET(FTRA!X$136,$E97,0)</f>
        <v>26.903943979755205</v>
      </c>
      <c r="T97" s="17">
        <f ca="1">OFFSET(FTRA!Y$136,$E97,0)</f>
        <v>28.203596973820897</v>
      </c>
      <c r="U97" s="17">
        <f ca="1">OFFSET(FTRA!Z$136,$E97,0)</f>
        <v>31.536342249582265</v>
      </c>
      <c r="V97" s="17">
        <f ca="1">OFFSET(FTRA!AC$136,$E97,0)</f>
        <v>34.86908752534363</v>
      </c>
      <c r="W97" s="17">
        <f ca="1">OFFSET(FTRA!AD$136,$E97,0)</f>
        <v>38.201832801104999</v>
      </c>
      <c r="X97" s="17">
        <f ca="1">OFFSET(FTRA!AE$136,$E97,0)</f>
        <v>41.534578076866367</v>
      </c>
      <c r="Y97" s="17">
        <f ca="1">OFFSET(FTRA!AF$136,$E97,0)</f>
        <v>44.867323352627736</v>
      </c>
      <c r="Z97" s="17">
        <f ca="1">OFFSET(FTRA!AG$136,$E97,0)</f>
        <v>48.200068628389104</v>
      </c>
      <c r="AA97" s="17">
        <f ca="1">OFFSET(FTRA!AH$136,$E97,0)</f>
        <v>51.532813904150473</v>
      </c>
      <c r="AB97" s="17">
        <f ca="1">OFFSET(FTRA!AI$136,$E97,0)</f>
        <v>54.865559179911841</v>
      </c>
      <c r="AC97" s="17">
        <f ca="1">OFFSET(FTRA!AJ$136,$E97,0)</f>
        <v>58.19830445567321</v>
      </c>
      <c r="AD97" s="17">
        <f ca="1">OFFSET(FTRA!AK$136,$E97,0)</f>
        <v>61.531049731434578</v>
      </c>
      <c r="AE97" s="17">
        <f ca="1">OFFSET(FTRA!AL$136,$E97,0)</f>
        <v>80.821075196827948</v>
      </c>
      <c r="AF97" s="17">
        <f ca="1">OFFSET(FTRA!AM$136,$E97,0)</f>
        <v>100.11110066222132</v>
      </c>
      <c r="AG97" s="17">
        <f ca="1">OFFSET(FTRA!AN$136,$E97,0)</f>
        <v>145.64946887396664</v>
      </c>
      <c r="AH97" s="17">
        <f ca="1">OFFSET(FTRA!AO$136,$E97,0)</f>
        <v>178.02134980359452</v>
      </c>
      <c r="AJ97">
        <f t="shared" ca="1" si="3"/>
        <v>8.0918795365270242</v>
      </c>
    </row>
    <row r="98" spans="1:36">
      <c r="A98" s="26" t="s">
        <v>370</v>
      </c>
      <c r="B98">
        <v>26</v>
      </c>
      <c r="C98" t="s">
        <v>764</v>
      </c>
      <c r="D98" t="s">
        <v>274</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25.970242908568729</v>
      </c>
      <c r="L98" s="17">
        <f ca="1">OFFSET(FTRA!O$136,$E98,0)</f>
        <v>26.327626949537315</v>
      </c>
      <c r="M98" s="17">
        <f ca="1">OFFSET(FTRA!P$136,$E98,0)</f>
        <v>26.685010990505901</v>
      </c>
      <c r="N98" s="17">
        <f ca="1">OFFSET(FTRA!S$136,$E98,0)</f>
        <v>27.042395031474488</v>
      </c>
      <c r="O98" s="17">
        <f ca="1">OFFSET(FTRA!T$136,$E98,0)</f>
        <v>27.399779072443074</v>
      </c>
      <c r="P98" s="17">
        <f ca="1">OFFSET(FTRA!U$136,$E98,0)</f>
        <v>27.757163113411661</v>
      </c>
      <c r="Q98" s="17">
        <f ca="1">OFFSET(FTRA!V$136,$E98,0)</f>
        <v>28.114547154380247</v>
      </c>
      <c r="R98" s="17">
        <f ca="1">OFFSET(FTRA!W$136,$E98,0)</f>
        <v>28.471931195348834</v>
      </c>
      <c r="S98" s="17">
        <f ca="1">OFFSET(FTRA!X$136,$E98,0)</f>
        <v>28.82931523631742</v>
      </c>
      <c r="T98" s="17">
        <f ca="1">OFFSET(FTRA!Y$136,$E98,0)</f>
        <v>29.186699277286003</v>
      </c>
      <c r="U98" s="17">
        <f ca="1">OFFSET(FTRA!Z$136,$E98,0)</f>
        <v>30.270063160100765</v>
      </c>
      <c r="V98" s="17">
        <f ca="1">OFFSET(FTRA!AC$136,$E98,0)</f>
        <v>31.353427042915527</v>
      </c>
      <c r="W98" s="17">
        <f ca="1">OFFSET(FTRA!AD$136,$E98,0)</f>
        <v>32.436790925730286</v>
      </c>
      <c r="X98" s="17">
        <f ca="1">OFFSET(FTRA!AE$136,$E98,0)</f>
        <v>33.520154808545044</v>
      </c>
      <c r="Y98" s="17">
        <f ca="1">OFFSET(FTRA!AF$136,$E98,0)</f>
        <v>34.603518691359803</v>
      </c>
      <c r="Z98" s="17">
        <f ca="1">OFFSET(FTRA!AG$136,$E98,0)</f>
        <v>35.686882574174561</v>
      </c>
      <c r="AA98" s="17">
        <f ca="1">OFFSET(FTRA!AH$136,$E98,0)</f>
        <v>36.770246456989319</v>
      </c>
      <c r="AB98" s="17">
        <f ca="1">OFFSET(FTRA!AI$136,$E98,0)</f>
        <v>37.853610339804078</v>
      </c>
      <c r="AC98" s="17">
        <f ca="1">OFFSET(FTRA!AJ$136,$E98,0)</f>
        <v>38.936974222618836</v>
      </c>
      <c r="AD98" s="17">
        <f ca="1">OFFSET(FTRA!AK$136,$E98,0)</f>
        <v>40.020338105433609</v>
      </c>
      <c r="AE98" s="17">
        <f ca="1">OFFSET(FTRA!AL$136,$E98,0)</f>
        <v>47.03085283591134</v>
      </c>
      <c r="AF98" s="17">
        <f ca="1">OFFSET(FTRA!AM$136,$E98,0)</f>
        <v>54.041367566389084</v>
      </c>
      <c r="AG98" s="17">
        <f ca="1">OFFSET(FTRA!AN$136,$E98,0)</f>
        <v>67.875998645520468</v>
      </c>
      <c r="AH98" s="17">
        <f ca="1">OFFSET(FTRA!AO$136,$E98,0)</f>
        <v>73.584170791170493</v>
      </c>
      <c r="AJ98">
        <f t="shared" ca="1" si="3"/>
        <v>2.7110308866791049</v>
      </c>
    </row>
    <row r="99" spans="1:36">
      <c r="A99" s="26" t="s">
        <v>369</v>
      </c>
      <c r="B99">
        <v>67</v>
      </c>
      <c r="C99" t="s">
        <v>764</v>
      </c>
      <c r="D99" t="s">
        <v>274</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87.144586492335108</v>
      </c>
      <c r="L99" s="17">
        <f ca="1">OFFSET(FTRA!O$136,$E99,0)</f>
        <v>87.977406386485157</v>
      </c>
      <c r="M99" s="17">
        <f ca="1">OFFSET(FTRA!P$136,$E99,0)</f>
        <v>88.810226280635206</v>
      </c>
      <c r="N99" s="17">
        <f ca="1">OFFSET(FTRA!S$136,$E99,0)</f>
        <v>89.643046174785255</v>
      </c>
      <c r="O99" s="17">
        <f ca="1">OFFSET(FTRA!T$136,$E99,0)</f>
        <v>90.475866068935304</v>
      </c>
      <c r="P99" s="17">
        <f ca="1">OFFSET(FTRA!U$136,$E99,0)</f>
        <v>91.308685963085352</v>
      </c>
      <c r="Q99" s="17">
        <f ca="1">OFFSET(FTRA!V$136,$E99,0)</f>
        <v>92.141505857235401</v>
      </c>
      <c r="R99" s="17">
        <f ca="1">OFFSET(FTRA!W$136,$E99,0)</f>
        <v>92.97432575138545</v>
      </c>
      <c r="S99" s="17">
        <f ca="1">OFFSET(FTRA!X$136,$E99,0)</f>
        <v>93.807145645535499</v>
      </c>
      <c r="T99" s="17">
        <f ca="1">OFFSET(FTRA!Y$136,$E99,0)</f>
        <v>94.639965539685534</v>
      </c>
      <c r="U99" s="17">
        <f ca="1">OFFSET(FTRA!Z$136,$E99,0)</f>
        <v>97.370815406283086</v>
      </c>
      <c r="V99" s="17">
        <f ca="1">OFFSET(FTRA!AC$136,$E99,0)</f>
        <v>100.10166527288064</v>
      </c>
      <c r="W99" s="17">
        <f ca="1">OFFSET(FTRA!AD$136,$E99,0)</f>
        <v>102.83251513947819</v>
      </c>
      <c r="X99" s="17">
        <f ca="1">OFFSET(FTRA!AE$136,$E99,0)</f>
        <v>105.56336500607574</v>
      </c>
      <c r="Y99" s="17">
        <f ca="1">OFFSET(FTRA!AF$136,$E99,0)</f>
        <v>108.29421487267329</v>
      </c>
      <c r="Z99" s="17">
        <f ca="1">OFFSET(FTRA!AG$136,$E99,0)</f>
        <v>111.02506473927085</v>
      </c>
      <c r="AA99" s="17">
        <f ca="1">OFFSET(FTRA!AH$136,$E99,0)</f>
        <v>113.7559146058684</v>
      </c>
      <c r="AB99" s="17">
        <f ca="1">OFFSET(FTRA!AI$136,$E99,0)</f>
        <v>116.48676447246595</v>
      </c>
      <c r="AC99" s="17">
        <f ca="1">OFFSET(FTRA!AJ$136,$E99,0)</f>
        <v>119.2176143390635</v>
      </c>
      <c r="AD99" s="17">
        <f ca="1">OFFSET(FTRA!AK$136,$E99,0)</f>
        <v>121.94846420566111</v>
      </c>
      <c r="AE99" s="17">
        <f ca="1">OFFSET(FTRA!AL$136,$E99,0)</f>
        <v>141.35167014370157</v>
      </c>
      <c r="AF99" s="17">
        <f ca="1">OFFSET(FTRA!AM$136,$E99,0)</f>
        <v>160.75487608174205</v>
      </c>
      <c r="AG99" s="17">
        <f ca="1">OFFSET(FTRA!AN$136,$E99,0)</f>
        <v>198.48633406136298</v>
      </c>
      <c r="AH99" s="17">
        <f ca="1">OFFSET(FTRA!AO$136,$E99,0)</f>
        <v>212.60302863276658</v>
      </c>
      <c r="AJ99">
        <f t="shared" ca="1" si="3"/>
        <v>2.3976146375356437</v>
      </c>
    </row>
    <row r="100" spans="1:36">
      <c r="A100" s="26" t="s">
        <v>116</v>
      </c>
      <c r="B100">
        <v>73.203613436309993</v>
      </c>
      <c r="C100" t="s">
        <v>764</v>
      </c>
      <c r="D100" t="s">
        <v>274</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83.011371976970224</v>
      </c>
      <c r="L100" s="17">
        <f ca="1">OFFSET(PTRA!S$218,$E100,0)</f>
        <v>84.553772727743649</v>
      </c>
      <c r="M100" s="17">
        <f ca="1">OFFSET(PTRA!T$218,$E100,0)</f>
        <v>86.096173478517073</v>
      </c>
      <c r="N100" s="17">
        <f ca="1">OFFSET(PTRA!W$218,$E100,0)</f>
        <v>87.638574229290498</v>
      </c>
      <c r="O100" s="17">
        <f ca="1">OFFSET(PTRA!X$218,$E100,0)</f>
        <v>89.180974980063922</v>
      </c>
      <c r="P100" s="17">
        <f ca="1">OFFSET(PTRA!Y$218,$E100,0)</f>
        <v>90.723375730837347</v>
      </c>
      <c r="Q100" s="17">
        <f ca="1">OFFSET(PTRA!Z$218,$E100,0)</f>
        <v>92.265776481610771</v>
      </c>
      <c r="R100" s="17">
        <f ca="1">OFFSET(PTRA!AA$218,$E100,0)</f>
        <v>93.808177232384196</v>
      </c>
      <c r="S100" s="17">
        <f ca="1">OFFSET(PTRA!AB$218,$E100,0)</f>
        <v>95.350577983157621</v>
      </c>
      <c r="T100" s="17">
        <f ca="1">OFFSET(PTRA!AC$218,$E100,0)</f>
        <v>96.892978733931088</v>
      </c>
      <c r="U100" s="17">
        <f ca="1">OFFSET(PTRA!AD$218,$E100,0)</f>
        <v>98.233403204569086</v>
      </c>
      <c r="V100" s="17">
        <f ca="1">OFFSET(PTRA!AE$218,$E100,0)</f>
        <v>99.573827675207085</v>
      </c>
      <c r="W100" s="17">
        <f ca="1">OFFSET(PTRA!AH$218,$E100,0)</f>
        <v>100.91425214584508</v>
      </c>
      <c r="X100" s="17">
        <f ca="1">OFFSET(PTRA!AI$218,$E100,0)</f>
        <v>102.25467661648308</v>
      </c>
      <c r="Y100" s="17">
        <f ca="1">OFFSET(PTRA!AJ$218,$E100,0)</f>
        <v>103.59510108712108</v>
      </c>
      <c r="Z100" s="17">
        <f ca="1">OFFSET(PTRA!AK$218,$E100,0)</f>
        <v>104.93552555775908</v>
      </c>
      <c r="AA100" s="17">
        <f ca="1">OFFSET(PTRA!AL$218,$E100,0)</f>
        <v>106.27595002839708</v>
      </c>
      <c r="AB100" s="17">
        <f ca="1">OFFSET(PTRA!AM$218,$E100,0)</f>
        <v>107.61637449903508</v>
      </c>
      <c r="AC100" s="17">
        <f ca="1">OFFSET(PTRA!AO$218,$E100,0)</f>
        <v>108.95679896967307</v>
      </c>
      <c r="AD100" s="17">
        <f ca="1">OFFSET(PTRA!AQ$218,$E100,0)</f>
        <v>110.29722344031103</v>
      </c>
      <c r="AE100" s="17">
        <f ca="1">OFFSET(PTRA!AR$218,$E100,0)</f>
        <v>118.67368967090462</v>
      </c>
      <c r="AF100" s="17">
        <f ca="1">OFFSET(PTRA!AS$218,$E100,0)</f>
        <v>127.05015590149821</v>
      </c>
      <c r="AG100" s="17">
        <f ca="1">OFFSET(PTRA!AT$218,$E100,0)</f>
        <v>141.79409056889313</v>
      </c>
      <c r="AH100" s="17">
        <f ca="1">OFFSET(PTRA!AU$218,$E100,0)</f>
        <v>142.25855097442795</v>
      </c>
      <c r="AJ100">
        <f t="shared" ca="1" si="3"/>
        <v>1.7532782852817668</v>
      </c>
    </row>
    <row r="101" spans="1:36">
      <c r="A101" s="26" t="s">
        <v>171</v>
      </c>
      <c r="B101">
        <v>2.2210937076119999</v>
      </c>
      <c r="C101" t="s">
        <v>764</v>
      </c>
      <c r="D101" t="s">
        <v>274</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3.1129264491363839</v>
      </c>
      <c r="L101" s="17">
        <f ca="1">OFFSET(PTRA!S$218,$E101,0)</f>
        <v>3.1340645914063225</v>
      </c>
      <c r="M101" s="17">
        <f ca="1">OFFSET(PTRA!T$218,$E101,0)</f>
        <v>3.1552027336762611</v>
      </c>
      <c r="N101" s="17">
        <f ca="1">OFFSET(PTRA!W$218,$E101,0)</f>
        <v>3.1763408759461997</v>
      </c>
      <c r="O101" s="17">
        <f ca="1">OFFSET(PTRA!X$218,$E101,0)</f>
        <v>3.1974790182161383</v>
      </c>
      <c r="P101" s="17">
        <f ca="1">OFFSET(PTRA!Y$218,$E101,0)</f>
        <v>3.2186171604860769</v>
      </c>
      <c r="Q101" s="17">
        <f ca="1">OFFSET(PTRA!Z$218,$E101,0)</f>
        <v>3.2397553027560155</v>
      </c>
      <c r="R101" s="17">
        <f ca="1">OFFSET(PTRA!AA$218,$E101,0)</f>
        <v>3.2608934450259541</v>
      </c>
      <c r="S101" s="17">
        <f ca="1">OFFSET(PTRA!AB$218,$E101,0)</f>
        <v>3.2820315872958927</v>
      </c>
      <c r="T101" s="17">
        <f ca="1">OFFSET(PTRA!AC$218,$E101,0)</f>
        <v>3.3031697295658322</v>
      </c>
      <c r="U101" s="17">
        <f ca="1">OFFSET(PTRA!AD$218,$E101,0)</f>
        <v>3.3446411502282749</v>
      </c>
      <c r="V101" s="17">
        <f ca="1">OFFSET(PTRA!AE$218,$E101,0)</f>
        <v>3.3861125708907176</v>
      </c>
      <c r="W101" s="17">
        <f ca="1">OFFSET(PTRA!AH$218,$E101,0)</f>
        <v>3.4275839915531603</v>
      </c>
      <c r="X101" s="17">
        <f ca="1">OFFSET(PTRA!AI$218,$E101,0)</f>
        <v>3.469055412215603</v>
      </c>
      <c r="Y101" s="17">
        <f ca="1">OFFSET(PTRA!AJ$218,$E101,0)</f>
        <v>3.5105268328780457</v>
      </c>
      <c r="Z101" s="17">
        <f ca="1">OFFSET(PTRA!AK$218,$E101,0)</f>
        <v>3.5519982535404884</v>
      </c>
      <c r="AA101" s="17">
        <f ca="1">OFFSET(PTRA!AL$218,$E101,0)</f>
        <v>3.5934696742029311</v>
      </c>
      <c r="AB101" s="17">
        <f ca="1">OFFSET(PTRA!AM$218,$E101,0)</f>
        <v>3.6349410948653738</v>
      </c>
      <c r="AC101" s="17">
        <f ca="1">OFFSET(PTRA!AO$218,$E101,0)</f>
        <v>3.6764125155278164</v>
      </c>
      <c r="AD101" s="17">
        <f ca="1">OFFSET(PTRA!AQ$218,$E101,0)</f>
        <v>3.7178839361902591</v>
      </c>
      <c r="AE101" s="17">
        <f ca="1">OFFSET(PTRA!AR$218,$E101,0)</f>
        <v>4.0245696255070307</v>
      </c>
      <c r="AF101" s="17">
        <f ca="1">OFFSET(PTRA!AS$218,$E101,0)</f>
        <v>4.3312553148238031</v>
      </c>
      <c r="AG101" s="17">
        <f ca="1">OFFSET(PTRA!AT$218,$E101,0)</f>
        <v>4.833889451212265</v>
      </c>
      <c r="AH101" s="17">
        <f ca="1">OFFSET(PTRA!AU$218,$E101,0)</f>
        <v>4.7952320553177961</v>
      </c>
      <c r="AJ101">
        <f t="shared" ca="1" si="3"/>
        <v>0.80962368781216121</v>
      </c>
    </row>
    <row r="102" spans="1:36">
      <c r="A102" s="26" t="s">
        <v>115</v>
      </c>
      <c r="B102">
        <v>9.7306216335790001</v>
      </c>
      <c r="C102" t="s">
        <v>764</v>
      </c>
      <c r="D102" t="s">
        <v>274</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17.639916545106175</v>
      </c>
      <c r="L102" s="17">
        <f ca="1">OFFSET(PTRA!S$218,$E102,0)</f>
        <v>16.780982394394098</v>
      </c>
      <c r="M102" s="17">
        <f ca="1">OFFSET(PTRA!T$218,$E102,0)</f>
        <v>15.922048243682022</v>
      </c>
      <c r="N102" s="17">
        <f ca="1">OFFSET(PTRA!W$218,$E102,0)</f>
        <v>15.063114092969947</v>
      </c>
      <c r="O102" s="17">
        <f ca="1">OFFSET(PTRA!X$218,$E102,0)</f>
        <v>14.204179942257872</v>
      </c>
      <c r="P102" s="17">
        <f ca="1">OFFSET(PTRA!Y$218,$E102,0)</f>
        <v>13.345245791545796</v>
      </c>
      <c r="Q102" s="17">
        <f ca="1">OFFSET(PTRA!Z$218,$E102,0)</f>
        <v>12.486311640833721</v>
      </c>
      <c r="R102" s="17">
        <f ca="1">OFFSET(PTRA!AA$218,$E102,0)</f>
        <v>11.627377490121646</v>
      </c>
      <c r="S102" s="17">
        <f ca="1">OFFSET(PTRA!AB$218,$E102,0)</f>
        <v>10.76844333940957</v>
      </c>
      <c r="T102" s="17">
        <f ca="1">OFFSET(PTRA!AC$218,$E102,0)</f>
        <v>9.9095091886974949</v>
      </c>
      <c r="U102" s="17">
        <f ca="1">OFFSET(PTRA!AD$218,$E102,0)</f>
        <v>9.9099939861451478</v>
      </c>
      <c r="V102" s="17">
        <f ca="1">OFFSET(PTRA!AE$218,$E102,0)</f>
        <v>9.9104787835928008</v>
      </c>
      <c r="W102" s="17">
        <f ca="1">OFFSET(PTRA!AH$218,$E102,0)</f>
        <v>9.9109635810404537</v>
      </c>
      <c r="X102" s="17">
        <f ca="1">OFFSET(PTRA!AI$218,$E102,0)</f>
        <v>9.9114483784881067</v>
      </c>
      <c r="Y102" s="17">
        <f ca="1">OFFSET(PTRA!AJ$218,$E102,0)</f>
        <v>9.9119331759357596</v>
      </c>
      <c r="Z102" s="17">
        <f ca="1">OFFSET(PTRA!AK$218,$E102,0)</f>
        <v>9.9124179733834126</v>
      </c>
      <c r="AA102" s="17">
        <f ca="1">OFFSET(PTRA!AL$218,$E102,0)</f>
        <v>9.9129027708310655</v>
      </c>
      <c r="AB102" s="17">
        <f ca="1">OFFSET(PTRA!AM$218,$E102,0)</f>
        <v>9.9133875682787185</v>
      </c>
      <c r="AC102" s="17">
        <f ca="1">OFFSET(PTRA!AO$218,$E102,0)</f>
        <v>9.9138723657263714</v>
      </c>
      <c r="AD102" s="17">
        <f ca="1">OFFSET(PTRA!AQ$218,$E102,0)</f>
        <v>9.9143571631740244</v>
      </c>
      <c r="AE102" s="17">
        <f ca="1">OFFSET(PTRA!AR$218,$E102,0)</f>
        <v>11.454061553822715</v>
      </c>
      <c r="AF102" s="17">
        <f ca="1">OFFSET(PTRA!AS$218,$E102,0)</f>
        <v>12.993765944471408</v>
      </c>
      <c r="AG102" s="17">
        <f ca="1">OFFSET(PTRA!AT$218,$E102,0)</f>
        <v>14.501668353636795</v>
      </c>
      <c r="AH102" s="17">
        <f ca="1">OFFSET(PTRA!AU$218,$E102,0)</f>
        <v>12.787285480847457</v>
      </c>
      <c r="AJ102">
        <f t="shared" ca="1" si="3"/>
        <v>0.72024035920114371</v>
      </c>
    </row>
    <row r="103" spans="1:36">
      <c r="A103" s="26" t="s">
        <v>119</v>
      </c>
      <c r="B103" t="s">
        <v>372</v>
      </c>
      <c r="C103" t="s">
        <v>764</v>
      </c>
      <c r="D103" t="s">
        <v>274</v>
      </c>
      <c r="E103" s="110">
        <f>MATCH(F103,PTRA!$H$219:$H$226,0)</f>
        <v>6</v>
      </c>
      <c r="F103" t="str">
        <f t="shared" si="2"/>
        <v>TPPUBRT</v>
      </c>
      <c r="G103" s="17">
        <f ca="1">OFFSET(PTRA!N$218,$E103,0)</f>
        <v>7.2799982901224303E-2</v>
      </c>
      <c r="H103" s="17">
        <f ca="1">OFFSET(PTRA!O$218,$E103,0)</f>
        <v>8.6889415703675393E-2</v>
      </c>
      <c r="I103" s="17">
        <f ca="1">OFFSET(PTRA!P$218,$E103,0)</f>
        <v>0.10097884850612647</v>
      </c>
      <c r="J103" s="17">
        <f ca="1">OFFSET(PTRA!Q$218,$E103,0)</f>
        <v>0.10218816836006109</v>
      </c>
      <c r="K103" s="17">
        <f ca="1">OFFSET(PTRA!R$218,$E103,0)</f>
        <v>0.28514262258360673</v>
      </c>
      <c r="L103" s="17">
        <f ca="1">OFFSET(PTRA!S$218,$E103,0)</f>
        <v>0.32334049968646533</v>
      </c>
      <c r="M103" s="17">
        <f ca="1">OFFSET(PTRA!T$218,$E103,0)</f>
        <v>0.36153837678932393</v>
      </c>
      <c r="N103" s="17">
        <f ca="1">OFFSET(PTRA!W$218,$E103,0)</f>
        <v>0.39973625389218254</v>
      </c>
      <c r="O103" s="17">
        <f ca="1">OFFSET(PTRA!X$218,$E103,0)</f>
        <v>0.43793413099504114</v>
      </c>
      <c r="P103" s="17">
        <f ca="1">OFFSET(PTRA!Y$218,$E103,0)</f>
        <v>0.47613200809789974</v>
      </c>
      <c r="Q103" s="17">
        <f ca="1">OFFSET(PTRA!Z$218,$E103,0)</f>
        <v>0.51432988520075829</v>
      </c>
      <c r="R103" s="17">
        <f ca="1">OFFSET(PTRA!AA$218,$E103,0)</f>
        <v>0.55252776230361689</v>
      </c>
      <c r="S103" s="17">
        <f ca="1">OFFSET(PTRA!AB$218,$E103,0)</f>
        <v>0.59072563940647549</v>
      </c>
      <c r="T103" s="17">
        <f ca="1">OFFSET(PTRA!AC$218,$E103,0)</f>
        <v>0.62892351650933409</v>
      </c>
      <c r="U103" s="17">
        <f ca="1">OFFSET(PTRA!AD$218,$E103,0)</f>
        <v>0.62293957497501951</v>
      </c>
      <c r="V103" s="17">
        <f ca="1">OFFSET(PTRA!AE$218,$E103,0)</f>
        <v>0.61695563344070492</v>
      </c>
      <c r="W103" s="17">
        <f ca="1">OFFSET(PTRA!AH$218,$E103,0)</f>
        <v>0.61097169190639034</v>
      </c>
      <c r="X103" s="17">
        <f ca="1">OFFSET(PTRA!AI$218,$E103,0)</f>
        <v>0.60498775037207575</v>
      </c>
      <c r="Y103" s="17">
        <f ca="1">OFFSET(PTRA!AJ$218,$E103,0)</f>
        <v>0.59900380883776116</v>
      </c>
      <c r="Z103" s="17">
        <f ca="1">OFFSET(PTRA!AK$218,$E103,0)</f>
        <v>0.59301986730344658</v>
      </c>
      <c r="AA103" s="17">
        <f ca="1">OFFSET(PTRA!AL$218,$E103,0)</f>
        <v>0.58703592576913199</v>
      </c>
      <c r="AB103" s="17">
        <f ca="1">OFFSET(PTRA!AM$218,$E103,0)</f>
        <v>0.58105198423481741</v>
      </c>
      <c r="AC103" s="17">
        <f ca="1">OFFSET(PTRA!AO$218,$E103,0)</f>
        <v>0.57506804270050282</v>
      </c>
      <c r="AD103" s="17">
        <f ca="1">OFFSET(PTRA!AQ$218,$E103,0)</f>
        <v>0.56908410116618857</v>
      </c>
      <c r="AE103" s="17">
        <f ca="1">OFFSET(PTRA!AR$218,$E103,0)</f>
        <v>0.61602745734427566</v>
      </c>
      <c r="AF103" s="17">
        <f ca="1">OFFSET(PTRA!AS$218,$E103,0)</f>
        <v>0.66297081352236287</v>
      </c>
      <c r="AG103" s="17">
        <f ca="1">OFFSET(PTRA!AT$218,$E103,0)</f>
        <v>0.73990734533222347</v>
      </c>
      <c r="AH103" s="17">
        <f ca="1">OFFSET(PTRA!AU$218,$E103,0)</f>
        <v>0.73399018660064341</v>
      </c>
      <c r="AJ103">
        <f t="shared" ca="1" si="3"/>
        <v>10.08228515103538</v>
      </c>
    </row>
    <row r="104" spans="1:36">
      <c r="A104" s="26" t="s">
        <v>117</v>
      </c>
      <c r="B104">
        <v>0.62801975359410001</v>
      </c>
      <c r="C104" t="s">
        <v>764</v>
      </c>
      <c r="D104" t="s">
        <v>274</v>
      </c>
      <c r="E104" s="110">
        <f>MATCH(F104,PTRA!$H$219:$H$226,0)</f>
        <v>4</v>
      </c>
      <c r="F104" t="str">
        <f t="shared" si="2"/>
        <v>TPPUBUS</v>
      </c>
      <c r="G104" s="17">
        <f ca="1">OFFSET(PTRA!N$218,$E104,0)</f>
        <v>0.64296697178877804</v>
      </c>
      <c r="H104" s="17">
        <f ca="1">OFFSET(PTRA!O$218,$E104,0)</f>
        <v>0.64967766268593241</v>
      </c>
      <c r="I104" s="17">
        <f ca="1">OFFSET(PTRA!P$218,$E104,0)</f>
        <v>0.65638835358308667</v>
      </c>
      <c r="J104" s="17">
        <f ca="1">OFFSET(PTRA!Q$218,$E104,0)</f>
        <v>0.66728000543342869</v>
      </c>
      <c r="K104" s="17">
        <f ca="1">OFFSET(PTRA!R$218,$E104,0)</f>
        <v>0.66082387926845887</v>
      </c>
      <c r="L104" s="17">
        <f ca="1">OFFSET(PTRA!S$218,$E104,0)</f>
        <v>0.58739900379418564</v>
      </c>
      <c r="M104" s="17">
        <f ca="1">OFFSET(PTRA!T$218,$E104,0)</f>
        <v>0.5139741283199124</v>
      </c>
      <c r="N104" s="17">
        <f ca="1">OFFSET(PTRA!W$218,$E104,0)</f>
        <v>0.44054925284563917</v>
      </c>
      <c r="O104" s="17">
        <f ca="1">OFFSET(PTRA!X$218,$E104,0)</f>
        <v>0.36712437737136594</v>
      </c>
      <c r="P104" s="17">
        <f ca="1">OFFSET(PTRA!Y$218,$E104,0)</f>
        <v>0.29369950189709271</v>
      </c>
      <c r="Q104" s="17">
        <f ca="1">OFFSET(PTRA!Z$218,$E104,0)</f>
        <v>0.2202746264228195</v>
      </c>
      <c r="R104" s="17">
        <f ca="1">OFFSET(PTRA!AA$218,$E104,0)</f>
        <v>0.1468497509485463</v>
      </c>
      <c r="S104" s="17">
        <f ca="1">OFFSET(PTRA!AB$218,$E104,0)</f>
        <v>7.3424875474273094E-2</v>
      </c>
      <c r="T104" s="17">
        <f ca="1">OFFSET(PTRA!AC$218,$E104,0)</f>
        <v>0</v>
      </c>
      <c r="U104" s="17">
        <f ca="1">OFFSET(PTRA!AD$218,$E104,0)</f>
        <v>0</v>
      </c>
      <c r="V104" s="17">
        <f ca="1">OFFSET(PTRA!AE$218,$E104,0)</f>
        <v>0</v>
      </c>
      <c r="W104" s="17">
        <f ca="1">OFFSET(PTRA!AH$218,$E104,0)</f>
        <v>0</v>
      </c>
      <c r="X104" s="17">
        <f ca="1">OFFSET(PTRA!AI$218,$E104,0)</f>
        <v>0</v>
      </c>
      <c r="Y104" s="17">
        <f ca="1">OFFSET(PTRA!AJ$218,$E104,0)</f>
        <v>0</v>
      </c>
      <c r="Z104" s="17">
        <f ca="1">OFFSET(PTRA!AK$218,$E104,0)</f>
        <v>0</v>
      </c>
      <c r="AA104" s="17">
        <f ca="1">OFFSET(PTRA!AL$218,$E104,0)</f>
        <v>0</v>
      </c>
      <c r="AB104" s="17">
        <f ca="1">OFFSET(PTRA!AM$218,$E104,0)</f>
        <v>0</v>
      </c>
      <c r="AC104" s="17">
        <f ca="1">OFFSET(PTRA!AO$218,$E104,0)</f>
        <v>0</v>
      </c>
      <c r="AD104" s="17">
        <f ca="1">OFFSET(PTRA!AQ$218,$E104,0)</f>
        <v>0</v>
      </c>
      <c r="AE104" s="17">
        <f ca="1">OFFSET(PTRA!AR$218,$E104,0)</f>
        <v>0</v>
      </c>
      <c r="AF104" s="17">
        <f ca="1">OFFSET(PTRA!AS$218,$E104,0)</f>
        <v>0</v>
      </c>
      <c r="AG104" s="17">
        <f ca="1">OFFSET(PTRA!AT$218,$E104,0)</f>
        <v>0</v>
      </c>
      <c r="AH104" s="17">
        <f ca="1">OFFSET(PTRA!AU$218,$E104,0)</f>
        <v>0</v>
      </c>
      <c r="AJ104">
        <f t="shared" ca="1" si="3"/>
        <v>0</v>
      </c>
    </row>
    <row r="105" spans="1:36">
      <c r="A105" s="26" t="s">
        <v>121</v>
      </c>
      <c r="B105" t="s">
        <v>372</v>
      </c>
      <c r="C105" t="s">
        <v>764</v>
      </c>
      <c r="D105" t="s">
        <v>274</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0.68522387738371804</v>
      </c>
      <c r="L105" s="17">
        <f ca="1">OFFSET(PTRA!S$218,$E105,0)</f>
        <v>2.2362048318679557</v>
      </c>
      <c r="M105" s="17">
        <f ca="1">OFFSET(PTRA!T$218,$E105,0)</f>
        <v>3.7871857863521932</v>
      </c>
      <c r="N105" s="17">
        <f ca="1">OFFSET(PTRA!W$218,$E105,0)</f>
        <v>5.3381667408364306</v>
      </c>
      <c r="O105" s="17">
        <f ca="1">OFFSET(PTRA!X$218,$E105,0)</f>
        <v>6.8891476953206681</v>
      </c>
      <c r="P105" s="17">
        <f ca="1">OFFSET(PTRA!Y$218,$E105,0)</f>
        <v>8.4401286498049046</v>
      </c>
      <c r="Q105" s="17">
        <f ca="1">OFFSET(PTRA!Z$218,$E105,0)</f>
        <v>9.991109604289143</v>
      </c>
      <c r="R105" s="17">
        <f ca="1">OFFSET(PTRA!AA$218,$E105,0)</f>
        <v>11.542090558773381</v>
      </c>
      <c r="S105" s="17">
        <f ca="1">OFFSET(PTRA!AB$218,$E105,0)</f>
        <v>13.09307151325762</v>
      </c>
      <c r="T105" s="17">
        <f ca="1">OFFSET(PTRA!AC$218,$E105,0)</f>
        <v>14.644052467741854</v>
      </c>
      <c r="U105" s="17">
        <f ca="1">OFFSET(PTRA!AD$218,$E105,0)</f>
        <v>15.174911600056442</v>
      </c>
      <c r="V105" s="17">
        <f ca="1">OFFSET(PTRA!AE$218,$E105,0)</f>
        <v>15.705770732371029</v>
      </c>
      <c r="W105" s="17">
        <f ca="1">OFFSET(PTRA!AH$218,$E105,0)</f>
        <v>16.236629864685614</v>
      </c>
      <c r="X105" s="17">
        <f ca="1">OFFSET(PTRA!AI$218,$E105,0)</f>
        <v>16.7674889970002</v>
      </c>
      <c r="Y105" s="17">
        <f ca="1">OFFSET(PTRA!AJ$218,$E105,0)</f>
        <v>17.298348129314785</v>
      </c>
      <c r="Z105" s="17">
        <f ca="1">OFFSET(PTRA!AK$218,$E105,0)</f>
        <v>17.829207261629371</v>
      </c>
      <c r="AA105" s="17">
        <f ca="1">OFFSET(PTRA!AL$218,$E105,0)</f>
        <v>18.360066393943956</v>
      </c>
      <c r="AB105" s="17">
        <f ca="1">OFFSET(PTRA!AM$218,$E105,0)</f>
        <v>18.890925526258542</v>
      </c>
      <c r="AC105" s="17">
        <f ca="1">OFFSET(PTRA!AO$218,$E105,0)</f>
        <v>19.421784658573127</v>
      </c>
      <c r="AD105" s="17">
        <f ca="1">OFFSET(PTRA!AQ$218,$E105,0)</f>
        <v>19.952643790887723</v>
      </c>
      <c r="AE105" s="17">
        <f ca="1">OFFSET(PTRA!AR$218,$E105,0)</f>
        <v>21.598523656887732</v>
      </c>
      <c r="AF105" s="17">
        <f ca="1">OFFSET(PTRA!AS$218,$E105,0)</f>
        <v>23.24440352288774</v>
      </c>
      <c r="AG105" s="17">
        <f ca="1">OFFSET(PTRA!AT$218,$E105,0)</f>
        <v>25.941873388172489</v>
      </c>
      <c r="AH105" s="17">
        <f ca="1">OFFSET(PTRA!AU$218,$E105,0)</f>
        <v>25.734412030205505</v>
      </c>
      <c r="AJ105">
        <f t="shared" ca="1" si="3"/>
        <v>39.680447978217131</v>
      </c>
    </row>
    <row r="106" spans="1:36">
      <c r="A106" s="26" t="s">
        <v>118</v>
      </c>
      <c r="B106">
        <v>8.3842691666009994</v>
      </c>
      <c r="C106" t="s">
        <v>764</v>
      </c>
      <c r="D106" t="s">
        <v>274</v>
      </c>
      <c r="E106" s="110">
        <f>MATCH(F106,PTRA!$H$219:$H$226,0)</f>
        <v>5</v>
      </c>
      <c r="F106" t="str">
        <f t="shared" si="2"/>
        <v>TPPUMBT</v>
      </c>
      <c r="G106" s="17">
        <f ca="1">OFFSET(PTRA!N$218,$E106,0)</f>
        <v>7.2130505455454896</v>
      </c>
      <c r="H106" s="17">
        <f ca="1">OFFSET(PTRA!O$218,$E106,0)</f>
        <v>7.2888962201739478</v>
      </c>
      <c r="I106" s="17">
        <f ca="1">OFFSET(PTRA!P$218,$E106,0)</f>
        <v>7.3647418948024068</v>
      </c>
      <c r="J106" s="17">
        <f ca="1">OFFSET(PTRA!Q$218,$E106,0)</f>
        <v>7.4869472999530968</v>
      </c>
      <c r="K106" s="17">
        <f ca="1">OFFSET(PTRA!R$218,$E106,0)</f>
        <v>7.4145089293060087</v>
      </c>
      <c r="L106" s="17">
        <f ca="1">OFFSET(PTRA!S$218,$E106,0)</f>
        <v>6.590674603827563</v>
      </c>
      <c r="M106" s="17">
        <f ca="1">OFFSET(PTRA!T$218,$E106,0)</f>
        <v>5.7668402783491173</v>
      </c>
      <c r="N106" s="17">
        <f ca="1">OFFSET(PTRA!W$218,$E106,0)</f>
        <v>4.9430059528706716</v>
      </c>
      <c r="O106" s="17">
        <f ca="1">OFFSET(PTRA!X$218,$E106,0)</f>
        <v>4.1191716273922259</v>
      </c>
      <c r="P106" s="17">
        <f ca="1">OFFSET(PTRA!Y$218,$E106,0)</f>
        <v>3.2953373019137806</v>
      </c>
      <c r="Q106" s="17">
        <f ca="1">OFFSET(PTRA!Z$218,$E106,0)</f>
        <v>2.4715029764353353</v>
      </c>
      <c r="R106" s="17">
        <f ca="1">OFFSET(PTRA!AA$218,$E106,0)</f>
        <v>1.6476686509568901</v>
      </c>
      <c r="S106" s="17">
        <f ca="1">OFFSET(PTRA!AB$218,$E106,0)</f>
        <v>0.82383432547844471</v>
      </c>
      <c r="T106" s="17">
        <f ca="1">OFFSET(PTRA!AC$218,$E106,0)</f>
        <v>0</v>
      </c>
      <c r="U106" s="17">
        <f ca="1">OFFSET(PTRA!AD$218,$E106,0)</f>
        <v>0</v>
      </c>
      <c r="V106" s="17">
        <f ca="1">OFFSET(PTRA!AE$218,$E106,0)</f>
        <v>0</v>
      </c>
      <c r="W106" s="17">
        <f ca="1">OFFSET(PTRA!AH$218,$E106,0)</f>
        <v>0</v>
      </c>
      <c r="X106" s="17">
        <f ca="1">OFFSET(PTRA!AI$218,$E106,0)</f>
        <v>0</v>
      </c>
      <c r="Y106" s="17">
        <f ca="1">OFFSET(PTRA!AJ$218,$E106,0)</f>
        <v>0</v>
      </c>
      <c r="Z106" s="17">
        <f ca="1">OFFSET(PTRA!AK$218,$E106,0)</f>
        <v>0</v>
      </c>
      <c r="AA106" s="17">
        <f ca="1">OFFSET(PTRA!AL$218,$E106,0)</f>
        <v>0</v>
      </c>
      <c r="AB106" s="17">
        <f ca="1">OFFSET(PTRA!AM$218,$E106,0)</f>
        <v>0</v>
      </c>
      <c r="AC106" s="17">
        <f ca="1">OFFSET(PTRA!AO$218,$E106,0)</f>
        <v>0</v>
      </c>
      <c r="AD106" s="17">
        <f ca="1">OFFSET(PTRA!AQ$218,$E106,0)</f>
        <v>0</v>
      </c>
      <c r="AE106" s="17">
        <f ca="1">OFFSET(PTRA!AR$218,$E106,0)</f>
        <v>0</v>
      </c>
      <c r="AF106" s="17">
        <f ca="1">OFFSET(PTRA!AS$218,$E106,0)</f>
        <v>0</v>
      </c>
      <c r="AG106" s="17">
        <f ca="1">OFFSET(PTRA!AT$218,$E106,0)</f>
        <v>0</v>
      </c>
      <c r="AH106" s="17">
        <f ca="1">OFFSET(PTRA!AU$218,$E106,0)</f>
        <v>0</v>
      </c>
      <c r="AJ106">
        <f t="shared" ca="1" si="3"/>
        <v>0</v>
      </c>
    </row>
    <row r="107" spans="1:36">
      <c r="A107" s="26" t="s">
        <v>120</v>
      </c>
      <c r="B107">
        <v>13.9</v>
      </c>
      <c r="C107" t="s">
        <v>764</v>
      </c>
      <c r="D107" t="s">
        <v>274</v>
      </c>
      <c r="E107" s="111">
        <f>MATCH(F107,PTRA!$H$219:$H$226,0)</f>
        <v>7</v>
      </c>
      <c r="F107" t="str">
        <f t="shared" si="2"/>
        <v>TPPUMER</v>
      </c>
      <c r="G107" s="17">
        <f ca="1">OFFSET(PTRA!N$218,$E107,0)</f>
        <v>8.7048317578401608</v>
      </c>
      <c r="H107" s="17">
        <f ca="1">OFFSET(PTRA!O$218,$E107,0)</f>
        <v>8.7951070045020003</v>
      </c>
      <c r="I107" s="17">
        <f ca="1">OFFSET(PTRA!P$218,$E107,0)</f>
        <v>8.8853822511638398</v>
      </c>
      <c r="J107" s="17">
        <f ca="1">OFFSET(PTRA!Q$218,$E107,0)</f>
        <v>9.0328201048500034</v>
      </c>
      <c r="K107" s="17">
        <f ca="1">OFFSET(PTRA!R$218,$E107,0)</f>
        <v>8.9454249697529935</v>
      </c>
      <c r="L107" s="17">
        <f ca="1">OFFSET(PTRA!S$218,$E107,0)</f>
        <v>21.704908898957875</v>
      </c>
      <c r="M107" s="17">
        <f ca="1">OFFSET(PTRA!T$218,$E107,0)</f>
        <v>34.464392828162758</v>
      </c>
      <c r="N107" s="17">
        <f ca="1">OFFSET(PTRA!W$218,$E107,0)</f>
        <v>47.223876757367641</v>
      </c>
      <c r="O107" s="17">
        <f ca="1">OFFSET(PTRA!X$218,$E107,0)</f>
        <v>59.983360686572524</v>
      </c>
      <c r="P107" s="17">
        <f ca="1">OFFSET(PTRA!Y$218,$E107,0)</f>
        <v>72.742844615777415</v>
      </c>
      <c r="Q107" s="17">
        <f ca="1">OFFSET(PTRA!Z$218,$E107,0)</f>
        <v>85.502328544982305</v>
      </c>
      <c r="R107" s="17">
        <f ca="1">OFFSET(PTRA!AA$218,$E107,0)</f>
        <v>98.261812474187195</v>
      </c>
      <c r="S107" s="17">
        <f ca="1">OFFSET(PTRA!AB$218,$E107,0)</f>
        <v>111.02129640339209</v>
      </c>
      <c r="T107" s="17">
        <f ca="1">OFFSET(PTRA!AC$218,$E107,0)</f>
        <v>123.78078033259695</v>
      </c>
      <c r="U107" s="17">
        <f ca="1">OFFSET(PTRA!AD$218,$E107,0)</f>
        <v>125.33485270288755</v>
      </c>
      <c r="V107" s="17">
        <f ca="1">OFFSET(PTRA!AE$218,$E107,0)</f>
        <v>126.88892507317814</v>
      </c>
      <c r="W107" s="17">
        <f ca="1">OFFSET(PTRA!AH$218,$E107,0)</f>
        <v>128.44299744346876</v>
      </c>
      <c r="X107" s="17">
        <f ca="1">OFFSET(PTRA!AI$218,$E107,0)</f>
        <v>129.99706981375937</v>
      </c>
      <c r="Y107" s="17">
        <f ca="1">OFFSET(PTRA!AJ$218,$E107,0)</f>
        <v>131.55114218404998</v>
      </c>
      <c r="Z107" s="17">
        <f ca="1">OFFSET(PTRA!AK$218,$E107,0)</f>
        <v>133.10521455434059</v>
      </c>
      <c r="AA107" s="17">
        <f ca="1">OFFSET(PTRA!AL$218,$E107,0)</f>
        <v>134.6592869246312</v>
      </c>
      <c r="AB107" s="17">
        <f ca="1">OFFSET(PTRA!AM$218,$E107,0)</f>
        <v>136.21335929492182</v>
      </c>
      <c r="AC107" s="17">
        <f ca="1">OFFSET(PTRA!AO$218,$E107,0)</f>
        <v>137.76743166521243</v>
      </c>
      <c r="AD107" s="17">
        <f ca="1">OFFSET(PTRA!AQ$218,$E107,0)</f>
        <v>139.32150403550298</v>
      </c>
      <c r="AE107" s="17">
        <f ca="1">OFFSET(PTRA!AR$218,$E107,0)</f>
        <v>150.81403909983348</v>
      </c>
      <c r="AF107" s="17">
        <f ca="1">OFFSET(PTRA!AS$218,$E107,0)</f>
        <v>162.30657416416398</v>
      </c>
      <c r="AG107" s="17">
        <f ca="1">OFFSET(PTRA!AT$218,$E107,0)</f>
        <v>181.14195070176095</v>
      </c>
      <c r="AH107" s="17">
        <f ca="1">OFFSET(PTRA!AU$218,$E107,0)</f>
        <v>179.69332921960887</v>
      </c>
      <c r="AJ107">
        <f t="shared" ca="1" si="3"/>
        <v>20.642941095072274</v>
      </c>
    </row>
    <row r="108" spans="1:36">
      <c r="A108" s="26" t="s">
        <v>146</v>
      </c>
      <c r="B108">
        <v>0.1024485696</v>
      </c>
      <c r="C108" t="s">
        <v>764</v>
      </c>
      <c r="D108" t="s">
        <v>274</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4.4717798539264564</v>
      </c>
      <c r="L108" s="17">
        <f ca="1">OFFSET(OtherTRA!O$51,$E108,0)</f>
        <v>4.6107998746698247</v>
      </c>
      <c r="M108" s="17">
        <f ca="1">OFFSET(OtherTRA!P$51,$E108,0)</f>
        <v>4.7498198954131929</v>
      </c>
      <c r="N108" s="17">
        <f ca="1">OFFSET(OtherTRA!Q$51,$E108,0)</f>
        <v>4.8888399161565612</v>
      </c>
      <c r="O108" s="17">
        <f ca="1">OFFSET(OtherTRA!R$51,$E108,0)</f>
        <v>5.0278599368999295</v>
      </c>
      <c r="P108" s="17">
        <f ca="1">OFFSET(OtherTRA!S$51,$E108,0)</f>
        <v>5.1668799576432978</v>
      </c>
      <c r="Q108" s="17">
        <f ca="1">OFFSET(OtherTRA!T$51,$E108,0)</f>
        <v>5.305899978386666</v>
      </c>
      <c r="R108" s="17">
        <f ca="1">OFFSET(OtherTRA!U$51,$E108,0)</f>
        <v>5.4449199991300343</v>
      </c>
      <c r="S108" s="17">
        <f ca="1">OFFSET(OtherTRA!V$51,$E108,0)</f>
        <v>5.5839400198734026</v>
      </c>
      <c r="T108" s="17">
        <f ca="1">OFFSET(OtherTRA!W$51,$E108,0)</f>
        <v>5.7229600406167682</v>
      </c>
      <c r="U108" s="17">
        <f ca="1">OFFSET(OtherTRA!X$51,$E108,0)</f>
        <v>5.9750684246867625</v>
      </c>
      <c r="V108" s="17">
        <f ca="1">OFFSET(OtherTRA!Y$51,$E108,0)</f>
        <v>6.2271768087567567</v>
      </c>
      <c r="W108" s="17">
        <f ca="1">OFFSET(OtherTRA!Z$51,$E108,0)</f>
        <v>6.479285192826751</v>
      </c>
      <c r="X108" s="17">
        <f ca="1">OFFSET(OtherTRA!AA$51,$E108,0)</f>
        <v>6.7313935768967452</v>
      </c>
      <c r="Y108" s="17">
        <f ca="1">OFFSET(OtherTRA!AB$51,$E108,0)</f>
        <v>6.9835019609667395</v>
      </c>
      <c r="Z108" s="17">
        <f ca="1">OFFSET(OtherTRA!AC$51,$E108,0)</f>
        <v>7.2356103450367337</v>
      </c>
      <c r="AA108" s="17">
        <f ca="1">OFFSET(OtherTRA!AD$51,$E108,0)</f>
        <v>7.487718729106728</v>
      </c>
      <c r="AB108" s="17">
        <f ca="1">OFFSET(OtherTRA!AE$51,$E108,0)</f>
        <v>7.7398271131767222</v>
      </c>
      <c r="AC108" s="17">
        <f ca="1">OFFSET(OtherTRA!AF$51,$E108,0)</f>
        <v>7.9919354972467165</v>
      </c>
      <c r="AD108" s="17">
        <f ca="1">OFFSET(OtherTRA!AG$51,$E108,0)</f>
        <v>8.2440438813167116</v>
      </c>
      <c r="AE108" s="17">
        <f ca="1">OFFSET(OtherTRA!AH$51,$E108,0)</f>
        <v>8.6028053671791618</v>
      </c>
      <c r="AF108" s="17">
        <f ca="1">OFFSET(OtherTRA!AI$51,$E108,0)</f>
        <v>8.9615668530416119</v>
      </c>
      <c r="AG108" s="17">
        <f ca="1">OFFSET(OtherTRA!AJ$51,$E108,0)</f>
        <v>9.3203283389040621</v>
      </c>
      <c r="AH108" s="17">
        <f ca="1">OFFSET(OtherTRA!AK$51,$E108,0)</f>
        <v>9.6790898247665123</v>
      </c>
      <c r="AJ108">
        <f t="shared" ca="1" si="3"/>
        <v>2.1467993940706647</v>
      </c>
    </row>
    <row r="109" spans="1:36">
      <c r="A109" s="26" t="s">
        <v>227</v>
      </c>
      <c r="B109">
        <v>82.184767358499997</v>
      </c>
      <c r="C109" t="s">
        <v>764</v>
      </c>
      <c r="D109" t="s">
        <v>274</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120.88343774366243</v>
      </c>
      <c r="L109" s="17">
        <f ca="1">OFFSET(COM!V$247,$E109,0)</f>
        <v>115.78072607996171</v>
      </c>
      <c r="M109" s="17">
        <f ca="1">OFFSET(COM!W$247,$E109,0)</f>
        <v>110.54871044182232</v>
      </c>
      <c r="N109" s="17">
        <f ca="1">OFFSET(COM!X$247,$E109,0)</f>
        <v>105.45744845726982</v>
      </c>
      <c r="O109" s="167">
        <f ca="1">OFFSET(COM!Y$247,$E109,0)</f>
        <v>100.43004755893899</v>
      </c>
      <c r="P109" s="17">
        <f ca="1">OFFSET(COM!Z$247,$E109,0)</f>
        <v>95.482342178926345</v>
      </c>
      <c r="Q109" s="17">
        <f ca="1">OFFSET(COM!AA$247,$E109,0)</f>
        <v>90.601505172019984</v>
      </c>
      <c r="R109" s="17">
        <f ca="1">OFFSET(COM!AB$247,$E109,0)</f>
        <v>85.784388033840415</v>
      </c>
      <c r="S109" s="17">
        <f ca="1">OFFSET(COM!AC$247,$E109,0)</f>
        <v>81.04244792357872</v>
      </c>
      <c r="T109" s="17">
        <f ca="1">OFFSET(COM!AD$247,$E109,0)</f>
        <v>76.370433206571349</v>
      </c>
      <c r="U109" s="17">
        <f ca="1">OFFSET(COM!AE$247,$E109,0)</f>
        <v>75.868426062404353</v>
      </c>
      <c r="V109" s="17">
        <f ca="1">OFFSET(COM!AF$247,$E109,0)</f>
        <v>75.373829530766045</v>
      </c>
      <c r="W109" s="17">
        <f ca="1">OFFSET(COM!AG$247,$E109,0)</f>
        <v>74.888270527742534</v>
      </c>
      <c r="X109" s="17">
        <f ca="1">OFFSET(COM!AH$247,$E109,0)</f>
        <v>74.429632750027906</v>
      </c>
      <c r="Y109" s="17">
        <f ca="1">OFFSET(COM!AI$247,$E109,0)</f>
        <v>73.980716016692867</v>
      </c>
      <c r="Z109" s="17">
        <f ca="1">OFFSET(COM!AJ$247,$E109,0)</f>
        <v>73.541856247279227</v>
      </c>
      <c r="AA109" s="17">
        <f ca="1">OFFSET(COM!AK$247,$E109,0)</f>
        <v>73.114329904571065</v>
      </c>
      <c r="AB109" s="17">
        <f ca="1">OFFSET(COM!AL$247,$E109,0)</f>
        <v>72.693925346154856</v>
      </c>
      <c r="AC109" s="17">
        <f ca="1">OFFSET(COM!AM$247,$E109,0)</f>
        <v>72.272127582164075</v>
      </c>
      <c r="AD109" s="17">
        <f ca="1">OFFSET(COM!AN$247,$E109,0)</f>
        <v>71.84586773490976</v>
      </c>
      <c r="AE109" s="17">
        <f ca="1">OFFSET(COM!AO$247,$E109,0)</f>
        <v>69.753524999640931</v>
      </c>
      <c r="AF109" s="17">
        <f ca="1">OFFSET(COM!AP$247,$E109,0)</f>
        <v>67.796962626616008</v>
      </c>
      <c r="AG109" s="17">
        <f ca="1">OFFSET(COM!AQ$247,$E109,0)</f>
        <v>63.369481138053416</v>
      </c>
      <c r="AH109" s="17">
        <f ca="1">OFFSET(COM!AR$247,$E109,0)</f>
        <v>57.261757921979267</v>
      </c>
      <c r="AJ109">
        <f t="shared" ca="1" si="3"/>
        <v>0.44591967383238562</v>
      </c>
    </row>
    <row r="110" spans="1:36">
      <c r="A110" s="26" t="s">
        <v>233</v>
      </c>
      <c r="B110">
        <v>9.1664843454099998</v>
      </c>
      <c r="C110" t="s">
        <v>764</v>
      </c>
      <c r="D110" t="s">
        <v>274</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9.6816157767045059</v>
      </c>
      <c r="L110" s="17">
        <f ca="1">OFFSET(COM!V$247,$E110,0)</f>
        <v>9.6322350001341945</v>
      </c>
      <c r="M110" s="17">
        <f ca="1">OFFSET(COM!W$247,$E110,0)</f>
        <v>9.5093054380631052</v>
      </c>
      <c r="N110" s="17">
        <f ca="1">OFFSET(COM!X$247,$E110,0)</f>
        <v>9.4193990507318315</v>
      </c>
      <c r="O110" s="167">
        <f ca="1">OFFSET(COM!Y$247,$E110,0)</f>
        <v>9.3326249745505656</v>
      </c>
      <c r="P110" s="17">
        <f ca="1">OFFSET(COM!Z$247,$E110,0)</f>
        <v>9.2570127081242788</v>
      </c>
      <c r="Q110" s="17">
        <f ca="1">OFFSET(COM!AA$247,$E110,0)</f>
        <v>9.188189617735059</v>
      </c>
      <c r="R110" s="17">
        <f ca="1">OFFSET(COM!AB$247,$E110,0)</f>
        <v>9.1259499257437575</v>
      </c>
      <c r="S110" s="17">
        <f ca="1">OFFSET(COM!AC$247,$E110,0)</f>
        <v>9.0781964496864234</v>
      </c>
      <c r="T110" s="17">
        <f ca="1">OFFSET(COM!AD$247,$E110,0)</f>
        <v>9.045230491445281</v>
      </c>
      <c r="U110" s="17">
        <f ca="1">OFFSET(COM!AE$247,$E110,0)</f>
        <v>9.162999081504335</v>
      </c>
      <c r="V110" s="17">
        <f ca="1">OFFSET(COM!AF$247,$E110,0)</f>
        <v>9.2851400619085158</v>
      </c>
      <c r="W110" s="17">
        <f ca="1">OFFSET(COM!AG$247,$E110,0)</f>
        <v>9.4126133414588207</v>
      </c>
      <c r="X110" s="17">
        <f ca="1">OFFSET(COM!AH$247,$E110,0)</f>
        <v>9.5559706124017243</v>
      </c>
      <c r="Y110" s="17">
        <f ca="1">OFFSET(COM!AI$247,$E110,0)</f>
        <v>9.7050634686859549</v>
      </c>
      <c r="Z110" s="17">
        <f ca="1">OFFSET(COM!AJ$247,$E110,0)</f>
        <v>9.8600901086865704</v>
      </c>
      <c r="AA110" s="17">
        <f ca="1">OFFSET(COM!AK$247,$E110,0)</f>
        <v>10.021803667658098</v>
      </c>
      <c r="AB110" s="17">
        <f ca="1">OFFSET(COM!AL$247,$E110,0)</f>
        <v>10.187719203289143</v>
      </c>
      <c r="AC110" s="17">
        <f ca="1">OFFSET(COM!AM$247,$E110,0)</f>
        <v>10.352812723387796</v>
      </c>
      <c r="AD110" s="17">
        <f ca="1">OFFSET(COM!AN$247,$E110,0)</f>
        <v>10.515273536715586</v>
      </c>
      <c r="AE110" s="17">
        <f ca="1">OFFSET(COM!AO$247,$E110,0)</f>
        <v>11.350562616834122</v>
      </c>
      <c r="AF110" s="17">
        <f ca="1">OFFSET(COM!AP$247,$E110,0)</f>
        <v>12.265964473411325</v>
      </c>
      <c r="AG110" s="17">
        <f ca="1">OFFSET(COM!AQ$247,$E110,0)</f>
        <v>13.7932887580832</v>
      </c>
      <c r="AH110" s="17">
        <f ca="1">OFFSET(COM!AR$247,$E110,0)</f>
        <v>14.329241185381104</v>
      </c>
      <c r="AJ110">
        <f t="shared" ca="1" si="3"/>
        <v>1.5130048368972637</v>
      </c>
    </row>
    <row r="111" spans="1:36">
      <c r="A111" s="26" t="s">
        <v>228</v>
      </c>
      <c r="B111">
        <v>29.897246584059999</v>
      </c>
      <c r="C111" t="s">
        <v>764</v>
      </c>
      <c r="D111" t="s">
        <v>274</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11.097890296865071</v>
      </c>
      <c r="L111" s="17">
        <f ca="1">OFFSET(COM!V$247,$E111,0)</f>
        <v>10.432217555393779</v>
      </c>
      <c r="M111" s="17">
        <f ca="1">OFFSET(COM!W$247,$E111,0)</f>
        <v>9.7579560498029316</v>
      </c>
      <c r="N111" s="17">
        <f ca="1">OFFSET(COM!X$247,$E111,0)</f>
        <v>9.0995868051351216</v>
      </c>
      <c r="O111" s="167">
        <f ca="1">OFFSET(COM!Y$247,$E111,0)</f>
        <v>8.4500913967169602</v>
      </c>
      <c r="P111" s="17">
        <f ca="1">OFFSET(COM!Z$247,$E111,0)</f>
        <v>7.8107164292691316</v>
      </c>
      <c r="Q111" s="17">
        <f ca="1">OFFSET(COM!AA$247,$E111,0)</f>
        <v>7.180226026992897</v>
      </c>
      <c r="R111" s="17">
        <f ca="1">OFFSET(COM!AB$247,$E111,0)</f>
        <v>6.5582248611592204</v>
      </c>
      <c r="S111" s="17">
        <f ca="1">OFFSET(COM!AC$247,$E111,0)</f>
        <v>5.9453930221674813</v>
      </c>
      <c r="T111" s="17">
        <f ca="1">OFFSET(COM!AD$247,$E111,0)</f>
        <v>5.3410027759843191</v>
      </c>
      <c r="U111" s="17">
        <f ca="1">OFFSET(COM!AE$247,$E111,0)</f>
        <v>5.3058946662357798</v>
      </c>
      <c r="V111" s="17">
        <f ca="1">OFFSET(COM!AF$247,$E111,0)</f>
        <v>5.2713048212190952</v>
      </c>
      <c r="W111" s="17">
        <f ca="1">OFFSET(COM!AG$247,$E111,0)</f>
        <v>5.2373470200889365</v>
      </c>
      <c r="X111" s="17">
        <f ca="1">OFFSET(COM!AH$247,$E111,0)</f>
        <v>5.2052719677277768</v>
      </c>
      <c r="Y111" s="17">
        <f ca="1">OFFSET(COM!AI$247,$E111,0)</f>
        <v>5.1738767612550989</v>
      </c>
      <c r="Z111" s="17">
        <f ca="1">OFFSET(COM!AJ$247,$E111,0)</f>
        <v>5.1431848933647331</v>
      </c>
      <c r="AA111" s="17">
        <f ca="1">OFFSET(COM!AK$247,$E111,0)</f>
        <v>5.1132856340920458</v>
      </c>
      <c r="AB111" s="17">
        <f ca="1">OFFSET(COM!AL$247,$E111,0)</f>
        <v>5.0838844402103245</v>
      </c>
      <c r="AC111" s="17">
        <f ca="1">OFFSET(COM!AM$247,$E111,0)</f>
        <v>5.0543858118303442</v>
      </c>
      <c r="AD111" s="17">
        <f ca="1">OFFSET(COM!AN$247,$E111,0)</f>
        <v>5.0245751255230156</v>
      </c>
      <c r="AE111" s="17">
        <f ca="1">OFFSET(COM!AO$247,$E111,0)</f>
        <v>4.8782461355177595</v>
      </c>
      <c r="AF111" s="17">
        <f ca="1">OFFSET(COM!AP$247,$E111,0)</f>
        <v>4.7414130100928098</v>
      </c>
      <c r="AG111" s="17">
        <f ca="1">OFFSET(COM!AQ$247,$E111,0)</f>
        <v>4.4317749744269683</v>
      </c>
      <c r="AH111" s="17">
        <f ca="1">OFFSET(COM!AR$247,$E111,0)</f>
        <v>4.0046284298504879</v>
      </c>
      <c r="AJ111">
        <f t="shared" ca="1" si="3"/>
        <v>0.33391639215183522</v>
      </c>
    </row>
    <row r="112" spans="1:36">
      <c r="A112" s="26" t="s">
        <v>229</v>
      </c>
      <c r="B112">
        <v>0.29916376652240001</v>
      </c>
      <c r="C112" t="s">
        <v>764</v>
      </c>
      <c r="D112" t="s">
        <v>274</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8.4428584584866169</v>
      </c>
      <c r="L112" s="17">
        <f ca="1">OFFSET(COM!V$247,$E112,0)</f>
        <v>8.0920217112027082</v>
      </c>
      <c r="M112" s="17">
        <f ca="1">OFFSET(COM!W$247,$E112,0)</f>
        <v>7.7320615912374242</v>
      </c>
      <c r="N112" s="17">
        <f ca="1">OFFSET(COM!X$247,$E112,0)</f>
        <v>7.3818485099244802</v>
      </c>
      <c r="O112" s="167">
        <f ca="1">OFFSET(COM!Y$247,$E112,0)</f>
        <v>7.036010912860986</v>
      </c>
      <c r="P112" s="17">
        <f ca="1">OFFSET(COM!Z$247,$E112,0)</f>
        <v>6.6956605540275085</v>
      </c>
      <c r="Q112" s="17">
        <f ca="1">OFFSET(COM!AA$247,$E112,0)</f>
        <v>6.3599031876040177</v>
      </c>
      <c r="R112" s="17">
        <f ca="1">OFFSET(COM!AB$247,$E112,0)</f>
        <v>6.0285219045171932</v>
      </c>
      <c r="S112" s="17">
        <f ca="1">OFFSET(COM!AC$247,$E112,0)</f>
        <v>5.7023273722264545</v>
      </c>
      <c r="T112" s="17">
        <f ca="1">OFFSET(COM!AD$247,$E112,0)</f>
        <v>5.3809597149945079</v>
      </c>
      <c r="U112" s="17">
        <f ca="1">OFFSET(COM!AE$247,$E112,0)</f>
        <v>5.3455889555790748</v>
      </c>
      <c r="V112" s="17">
        <f ca="1">OFFSET(COM!AF$247,$E112,0)</f>
        <v>5.3107403381210201</v>
      </c>
      <c r="W112" s="17">
        <f ca="1">OFFSET(COM!AG$247,$E112,0)</f>
        <v>5.2765284929759853</v>
      </c>
      <c r="X112" s="17">
        <f ca="1">OFFSET(COM!AH$247,$E112,0)</f>
        <v>5.2442134817597763</v>
      </c>
      <c r="Y112" s="17">
        <f ca="1">OFFSET(COM!AI$247,$E112,0)</f>
        <v>5.2125834024733484</v>
      </c>
      <c r="Z112" s="17">
        <f ca="1">OFFSET(COM!AJ$247,$E112,0)</f>
        <v>5.1816619235633219</v>
      </c>
      <c r="AA112" s="17">
        <f ca="1">OFFSET(COM!AK$247,$E112,0)</f>
        <v>5.1515389829091935</v>
      </c>
      <c r="AB112" s="17">
        <f ca="1">OFFSET(COM!AL$247,$E112,0)</f>
        <v>5.1219178337568945</v>
      </c>
      <c r="AC112" s="17">
        <f ca="1">OFFSET(COM!AM$247,$E112,0)</f>
        <v>5.0921985211824836</v>
      </c>
      <c r="AD112" s="17">
        <f ca="1">OFFSET(COM!AN$247,$E112,0)</f>
        <v>5.062164816122948</v>
      </c>
      <c r="AE112" s="17">
        <f ca="1">OFFSET(COM!AO$247,$E112,0)</f>
        <v>4.914741114361437</v>
      </c>
      <c r="AF112" s="17">
        <f ca="1">OFFSET(COM!AP$247,$E112,0)</f>
        <v>4.7768843173383813</v>
      </c>
      <c r="AG112" s="17">
        <f ca="1">OFFSET(COM!AQ$247,$E112,0)</f>
        <v>4.4649298275111668</v>
      </c>
      <c r="AH112" s="17">
        <f ca="1">OFFSET(COM!AR$247,$E112,0)</f>
        <v>4.0345877278777227</v>
      </c>
      <c r="AJ112">
        <f t="shared" ca="1" si="3"/>
        <v>0.45013863966033013</v>
      </c>
    </row>
    <row r="113" spans="1:36">
      <c r="A113" s="26" t="s">
        <v>230</v>
      </c>
      <c r="B113">
        <v>177.48088542799999</v>
      </c>
      <c r="C113" t="s">
        <v>764</v>
      </c>
      <c r="D113" t="s">
        <v>274</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105.19650309034176</v>
      </c>
      <c r="L113" s="17">
        <f ca="1">OFFSET(COM!V$247,$E113,0)</f>
        <v>100.75596571550396</v>
      </c>
      <c r="M113" s="17">
        <f ca="1">OFFSET(COM!W$247,$E113,0)</f>
        <v>96.202904026330572</v>
      </c>
      <c r="N113" s="17">
        <f ca="1">OFFSET(COM!X$247,$E113,0)</f>
        <v>91.772330516107957</v>
      </c>
      <c r="O113" s="167">
        <f ca="1">OFFSET(COM!Y$247,$E113,0)</f>
        <v>87.39733089656437</v>
      </c>
      <c r="P113" s="17">
        <f ca="1">OFFSET(COM!Z$247,$E113,0)</f>
        <v>83.091684779829194</v>
      </c>
      <c r="Q113" s="17">
        <f ca="1">OFFSET(COM!AA$247,$E113,0)</f>
        <v>78.84422958775184</v>
      </c>
      <c r="R113" s="17">
        <f ca="1">OFFSET(COM!AB$247,$E113,0)</f>
        <v>74.652225394525558</v>
      </c>
      <c r="S113" s="17">
        <f ca="1">OFFSET(COM!AC$247,$E113,0)</f>
        <v>70.525642574129961</v>
      </c>
      <c r="T113" s="17">
        <f ca="1">OFFSET(COM!AD$247,$E113,0)</f>
        <v>66.459910991793663</v>
      </c>
      <c r="U113" s="17">
        <f ca="1">OFFSET(COM!AE$247,$E113,0)</f>
        <v>66.023048861807581</v>
      </c>
      <c r="V113" s="17">
        <f ca="1">OFFSET(COM!AF$247,$E113,0)</f>
        <v>65.592635675848285</v>
      </c>
      <c r="W113" s="17">
        <f ca="1">OFFSET(COM!AG$247,$E113,0)</f>
        <v>65.170087226569223</v>
      </c>
      <c r="X113" s="17">
        <f ca="1">OFFSET(COM!AH$247,$E113,0)</f>
        <v>64.770966459479396</v>
      </c>
      <c r="Y113" s="17">
        <f ca="1">OFFSET(COM!AI$247,$E113,0)</f>
        <v>64.380305245610501</v>
      </c>
      <c r="Z113" s="17">
        <f ca="1">OFFSET(COM!AJ$247,$E113,0)</f>
        <v>63.99839591252843</v>
      </c>
      <c r="AA113" s="17">
        <f ca="1">OFFSET(COM!AK$247,$E113,0)</f>
        <v>63.626349277593448</v>
      </c>
      <c r="AB113" s="17">
        <f ca="1">OFFSET(COM!AL$247,$E113,0)</f>
        <v>63.260500239428239</v>
      </c>
      <c r="AC113" s="17">
        <f ca="1">OFFSET(COM!AM$247,$E113,0)</f>
        <v>62.893438790718882</v>
      </c>
      <c r="AD113" s="17">
        <f ca="1">OFFSET(COM!AN$247,$E113,0)</f>
        <v>62.522494299265354</v>
      </c>
      <c r="AE113" s="17">
        <f ca="1">OFFSET(COM!AO$247,$E113,0)</f>
        <v>60.701672993012409</v>
      </c>
      <c r="AF113" s="17">
        <f ca="1">OFFSET(COM!AP$247,$E113,0)</f>
        <v>58.999011953897863</v>
      </c>
      <c r="AG113" s="17">
        <f ca="1">OFFSET(COM!AQ$247,$E113,0)</f>
        <v>55.14608074357227</v>
      </c>
      <c r="AH113" s="17">
        <f ca="1">OFFSET(COM!AR$247,$E113,0)</f>
        <v>49.830951258777475</v>
      </c>
      <c r="AJ113">
        <f t="shared" ca="1" si="3"/>
        <v>0.4459196738323864</v>
      </c>
    </row>
    <row r="114" spans="1:36">
      <c r="A114" s="26" t="s">
        <v>235</v>
      </c>
      <c r="B114">
        <v>30.831061307799999</v>
      </c>
      <c r="C114" t="s">
        <v>764</v>
      </c>
      <c r="D114" t="s">
        <v>274</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18.896074283394661</v>
      </c>
      <c r="L114" s="17">
        <f ca="1">OFFSET(COM!V$247,$E114,0)</f>
        <v>17.976560801767519</v>
      </c>
      <c r="M114" s="17">
        <f ca="1">OFFSET(COM!W$247,$E114,0)</f>
        <v>17.038863359665552</v>
      </c>
      <c r="N114" s="17">
        <f ca="1">OFFSET(COM!X$247,$E114,0)</f>
        <v>16.1250035819467</v>
      </c>
      <c r="O114" s="167">
        <f ca="1">OFFSET(COM!Y$247,$E114,0)</f>
        <v>15.222987116793046</v>
      </c>
      <c r="P114" s="17">
        <f ca="1">OFFSET(COM!Z$247,$E114,0)</f>
        <v>14.335161159923107</v>
      </c>
      <c r="Q114" s="17">
        <f ca="1">OFFSET(COM!AA$247,$E114,0)</f>
        <v>13.459484612560786</v>
      </c>
      <c r="R114" s="17">
        <f ca="1">OFFSET(COM!AB$247,$E114,0)</f>
        <v>12.595399633629494</v>
      </c>
      <c r="S114" s="17">
        <f ca="1">OFFSET(COM!AC$247,$E114,0)</f>
        <v>11.744467424406615</v>
      </c>
      <c r="T114" s="17">
        <f ca="1">OFFSET(COM!AD$247,$E114,0)</f>
        <v>10.905715287902259</v>
      </c>
      <c r="U114" s="17">
        <f ca="1">OFFSET(COM!AE$247,$E114,0)</f>
        <v>10.834028553168547</v>
      </c>
      <c r="V114" s="17">
        <f ca="1">OFFSET(COM!AF$247,$E114,0)</f>
        <v>10.763400055594868</v>
      </c>
      <c r="W114" s="17">
        <f ca="1">OFFSET(COM!AG$247,$E114,0)</f>
        <v>10.694062119169537</v>
      </c>
      <c r="X114" s="17">
        <f ca="1">OFFSET(COM!AH$247,$E114,0)</f>
        <v>10.628568539861128</v>
      </c>
      <c r="Y114" s="17">
        <f ca="1">OFFSET(COM!AI$247,$E114,0)</f>
        <v>10.564463127908251</v>
      </c>
      <c r="Z114" s="17">
        <f ca="1">OFFSET(COM!AJ$247,$E114,0)</f>
        <v>10.501793852698118</v>
      </c>
      <c r="AA114" s="17">
        <f ca="1">OFFSET(COM!AK$247,$E114,0)</f>
        <v>10.440742993407559</v>
      </c>
      <c r="AB114" s="17">
        <f ca="1">OFFSET(COM!AL$247,$E114,0)</f>
        <v>10.380709126538925</v>
      </c>
      <c r="AC114" s="17">
        <f ca="1">OFFSET(COM!AM$247,$E114,0)</f>
        <v>10.320476309596341</v>
      </c>
      <c r="AD114" s="17">
        <f ca="1">OFFSET(COM!AN$247,$E114,0)</f>
        <v>10.259606306145578</v>
      </c>
      <c r="AE114" s="17">
        <f ca="1">OFFSET(COM!AO$247,$E114,0)</f>
        <v>9.9608192861239466</v>
      </c>
      <c r="AF114" s="17">
        <f ca="1">OFFSET(COM!AP$247,$E114,0)</f>
        <v>9.6814217328127494</v>
      </c>
      <c r="AG114" s="17">
        <f ca="1">OFFSET(COM!AQ$247,$E114,0)</f>
        <v>9.0491763659949687</v>
      </c>
      <c r="AH114" s="17">
        <f ca="1">OFFSET(COM!AR$247,$E114,0)</f>
        <v>8.1769920970954217</v>
      </c>
      <c r="AJ114">
        <f t="shared" ca="1" si="3"/>
        <v>0.40482241900603338</v>
      </c>
    </row>
    <row r="115" spans="1:36">
      <c r="A115" s="26" t="s">
        <v>231</v>
      </c>
      <c r="B115">
        <v>7.3604096683640003</v>
      </c>
      <c r="C115" t="s">
        <v>764</v>
      </c>
      <c r="D115" t="s">
        <v>274</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25.590537420679915</v>
      </c>
      <c r="L115" s="17">
        <f ca="1">OFFSET(COM!V$247,$E115,0)</f>
        <v>24.510313891185536</v>
      </c>
      <c r="M115" s="17">
        <f ca="1">OFFSET(COM!W$247,$E115,0)</f>
        <v>23.402717230530442</v>
      </c>
      <c r="N115" s="17">
        <f ca="1">OFFSET(COM!X$247,$E115,0)</f>
        <v>22.324917552046301</v>
      </c>
      <c r="O115" s="167">
        <f ca="1">OFFSET(COM!Y$247,$E115,0)</f>
        <v>21.260637008583352</v>
      </c>
      <c r="P115" s="17">
        <f ca="1">OFFSET(COM!Z$247,$E115,0)</f>
        <v>20.213227685709832</v>
      </c>
      <c r="Q115" s="17">
        <f ca="1">OFFSET(COM!AA$247,$E115,0)</f>
        <v>19.179974128391756</v>
      </c>
      <c r="R115" s="17">
        <f ca="1">OFFSET(COM!AB$247,$E115,0)</f>
        <v>18.160209810919365</v>
      </c>
      <c r="S115" s="17">
        <f ca="1">OFFSET(COM!AC$247,$E115,0)</f>
        <v>17.156360167797864</v>
      </c>
      <c r="T115" s="17">
        <f ca="1">OFFSET(COM!AD$247,$E115,0)</f>
        <v>16.167313449097875</v>
      </c>
      <c r="U115" s="17">
        <f ca="1">OFFSET(COM!AE$247,$E115,0)</f>
        <v>16.061040556400233</v>
      </c>
      <c r="V115" s="17">
        <f ca="1">OFFSET(COM!AF$247,$E115,0)</f>
        <v>15.956336460559843</v>
      </c>
      <c r="W115" s="17">
        <f ca="1">OFFSET(COM!AG$247,$E115,0)</f>
        <v>15.85354557316656</v>
      </c>
      <c r="X115" s="17">
        <f ca="1">OFFSET(COM!AH$247,$E115,0)</f>
        <v>15.756453800859159</v>
      </c>
      <c r="Y115" s="17">
        <f ca="1">OFFSET(COM!AI$247,$E115,0)</f>
        <v>15.661419934536294</v>
      </c>
      <c r="Z115" s="17">
        <f ca="1">OFFSET(COM!AJ$247,$E115,0)</f>
        <v>15.568515087013461</v>
      </c>
      <c r="AA115" s="17">
        <f ca="1">OFFSET(COM!AK$247,$E115,0)</f>
        <v>15.478009480326467</v>
      </c>
      <c r="AB115" s="17">
        <f ca="1">OFFSET(COM!AL$247,$E115,0)</f>
        <v>15.389011526721045</v>
      </c>
      <c r="AC115" s="17">
        <f ca="1">OFFSET(COM!AM$247,$E115,0)</f>
        <v>15.299718637100762</v>
      </c>
      <c r="AD115" s="17">
        <f ca="1">OFFSET(COM!AN$247,$E115,0)</f>
        <v>15.209481142405865</v>
      </c>
      <c r="AE115" s="17">
        <f ca="1">OFFSET(COM!AO$247,$E115,0)</f>
        <v>14.76654060346018</v>
      </c>
      <c r="AF115" s="17">
        <f ca="1">OFFSET(COM!AP$247,$E115,0)</f>
        <v>14.352344220917168</v>
      </c>
      <c r="AG115" s="17">
        <f ca="1">OFFSET(COM!AQ$247,$E115,0)</f>
        <v>13.415064202849774</v>
      </c>
      <c r="AH115" s="17">
        <f ca="1">OFFSET(COM!AR$247,$E115,0)</f>
        <v>12.122083771175253</v>
      </c>
      <c r="AJ115">
        <f t="shared" ca="1" si="3"/>
        <v>0.44591967383238529</v>
      </c>
    </row>
    <row r="116" spans="1:36">
      <c r="A116" s="26" t="s">
        <v>234</v>
      </c>
      <c r="B116">
        <v>3.1678360284579998</v>
      </c>
      <c r="C116" t="s">
        <v>764</v>
      </c>
      <c r="D116" t="s">
        <v>274</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3.3454778230870588</v>
      </c>
      <c r="L116" s="17">
        <f ca="1">OFFSET(COM!V$247,$E116,0)</f>
        <v>3.3284143187389215</v>
      </c>
      <c r="M116" s="17">
        <f ca="1">OFFSET(COM!W$247,$E116,0)</f>
        <v>3.2859360658113284</v>
      </c>
      <c r="N116" s="17">
        <f ca="1">OFFSET(COM!X$247,$E116,0)</f>
        <v>3.2548689555367836</v>
      </c>
      <c r="O116" s="167">
        <f ca="1">OFFSET(COM!Y$247,$E116,0)</f>
        <v>3.2248842139214635</v>
      </c>
      <c r="P116" s="17">
        <f ca="1">OFFSET(COM!Z$247,$E116,0)</f>
        <v>3.1987564304691238</v>
      </c>
      <c r="Q116" s="17">
        <f ca="1">OFFSET(COM!AA$247,$E116,0)</f>
        <v>3.1749746436347963</v>
      </c>
      <c r="R116" s="17">
        <f ca="1">OFFSET(COM!AB$247,$E116,0)</f>
        <v>3.1534677470511006</v>
      </c>
      <c r="S116" s="17">
        <f ca="1">OFFSET(COM!AC$247,$E116,0)</f>
        <v>3.136966555637418</v>
      </c>
      <c r="T116" s="17">
        <f ca="1">OFFSET(COM!AD$247,$E116,0)</f>
        <v>3.1255751841188411</v>
      </c>
      <c r="U116" s="17">
        <f ca="1">OFFSET(COM!AE$247,$E116,0)</f>
        <v>3.1662700655710467</v>
      </c>
      <c r="V116" s="17">
        <f ca="1">OFFSET(COM!AF$247,$E116,0)</f>
        <v>3.2084758244708684</v>
      </c>
      <c r="W116" s="17">
        <f ca="1">OFFSET(COM!AG$247,$E116,0)</f>
        <v>3.2525241568574779</v>
      </c>
      <c r="X116" s="17">
        <f ca="1">OFFSET(COM!AH$247,$E116,0)</f>
        <v>3.3020611950729126</v>
      </c>
      <c r="Y116" s="17">
        <f ca="1">OFFSET(COM!AI$247,$E116,0)</f>
        <v>3.3535801621320847</v>
      </c>
      <c r="Z116" s="17">
        <f ca="1">OFFSET(COM!AJ$247,$E116,0)</f>
        <v>3.407149545391198</v>
      </c>
      <c r="AA116" s="17">
        <f ca="1">OFFSET(COM!AK$247,$E116,0)</f>
        <v>3.4630295903867321</v>
      </c>
      <c r="AB116" s="17">
        <f ca="1">OFFSET(COM!AL$247,$E116,0)</f>
        <v>3.5203616264601791</v>
      </c>
      <c r="AC116" s="17">
        <f ca="1">OFFSET(COM!AM$247,$E116,0)</f>
        <v>3.5774096154492057</v>
      </c>
      <c r="AD116" s="17">
        <f ca="1">OFFSET(COM!AN$247,$E116,0)</f>
        <v>3.6335478738395635</v>
      </c>
      <c r="AE116" s="17">
        <f ca="1">OFFSET(COM!AO$247,$E116,0)</f>
        <v>3.9221816264955223</v>
      </c>
      <c r="AF116" s="17">
        <f ca="1">OFFSET(COM!AP$247,$E116,0)</f>
        <v>4.2384983117497033</v>
      </c>
      <c r="AG116" s="17">
        <f ca="1">OFFSET(COM!AQ$247,$E116,0)</f>
        <v>4.7662645070708027</v>
      </c>
      <c r="AH116" s="17">
        <f ca="1">OFFSET(COM!AR$247,$E116,0)</f>
        <v>4.9514626187402522</v>
      </c>
      <c r="AJ116">
        <f t="shared" ca="1" si="3"/>
        <v>1.5130048368972651</v>
      </c>
    </row>
    <row r="117" spans="1:36">
      <c r="A117" s="26" t="s">
        <v>232</v>
      </c>
      <c r="B117">
        <v>31.577350492680001</v>
      </c>
      <c r="C117" t="s">
        <v>764</v>
      </c>
      <c r="D117" t="s">
        <v>274</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13.327692814661191</v>
      </c>
      <c r="L117" s="17">
        <f ca="1">OFFSET(COM!V$247,$E117,0)</f>
        <v>12.538341142730044</v>
      </c>
      <c r="M117" s="17">
        <f ca="1">OFFSET(COM!W$247,$E117,0)</f>
        <v>11.738507463660122</v>
      </c>
      <c r="N117" s="17">
        <f ca="1">OFFSET(COM!X$247,$E117,0)</f>
        <v>10.957607493096273</v>
      </c>
      <c r="O117" s="167">
        <f ca="1">OFFSET(COM!Y$247,$E117,0)</f>
        <v>10.187210571447293</v>
      </c>
      <c r="P117" s="17">
        <f ca="1">OFFSET(COM!Z$247,$E117,0)</f>
        <v>9.4288243466859498</v>
      </c>
      <c r="Q117" s="17">
        <f ca="1">OFFSET(COM!AA$247,$E117,0)</f>
        <v>8.6809676038020438</v>
      </c>
      <c r="R117" s="17">
        <f ca="1">OFFSET(COM!AB$247,$E117,0)</f>
        <v>7.9431710101709685</v>
      </c>
      <c r="S117" s="17">
        <f ca="1">OFFSET(COM!AC$247,$E117,0)</f>
        <v>7.2162702812300772</v>
      </c>
      <c r="T117" s="17">
        <f ca="1">OFFSET(COM!AD$247,$E117,0)</f>
        <v>6.4994040051691346</v>
      </c>
      <c r="U117" s="17">
        <f ca="1">OFFSET(COM!AE$247,$E117,0)</f>
        <v>6.4566813557558831</v>
      </c>
      <c r="V117" s="17">
        <f ca="1">OFFSET(COM!AF$247,$E117,0)</f>
        <v>6.4145893766521676</v>
      </c>
      <c r="W117" s="17">
        <f ca="1">OFFSET(COM!AG$247,$E117,0)</f>
        <v>6.3732665243847073</v>
      </c>
      <c r="X117" s="17">
        <f ca="1">OFFSET(COM!AH$247,$E117,0)</f>
        <v>6.3342347671425117</v>
      </c>
      <c r="Y117" s="17">
        <f ca="1">OFFSET(COM!AI$247,$E117,0)</f>
        <v>6.2960303064354051</v>
      </c>
      <c r="Z117" s="17">
        <f ca="1">OFFSET(COM!AJ$247,$E117,0)</f>
        <v>6.258681730248604</v>
      </c>
      <c r="AA117" s="17">
        <f ca="1">OFFSET(COM!AK$247,$E117,0)</f>
        <v>6.2222976702473085</v>
      </c>
      <c r="AB117" s="17">
        <f ca="1">OFFSET(COM!AL$247,$E117,0)</f>
        <v>6.1865197002131342</v>
      </c>
      <c r="AC117" s="17">
        <f ca="1">OFFSET(COM!AM$247,$E117,0)</f>
        <v>6.1506231632740569</v>
      </c>
      <c r="AD117" s="17">
        <f ca="1">OFFSET(COM!AN$247,$E117,0)</f>
        <v>6.1143468866815978</v>
      </c>
      <c r="AE117" s="17">
        <f ca="1">OFFSET(COM!AO$247,$E117,0)</f>
        <v>5.9362808448534805</v>
      </c>
      <c r="AF117" s="17">
        <f ca="1">OFFSET(COM!AP$247,$E117,0)</f>
        <v>5.7697702099169854</v>
      </c>
      <c r="AG117" s="17">
        <f ca="1">OFFSET(COM!AQ$247,$E117,0)</f>
        <v>5.3929752945111638</v>
      </c>
      <c r="AH117" s="17">
        <f ca="1">OFFSET(COM!AR$247,$E117,0)</f>
        <v>4.8731856446915387</v>
      </c>
      <c r="AJ117">
        <f t="shared" ca="1" si="3"/>
        <v>0.33860063484092251</v>
      </c>
    </row>
    <row r="118" spans="1:36">
      <c r="A118" s="26" t="s">
        <v>236</v>
      </c>
      <c r="B118" t="s">
        <v>372</v>
      </c>
      <c r="C118" t="s">
        <v>764</v>
      </c>
      <c r="D118" t="s">
        <v>274</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7.2513038866541759</v>
      </c>
      <c r="L118" s="17">
        <f ca="1">OFFSET(COM!V$247,$E118,0)</f>
        <v>8.745787562750623</v>
      </c>
      <c r="M118" s="17">
        <f ca="1">OFFSET(COM!W$247,$E118,0)</f>
        <v>9.4236823396923111</v>
      </c>
      <c r="N118" s="17">
        <f ca="1">OFFSET(COM!X$247,$E118,0)</f>
        <v>10.352310122641784</v>
      </c>
      <c r="O118" s="167">
        <f ca="1">OFFSET(COM!Y$247,$E118,0)</f>
        <v>11.229817849504327</v>
      </c>
      <c r="P118" s="17">
        <f ca="1">OFFSET(COM!Z$247,$E118,0)</f>
        <v>12.126812934403056</v>
      </c>
      <c r="Q118" s="17">
        <f ca="1">OFFSET(COM!AA$247,$E118,0)</f>
        <v>12.995706783327593</v>
      </c>
      <c r="R118" s="17">
        <f ca="1">OFFSET(COM!AB$247,$E118,0)</f>
        <v>13.82872857875264</v>
      </c>
      <c r="S118" s="17">
        <f ca="1">OFFSET(COM!AC$247,$E118,0)</f>
        <v>14.686400677906796</v>
      </c>
      <c r="T118" s="17">
        <f ca="1">OFFSET(COM!AD$247,$E118,0)</f>
        <v>15.558666614278101</v>
      </c>
      <c r="U118" s="17">
        <f ca="1">OFFSET(COM!AE$247,$E118,0)</f>
        <v>16.982516291115292</v>
      </c>
      <c r="V118" s="17">
        <f ca="1">OFFSET(COM!AF$247,$E118,0)</f>
        <v>18.437509078138614</v>
      </c>
      <c r="W118" s="17">
        <f ca="1">OFFSET(COM!AG$247,$E118,0)</f>
        <v>19.930482092622192</v>
      </c>
      <c r="X118" s="17">
        <f ca="1">OFFSET(COM!AH$247,$E118,0)</f>
        <v>21.536591596551681</v>
      </c>
      <c r="Y118" s="17">
        <f ca="1">OFFSET(COM!AI$247,$E118,0)</f>
        <v>23.183553803960816</v>
      </c>
      <c r="Z118" s="17">
        <f ca="1">OFFSET(COM!AJ$247,$E118,0)</f>
        <v>24.87278041722427</v>
      </c>
      <c r="AA118" s="17">
        <f ca="1">OFFSET(COM!AK$247,$E118,0)</f>
        <v>26.60963577309272</v>
      </c>
      <c r="AB118" s="17">
        <f ca="1">OFFSET(COM!AL$247,$E118,0)</f>
        <v>28.376420438052385</v>
      </c>
      <c r="AC118" s="17">
        <f ca="1">OFFSET(COM!AM$247,$E118,0)</f>
        <v>30.137350154510393</v>
      </c>
      <c r="AD118" s="17">
        <f ca="1">OFFSET(COM!AN$247,$E118,0)</f>
        <v>31.879527959409508</v>
      </c>
      <c r="AE118" s="17">
        <f ca="1">OFFSET(COM!AO$247,$E118,0)</f>
        <v>38.453308535679774</v>
      </c>
      <c r="AF118" s="17">
        <f ca="1">OFFSET(COM!AP$247,$E118,0)</f>
        <v>45.44976850047189</v>
      </c>
      <c r="AG118" s="17">
        <f ca="1">OFFSET(COM!AQ$247,$E118,0)</f>
        <v>57.841514373554219</v>
      </c>
      <c r="AH118" s="17">
        <f ca="1">OFFSET(COM!AR$247,$E118,0)</f>
        <v>65.00272812684679</v>
      </c>
      <c r="AJ118" t="e">
        <f t="shared" ca="1" si="3"/>
        <v>#DIV/0!</v>
      </c>
    </row>
    <row r="119" spans="1:36">
      <c r="A119" s="26" t="s">
        <v>242</v>
      </c>
      <c r="B119" t="s">
        <v>372</v>
      </c>
      <c r="C119" t="s">
        <v>764</v>
      </c>
      <c r="D119" t="s">
        <v>274</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237</v>
      </c>
      <c r="B120" t="s">
        <v>372</v>
      </c>
      <c r="C120" t="s">
        <v>764</v>
      </c>
      <c r="D120" t="s">
        <v>274</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0.66522669420813563</v>
      </c>
      <c r="L120" s="17">
        <f ca="1">OFFSET(COM!V$247,$E120,0)</f>
        <v>0.78687902352032635</v>
      </c>
      <c r="M120" s="17">
        <f ca="1">OFFSET(COM!W$247,$E120,0)</f>
        <v>0.83005676906906911</v>
      </c>
      <c r="N120" s="17">
        <f ca="1">OFFSET(COM!X$247,$E120,0)</f>
        <v>0.89086163145376862</v>
      </c>
      <c r="O120" s="167">
        <f ca="1">OFFSET(COM!Y$247,$E120,0)</f>
        <v>0.94188948561735575</v>
      </c>
      <c r="P120" s="17">
        <f ca="1">OFFSET(COM!Z$247,$E120,0)</f>
        <v>0.98861227454724632</v>
      </c>
      <c r="Q120" s="17">
        <f ca="1">OFFSET(COM!AA$247,$E120,0)</f>
        <v>1.0264023477943514</v>
      </c>
      <c r="R120" s="17">
        <f ca="1">OFFSET(COM!AB$247,$E120,0)</f>
        <v>1.0540444928140638</v>
      </c>
      <c r="S120" s="17">
        <f ca="1">OFFSET(COM!AC$247,$E120,0)</f>
        <v>1.0753066021771158</v>
      </c>
      <c r="T120" s="17">
        <f ca="1">OFFSET(COM!AD$247,$E120,0)</f>
        <v>1.0881027917270423</v>
      </c>
      <c r="U120" s="17">
        <f ca="1">OFFSET(COM!AE$247,$E120,0)</f>
        <v>1.1876803999357313</v>
      </c>
      <c r="V120" s="17">
        <f ca="1">OFFSET(COM!AF$247,$E120,0)</f>
        <v>1.2894360164517322</v>
      </c>
      <c r="W120" s="17">
        <f ca="1">OFFSET(COM!AG$247,$E120,0)</f>
        <v>1.3938477983419562</v>
      </c>
      <c r="X120" s="17">
        <f ca="1">OFFSET(COM!AH$247,$E120,0)</f>
        <v>1.5061718347372883</v>
      </c>
      <c r="Y120" s="17">
        <f ca="1">OFFSET(COM!AI$247,$E120,0)</f>
        <v>1.6213529244912295</v>
      </c>
      <c r="Z120" s="17">
        <f ca="1">OFFSET(COM!AJ$247,$E120,0)</f>
        <v>1.7394897956846007</v>
      </c>
      <c r="AA120" s="17">
        <f ca="1">OFFSET(COM!AK$247,$E120,0)</f>
        <v>1.8609576057739434</v>
      </c>
      <c r="AB120" s="17">
        <f ca="1">OFFSET(COM!AL$247,$E120,0)</f>
        <v>1.9845185364104365</v>
      </c>
      <c r="AC120" s="17">
        <f ca="1">OFFSET(COM!AM$247,$E120,0)</f>
        <v>2.1076699984229137</v>
      </c>
      <c r="AD120" s="17">
        <f ca="1">OFFSET(COM!AN$247,$E120,0)</f>
        <v>2.2295100365310621</v>
      </c>
      <c r="AE120" s="17">
        <f ca="1">OFFSET(COM!AO$247,$E120,0)</f>
        <v>2.6892505255184962</v>
      </c>
      <c r="AF120" s="17">
        <f ca="1">OFFSET(COM!AP$247,$E120,0)</f>
        <v>3.1785512997191914</v>
      </c>
      <c r="AG120" s="17">
        <f ca="1">OFFSET(COM!AQ$247,$E120,0)</f>
        <v>4.0451739746018323</v>
      </c>
      <c r="AH120" s="17">
        <f ca="1">OFFSET(COM!AR$247,$E120,0)</f>
        <v>4.5459968838067208</v>
      </c>
      <c r="AJ120" t="e">
        <f t="shared" ca="1" si="3"/>
        <v>#DIV/0!</v>
      </c>
    </row>
    <row r="121" spans="1:36">
      <c r="A121" s="26" t="s">
        <v>238</v>
      </c>
      <c r="B121" t="s">
        <v>372</v>
      </c>
      <c r="C121" t="s">
        <v>764</v>
      </c>
      <c r="D121" t="s">
        <v>274</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0.50646641489839994</v>
      </c>
      <c r="L121" s="17">
        <f ca="1">OFFSET(COM!V$247,$E121,0)</f>
        <v>0.61128338265642834</v>
      </c>
      <c r="M121" s="17">
        <f ca="1">OFFSET(COM!W$247,$E121,0)</f>
        <v>0.65916606583913251</v>
      </c>
      <c r="N121" s="17">
        <f ca="1">OFFSET(COM!X$247,$E121,0)</f>
        <v>0.72471247549795592</v>
      </c>
      <c r="O121" s="167">
        <f ca="1">OFFSET(COM!Y$247,$E121,0)</f>
        <v>0.78683162732447087</v>
      </c>
      <c r="P121" s="17">
        <f ca="1">OFFSET(COM!Z$247,$E121,0)</f>
        <v>0.85048339392881778</v>
      </c>
      <c r="Q121" s="17">
        <f ca="1">OFFSET(COM!AA$247,$E121,0)</f>
        <v>0.91235132951489606</v>
      </c>
      <c r="R121" s="17">
        <f ca="1">OFFSET(COM!AB$247,$E121,0)</f>
        <v>0.97190682360806147</v>
      </c>
      <c r="S121" s="17">
        <f ca="1">OFFSET(COM!AC$247,$E121,0)</f>
        <v>1.0334272854144815</v>
      </c>
      <c r="T121" s="17">
        <f ca="1">OFFSET(COM!AD$247,$E121,0)</f>
        <v>1.0962430715039686</v>
      </c>
      <c r="U121" s="17">
        <f ca="1">OFFSET(COM!AE$247,$E121,0)</f>
        <v>1.1965656365278583</v>
      </c>
      <c r="V121" s="17">
        <f ca="1">OFFSET(COM!AF$247,$E121,0)</f>
        <v>1.2990825039050935</v>
      </c>
      <c r="W121" s="17">
        <f ca="1">OFFSET(COM!AG$247,$E121,0)</f>
        <v>1.4042754078759301</v>
      </c>
      <c r="X121" s="17">
        <f ca="1">OFFSET(COM!AH$247,$E121,0)</f>
        <v>1.5174397592570186</v>
      </c>
      <c r="Y121" s="17">
        <f ca="1">OFFSET(COM!AI$247,$E121,0)</f>
        <v>1.6334825380928526</v>
      </c>
      <c r="Z121" s="17">
        <f ca="1">OFFSET(COM!AJ$247,$E121,0)</f>
        <v>1.7525032110656114</v>
      </c>
      <c r="AA121" s="17">
        <f ca="1">OFFSET(COM!AK$247,$E121,0)</f>
        <v>1.8748797422477914</v>
      </c>
      <c r="AB121" s="17">
        <f ca="1">OFFSET(COM!AL$247,$E121,0)</f>
        <v>1.9993650529635618</v>
      </c>
      <c r="AC121" s="17">
        <f ca="1">OFFSET(COM!AM$247,$E121,0)</f>
        <v>2.1234378317517528</v>
      </c>
      <c r="AD121" s="17">
        <f ca="1">OFFSET(COM!AN$247,$E121,0)</f>
        <v>2.2461893756530782</v>
      </c>
      <c r="AE121" s="17">
        <f ca="1">OFFSET(COM!AO$247,$E121,0)</f>
        <v>2.7093692604711204</v>
      </c>
      <c r="AF121" s="17">
        <f ca="1">OFFSET(COM!AP$247,$E121,0)</f>
        <v>3.2023305759619802</v>
      </c>
      <c r="AG121" s="17">
        <f ca="1">OFFSET(COM!AQ$247,$E121,0)</f>
        <v>4.0754366006606588</v>
      </c>
      <c r="AH121" s="17">
        <f ca="1">OFFSET(COM!AR$247,$E121,0)</f>
        <v>4.580006250183299</v>
      </c>
      <c r="AJ121" t="e">
        <f t="shared" ca="1" si="3"/>
        <v>#DIV/0!</v>
      </c>
    </row>
    <row r="122" spans="1:36">
      <c r="A122" s="26" t="s">
        <v>239</v>
      </c>
      <c r="B122" t="s">
        <v>372</v>
      </c>
      <c r="C122" t="s">
        <v>764</v>
      </c>
      <c r="D122" t="s">
        <v>274</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6.3103087235076201</v>
      </c>
      <c r="L122" s="17">
        <f ca="1">OFFSET(COM!V$247,$E122,0)</f>
        <v>7.6108546013004421</v>
      </c>
      <c r="M122" s="17">
        <f ca="1">OFFSET(COM!W$247,$E122,0)</f>
        <v>8.2007795846442573</v>
      </c>
      <c r="N122" s="17">
        <f ca="1">OFFSET(COM!X$247,$E122,0)</f>
        <v>9.0089001780209408</v>
      </c>
      <c r="O122" s="167">
        <f ca="1">OFFSET(COM!Y$247,$E122,0)</f>
        <v>9.772534518867884</v>
      </c>
      <c r="P122" s="17">
        <f ca="1">OFFSET(COM!Z$247,$E122,0)</f>
        <v>10.553127360880422</v>
      </c>
      <c r="Q122" s="17">
        <f ca="1">OFFSET(COM!AA$247,$E122,0)</f>
        <v>11.30926563895782</v>
      </c>
      <c r="R122" s="17">
        <f ca="1">OFFSET(COM!AB$247,$E122,0)</f>
        <v>12.034186947554112</v>
      </c>
      <c r="S122" s="17">
        <f ca="1">OFFSET(COM!AC$247,$E122,0)</f>
        <v>12.78055971220442</v>
      </c>
      <c r="T122" s="17">
        <f ca="1">OFFSET(COM!AD$247,$E122,0)</f>
        <v>13.539632484982953</v>
      </c>
      <c r="U122" s="17">
        <f ca="1">OFFSET(COM!AE$247,$E122,0)</f>
        <v>14.778710473873442</v>
      </c>
      <c r="V122" s="17">
        <f ca="1">OFFSET(COM!AF$247,$E122,0)</f>
        <v>16.044890159638946</v>
      </c>
      <c r="W122" s="17">
        <f ca="1">OFFSET(COM!AG$247,$E122,0)</f>
        <v>17.344121413013461</v>
      </c>
      <c r="X122" s="17">
        <f ca="1">OFFSET(COM!AH$247,$E122,0)</f>
        <v>18.741807535671761</v>
      </c>
      <c r="Y122" s="17">
        <f ca="1">OFFSET(COM!AI$247,$E122,0)</f>
        <v>20.175044943337024</v>
      </c>
      <c r="Z122" s="17">
        <f ca="1">OFFSET(COM!AJ$247,$E122,0)</f>
        <v>21.645062143040406</v>
      </c>
      <c r="AA122" s="17">
        <f ca="1">OFFSET(COM!AK$247,$E122,0)</f>
        <v>23.156527346392231</v>
      </c>
      <c r="AB122" s="17">
        <f ca="1">OFFSET(COM!AL$247,$E122,0)</f>
        <v>24.694037959397129</v>
      </c>
      <c r="AC122" s="17">
        <f ca="1">OFFSET(COM!AM$247,$E122,0)</f>
        <v>26.226453415285022</v>
      </c>
      <c r="AD122" s="17">
        <f ca="1">OFFSET(COM!AN$247,$E122,0)</f>
        <v>27.742550378258784</v>
      </c>
      <c r="AE122" s="17">
        <f ca="1">OFFSET(COM!AO$247,$E122,0)</f>
        <v>33.463257380100316</v>
      </c>
      <c r="AF122" s="17">
        <f ca="1">OFFSET(COM!AP$247,$E122,0)</f>
        <v>39.551793047562285</v>
      </c>
      <c r="AG122" s="17">
        <f ca="1">OFFSET(COM!AQ$247,$E122,0)</f>
        <v>50.335473238695656</v>
      </c>
      <c r="AH122" s="17">
        <f ca="1">OFFSET(COM!AR$247,$E122,0)</f>
        <v>56.567382744167482</v>
      </c>
      <c r="AJ122" t="e">
        <f t="shared" ca="1" si="3"/>
        <v>#DIV/0!</v>
      </c>
    </row>
    <row r="123" spans="1:36">
      <c r="A123" s="26" t="s">
        <v>244</v>
      </c>
      <c r="B123" t="s">
        <v>372</v>
      </c>
      <c r="C123" t="s">
        <v>764</v>
      </c>
      <c r="D123" t="s">
        <v>274</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1.1331952602511981</v>
      </c>
      <c r="L123" s="17">
        <f ca="1">OFFSET(COM!V$247,$E123,0)</f>
        <v>1.3571971918352403</v>
      </c>
      <c r="M123" s="17">
        <f ca="1">OFFSET(COM!W$247,$E123,0)</f>
        <v>1.4513858812895115</v>
      </c>
      <c r="N123" s="17">
        <f ca="1">OFFSET(COM!X$247,$E123,0)</f>
        <v>1.5814361471601028</v>
      </c>
      <c r="O123" s="167">
        <f ca="1">OFFSET(COM!Y$247,$E123,0)</f>
        <v>1.700353698059333</v>
      </c>
      <c r="P123" s="17">
        <f ca="1">OFFSET(COM!Z$247,$E123,0)</f>
        <v>1.8185512868703899</v>
      </c>
      <c r="Q123" s="17">
        <f ca="1">OFFSET(COM!AA$247,$E123,0)</f>
        <v>1.9284301520081257</v>
      </c>
      <c r="R123" s="17">
        <f ca="1">OFFSET(COM!AB$247,$E123,0)</f>
        <v>2.0284654751050288</v>
      </c>
      <c r="S123" s="17">
        <f ca="1">OFFSET(COM!AC$247,$E123,0)</f>
        <v>2.1270126375500173</v>
      </c>
      <c r="T123" s="17">
        <f ca="1">OFFSET(COM!AD$247,$E123,0)</f>
        <v>2.2217811426543936</v>
      </c>
      <c r="U123" s="17">
        <f ca="1">OFFSET(COM!AE$247,$E123,0)</f>
        <v>2.4251072013970054</v>
      </c>
      <c r="V123" s="17">
        <f ca="1">OFFSET(COM!AF$247,$E123,0)</f>
        <v>2.63288050338035</v>
      </c>
      <c r="W123" s="17">
        <f ca="1">OFFSET(COM!AG$247,$E123,0)</f>
        <v>2.8460773905112462</v>
      </c>
      <c r="X123" s="17">
        <f ca="1">OFFSET(COM!AH$247,$E123,0)</f>
        <v>3.0754301941502042</v>
      </c>
      <c r="Y123" s="17">
        <f ca="1">OFFSET(COM!AI$247,$E123,0)</f>
        <v>3.3106167731677187</v>
      </c>
      <c r="Z123" s="17">
        <f ca="1">OFFSET(COM!AJ$247,$E123,0)</f>
        <v>3.5518387189850094</v>
      </c>
      <c r="AA123" s="17">
        <f ca="1">OFFSET(COM!AK$247,$E123,0)</f>
        <v>3.7998620601140951</v>
      </c>
      <c r="AB123" s="17">
        <f ca="1">OFFSET(COM!AL$247,$E123,0)</f>
        <v>4.0521593134105967</v>
      </c>
      <c r="AC123" s="17">
        <f ca="1">OFFSET(COM!AM$247,$E123,0)</f>
        <v>4.3036204787250956</v>
      </c>
      <c r="AD123" s="17">
        <f ca="1">OFFSET(COM!AN$247,$E123,0)</f>
        <v>4.5524038667902218</v>
      </c>
      <c r="AE123" s="17">
        <f ca="1">OFFSET(COM!AO$247,$E123,0)</f>
        <v>5.4911412330695164</v>
      </c>
      <c r="AF123" s="17">
        <f ca="1">OFFSET(COM!AP$247,$E123,0)</f>
        <v>6.4902373124755979</v>
      </c>
      <c r="AG123" s="17">
        <f ca="1">OFFSET(COM!AQ$247,$E123,0)</f>
        <v>8.2597814506676208</v>
      </c>
      <c r="AH123" s="17">
        <f ca="1">OFFSET(COM!AR$247,$E123,0)</f>
        <v>9.2824044086646502</v>
      </c>
      <c r="AJ123" t="e">
        <f t="shared" ca="1" si="3"/>
        <v>#DIV/0!</v>
      </c>
    </row>
    <row r="124" spans="1:36">
      <c r="A124" s="26" t="s">
        <v>240</v>
      </c>
      <c r="B124" t="s">
        <v>372</v>
      </c>
      <c r="C124" t="s">
        <v>764</v>
      </c>
      <c r="D124" t="s">
        <v>274</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1.5350718586746517</v>
      </c>
      <c r="L124" s="17">
        <f ca="1">OFFSET(COM!V$247,$E124,0)</f>
        <v>1.8514480401565225</v>
      </c>
      <c r="M124" s="17">
        <f ca="1">OFFSET(COM!W$247,$E124,0)</f>
        <v>1.994955637064844</v>
      </c>
      <c r="N124" s="17">
        <f ca="1">OFFSET(COM!X$247,$E124,0)</f>
        <v>2.1915424025723245</v>
      </c>
      <c r="O124" s="167">
        <f ca="1">OFFSET(COM!Y$247,$E124,0)</f>
        <v>2.3773072578772352</v>
      </c>
      <c r="P124" s="17">
        <f ca="1">OFFSET(COM!Z$247,$E124,0)</f>
        <v>2.5671975084750289</v>
      </c>
      <c r="Q124" s="17">
        <f ca="1">OFFSET(COM!AA$247,$E124,0)</f>
        <v>2.7511388404766297</v>
      </c>
      <c r="R124" s="17">
        <f ca="1">OFFSET(COM!AB$247,$E124,0)</f>
        <v>2.9274862030762203</v>
      </c>
      <c r="S124" s="17">
        <f ca="1">OFFSET(COM!AC$247,$E124,0)</f>
        <v>3.1090519357998345</v>
      </c>
      <c r="T124" s="17">
        <f ca="1">OFFSET(COM!AD$247,$E124,0)</f>
        <v>3.2937071251470176</v>
      </c>
      <c r="U124" s="17">
        <f ca="1">OFFSET(COM!AE$247,$E124,0)</f>
        <v>3.5951303731670752</v>
      </c>
      <c r="V124" s="17">
        <f ca="1">OFFSET(COM!AF$247,$E124,0)</f>
        <v>3.9031464923156367</v>
      </c>
      <c r="W124" s="17">
        <f ca="1">OFFSET(COM!AG$247,$E124,0)</f>
        <v>4.2192028728118993</v>
      </c>
      <c r="X124" s="17">
        <f ca="1">OFFSET(COM!AH$247,$E124,0)</f>
        <v>4.5592097929424611</v>
      </c>
      <c r="Y124" s="17">
        <f ca="1">OFFSET(COM!AI$247,$E124,0)</f>
        <v>4.9078650660372141</v>
      </c>
      <c r="Z124" s="17">
        <f ca="1">OFFSET(COM!AJ$247,$E124,0)</f>
        <v>5.2654675438091783</v>
      </c>
      <c r="AA124" s="17">
        <f ca="1">OFFSET(COM!AK$247,$E124,0)</f>
        <v>5.6331528347661699</v>
      </c>
      <c r="AB124" s="17">
        <f ca="1">OFFSET(COM!AL$247,$E124,0)</f>
        <v>6.0071740400433509</v>
      </c>
      <c r="AC124" s="17">
        <f ca="1">OFFSET(COM!AM$247,$E124,0)</f>
        <v>6.3799557762789139</v>
      </c>
      <c r="AD124" s="17">
        <f ca="1">OFFSET(COM!AN$247,$E124,0)</f>
        <v>6.7487678082819169</v>
      </c>
      <c r="AE124" s="17">
        <f ca="1">OFFSET(COM!AO$247,$E124,0)</f>
        <v>8.1404107080240085</v>
      </c>
      <c r="AF124" s="17">
        <f ca="1">OFFSET(COM!AP$247,$E124,0)</f>
        <v>9.6215331337525747</v>
      </c>
      <c r="AG124" s="17">
        <f ca="1">OFFSET(COM!AQ$247,$E124,0)</f>
        <v>12.244815879442807</v>
      </c>
      <c r="AH124" s="17">
        <f ca="1">OFFSET(COM!AR$247,$E124,0)</f>
        <v>13.760816019343931</v>
      </c>
      <c r="AJ124" t="e">
        <f t="shared" ca="1" si="3"/>
        <v>#DIV/0!</v>
      </c>
    </row>
    <row r="125" spans="1:36">
      <c r="A125" s="26" t="s">
        <v>243</v>
      </c>
      <c r="B125" t="s">
        <v>372</v>
      </c>
      <c r="C125" t="s">
        <v>764</v>
      </c>
      <c r="D125" t="s">
        <v>274</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241</v>
      </c>
      <c r="B126" t="s">
        <v>372</v>
      </c>
      <c r="C126" t="s">
        <v>764</v>
      </c>
      <c r="D126" t="s">
        <v>274</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0.79890994464715237</v>
      </c>
      <c r="L126" s="17">
        <f ca="1">OFFSET(COM!V$247,$E126,0)</f>
        <v>0.94579880192331833</v>
      </c>
      <c r="M126" s="17">
        <f ca="1">OFFSET(COM!W$247,$E126,0)</f>
        <v>0.99862488427144869</v>
      </c>
      <c r="N126" s="17">
        <f ca="1">OFFSET(COM!X$247,$E126,0)</f>
        <v>1.0728950344611337</v>
      </c>
      <c r="O126" s="167">
        <f ca="1">OFFSET(COM!Y$247,$E126,0)</f>
        <v>1.1356833316466897</v>
      </c>
      <c r="P126" s="17">
        <f ca="1">OFFSET(COM!Z$247,$E126,0)</f>
        <v>1.1936127301676287</v>
      </c>
      <c r="Q126" s="17">
        <f ca="1">OFFSET(COM!AA$247,$E126,0)</f>
        <v>1.2411389947113591</v>
      </c>
      <c r="R126" s="17">
        <f ca="1">OFFSET(COM!AB$247,$E126,0)</f>
        <v>1.2768283709038679</v>
      </c>
      <c r="S126" s="17">
        <f ca="1">OFFSET(COM!AC$247,$E126,0)</f>
        <v>1.3052971137042466</v>
      </c>
      <c r="T126" s="17">
        <f ca="1">OFFSET(COM!AD$247,$E126,0)</f>
        <v>1.3240996006191212</v>
      </c>
      <c r="U126" s="17">
        <f ca="1">OFFSET(COM!AE$247,$E126,0)</f>
        <v>1.4452744310323935</v>
      </c>
      <c r="V126" s="17">
        <f ca="1">OFFSET(COM!AF$247,$E126,0)</f>
        <v>1.5690996543605478</v>
      </c>
      <c r="W126" s="17">
        <f ca="1">OFFSET(COM!AG$247,$E126,0)</f>
        <v>1.6961571343632809</v>
      </c>
      <c r="X126" s="17">
        <f ca="1">OFFSET(COM!AH$247,$E126,0)</f>
        <v>1.8328429446210825</v>
      </c>
      <c r="Y126" s="17">
        <f ca="1">OFFSET(COM!AI$247,$E126,0)</f>
        <v>1.973005469799427</v>
      </c>
      <c r="Z126" s="17">
        <f ca="1">OFFSET(COM!AJ$247,$E126,0)</f>
        <v>2.1167648509487549</v>
      </c>
      <c r="AA126" s="17">
        <f ca="1">OFFSET(COM!AK$247,$E126,0)</f>
        <v>2.2645776128038175</v>
      </c>
      <c r="AB126" s="17">
        <f ca="1">OFFSET(COM!AL$247,$E126,0)</f>
        <v>2.4149374686481622</v>
      </c>
      <c r="AC126" s="17">
        <f ca="1">OFFSET(COM!AM$247,$E126,0)</f>
        <v>2.5647990468981043</v>
      </c>
      <c r="AD126" s="17">
        <f ca="1">OFFSET(COM!AN$247,$E126,0)</f>
        <v>2.7130647686892928</v>
      </c>
      <c r="AE126" s="17">
        <f ca="1">OFFSET(COM!AO$247,$E126,0)</f>
        <v>3.2725176094365374</v>
      </c>
      <c r="AF126" s="17">
        <f ca="1">OFFSET(COM!AP$247,$E126,0)</f>
        <v>3.8679420166043972</v>
      </c>
      <c r="AG126" s="17">
        <f ca="1">OFFSET(COM!AQ$247,$E126,0)</f>
        <v>4.9225250453624341</v>
      </c>
      <c r="AH126" s="17">
        <f ca="1">OFFSET(COM!AR$247,$E126,0)</f>
        <v>5.5319706042756334</v>
      </c>
      <c r="AJ126" t="e">
        <f t="shared" ca="1" si="3"/>
        <v>#DIV/0!</v>
      </c>
    </row>
    <row r="127" spans="1:36">
      <c r="A127" s="26" t="s">
        <v>278</v>
      </c>
      <c r="B127">
        <v>9</v>
      </c>
      <c r="C127" t="s">
        <v>764</v>
      </c>
      <c r="D127" t="s">
        <v>274</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5.1013946759073407</v>
      </c>
      <c r="L127" s="6">
        <f ca="1">OFFSET(IND!U$28,$E127,0)</f>
        <v>5.1445049223084123</v>
      </c>
      <c r="M127" s="6">
        <f ca="1">OFFSET(IND!V$28,$E127,0)</f>
        <v>5.2384070464887156</v>
      </c>
      <c r="N127" s="6">
        <f ca="1">OFFSET(IND!W$28,$E127,0)</f>
        <v>5.3620580340062602</v>
      </c>
      <c r="O127" s="176">
        <f ca="1">OFFSET(IND!X$28,$E127,0)</f>
        <v>5.4954390879361403</v>
      </c>
      <c r="P127" s="6">
        <f ca="1">OFFSET(IND!Y$28,$E127,0)</f>
        <v>5.6660644152146791</v>
      </c>
      <c r="Q127" s="6">
        <f ca="1">OFFSET(IND!Z$28,$E127,0)</f>
        <v>5.8164847242015707</v>
      </c>
      <c r="R127" s="6">
        <f ca="1">OFFSET(IND!AA$28,$E127,0)</f>
        <v>6.1395322401594914</v>
      </c>
      <c r="S127" s="6">
        <f ca="1">OFFSET(IND!AB$28,$E127,0)</f>
        <v>6.3855772209690613</v>
      </c>
      <c r="T127" s="6">
        <f ca="1">OFFSET(IND!AC$28,$E127,0)</f>
        <v>6.5501037984867567</v>
      </c>
      <c r="U127" s="6">
        <f ca="1">OFFSET(IND!AD$28,$E127,0)</f>
        <v>6.688605940002077</v>
      </c>
      <c r="V127" s="6">
        <f ca="1">OFFSET(IND!AE$28,$E127,0)</f>
        <v>6.8400970218477433</v>
      </c>
      <c r="W127" s="6">
        <f ca="1">OFFSET(IND!AF$28,$E127,0)</f>
        <v>7.0298565945591553</v>
      </c>
      <c r="X127" s="6">
        <f ca="1">OFFSET(IND!AG$28,$E127,0)</f>
        <v>7.2595140950953159</v>
      </c>
      <c r="Y127" s="6">
        <f ca="1">OFFSET(IND!AH$28,$E127,0)</f>
        <v>7.7595184648010473</v>
      </c>
      <c r="Z127" s="6">
        <f ca="1">OFFSET(IND!AI$28,$E127,0)</f>
        <v>8.1907140394951323</v>
      </c>
      <c r="AA127" s="6">
        <f ca="1">OFFSET(IND!AJ$28,$E127,0)</f>
        <v>8.3636671338579625</v>
      </c>
      <c r="AB127" s="6">
        <f ca="1">OFFSET(IND!AK$28,$E127,0)</f>
        <v>8.5577097980044705</v>
      </c>
      <c r="AC127" s="6">
        <f ca="1">OFFSET(IND!AL$28,$E127,0)</f>
        <v>8.674749927002626</v>
      </c>
      <c r="AD127" s="6">
        <f ca="1">OFFSET(IND!AM$28,$E127,0)</f>
        <v>9.0054325189970204</v>
      </c>
      <c r="AE127" s="6">
        <f ca="1">OFFSET(IND!AN$28,$E127,0)</f>
        <v>9.9372376828387505</v>
      </c>
      <c r="AF127" s="6">
        <f ca="1">OFFSET(IND!AO$28,$E127,0)</f>
        <v>10.655400383684245</v>
      </c>
      <c r="AG127" s="6">
        <f ca="1">OFFSET(IND!AP$28,$E127,0)</f>
        <v>11.311136805171122</v>
      </c>
      <c r="AH127" s="6">
        <f ca="1">OFFSET(IND!AQ$28,$E127,0)</f>
        <v>11.956593363829564</v>
      </c>
      <c r="AJ127">
        <f t="shared" ca="1" si="3"/>
        <v>1.9191963665858047</v>
      </c>
    </row>
    <row r="128" spans="1:36">
      <c r="A128" s="26" t="s">
        <v>285</v>
      </c>
      <c r="B128">
        <v>3.4</v>
      </c>
      <c r="C128" t="s">
        <v>764</v>
      </c>
      <c r="D128" t="s">
        <v>274</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9.3896821562576456</v>
      </c>
      <c r="L128" s="6">
        <f ca="1">OFFSET(IND!U$28,$E128,0)</f>
        <v>9.587875579363951</v>
      </c>
      <c r="M128" s="6">
        <f ca="1">OFFSET(IND!V$28,$E128,0)</f>
        <v>9.6046338029116249</v>
      </c>
      <c r="N128" s="6">
        <f ca="1">OFFSET(IND!W$28,$E128,0)</f>
        <v>9.7026720436034335</v>
      </c>
      <c r="O128" s="176">
        <f ca="1">OFFSET(IND!X$28,$E128,0)</f>
        <v>9.8072673341177694</v>
      </c>
      <c r="P128" s="6">
        <f ca="1">OFFSET(IND!Y$28,$E128,0)</f>
        <v>9.9618606822302151</v>
      </c>
      <c r="Q128" s="6">
        <f ca="1">OFFSET(IND!Z$28,$E128,0)</f>
        <v>10.136631889271539</v>
      </c>
      <c r="R128" s="6">
        <f ca="1">OFFSET(IND!AA$28,$E128,0)</f>
        <v>10.328015209561583</v>
      </c>
      <c r="S128" s="6">
        <f ca="1">OFFSET(IND!AB$28,$E128,0)</f>
        <v>10.569169231172744</v>
      </c>
      <c r="T128" s="6">
        <f ca="1">OFFSET(IND!AC$28,$E128,0)</f>
        <v>10.86262972411582</v>
      </c>
      <c r="U128" s="6">
        <f ca="1">OFFSET(IND!AD$28,$E128,0)</f>
        <v>11.210068816144439</v>
      </c>
      <c r="V128" s="6">
        <f ca="1">OFFSET(IND!AE$28,$E128,0)</f>
        <v>11.573104842317875</v>
      </c>
      <c r="W128" s="6">
        <f ca="1">OFFSET(IND!AF$28,$E128,0)</f>
        <v>11.968070264641707</v>
      </c>
      <c r="X128" s="6">
        <f ca="1">OFFSET(IND!AG$28,$E128,0)</f>
        <v>12.410764198522815</v>
      </c>
      <c r="Y128" s="6">
        <f ca="1">OFFSET(IND!AH$28,$E128,0)</f>
        <v>12.891611467337382</v>
      </c>
      <c r="Z128" s="6">
        <f ca="1">OFFSET(IND!AI$28,$E128,0)</f>
        <v>13.400200452393284</v>
      </c>
      <c r="AA128" s="6">
        <f ca="1">OFFSET(IND!AJ$28,$E128,0)</f>
        <v>13.933439004843468</v>
      </c>
      <c r="AB128" s="6">
        <f ca="1">OFFSET(IND!AK$28,$E128,0)</f>
        <v>14.498469319289143</v>
      </c>
      <c r="AC128" s="6">
        <f ca="1">OFFSET(IND!AL$28,$E128,0)</f>
        <v>15.071966752234252</v>
      </c>
      <c r="AD128" s="6">
        <f ca="1">OFFSET(IND!AM$28,$E128,0)</f>
        <v>15.647845778502942</v>
      </c>
      <c r="AE128" s="6">
        <f ca="1">OFFSET(IND!AN$28,$E128,0)</f>
        <v>18.73994837911107</v>
      </c>
      <c r="AF128" s="6">
        <f ca="1">OFFSET(IND!AO$28,$E128,0)</f>
        <v>22.457421858956256</v>
      </c>
      <c r="AG128" s="6">
        <f ca="1">OFFSET(IND!AP$28,$E128,0)</f>
        <v>26.326186145632789</v>
      </c>
      <c r="AH128" s="6">
        <f ca="1">OFFSET(IND!AQ$28,$E128,0)</f>
        <v>29.479553526770381</v>
      </c>
      <c r="AJ128">
        <f t="shared" ca="1" si="3"/>
        <v>3.0672152972712912</v>
      </c>
    </row>
    <row r="129" spans="1:36">
      <c r="A129" s="26" t="s">
        <v>279</v>
      </c>
      <c r="B129">
        <v>10</v>
      </c>
      <c r="C129" t="s">
        <v>764</v>
      </c>
      <c r="D129" t="s">
        <v>274</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14.419807333020081</v>
      </c>
      <c r="L129" s="6">
        <f ca="1">OFFSET(IND!U$28,$E129,0)</f>
        <v>14.724174502036556</v>
      </c>
      <c r="M129" s="6">
        <f ca="1">OFFSET(IND!V$28,$E129,0)</f>
        <v>14.749910235236014</v>
      </c>
      <c r="N129" s="6">
        <f ca="1">OFFSET(IND!W$28,$E129,0)</f>
        <v>14.900468317875902</v>
      </c>
      <c r="O129" s="176">
        <f ca="1">OFFSET(IND!X$28,$E129,0)</f>
        <v>15.061096112518857</v>
      </c>
      <c r="P129" s="6">
        <f ca="1">OFFSET(IND!Y$28,$E129,0)</f>
        <v>15.298506309972918</v>
      </c>
      <c r="Q129" s="6">
        <f ca="1">OFFSET(IND!Z$28,$E129,0)</f>
        <v>15.566903801065388</v>
      </c>
      <c r="R129" s="6">
        <f ca="1">OFFSET(IND!AA$28,$E129,0)</f>
        <v>15.8608126426439</v>
      </c>
      <c r="S129" s="6">
        <f ca="1">OFFSET(IND!AB$28,$E129,0)</f>
        <v>16.231154734244779</v>
      </c>
      <c r="T129" s="6">
        <f ca="1">OFFSET(IND!AC$28,$E129,0)</f>
        <v>16.681824277438221</v>
      </c>
      <c r="U129" s="6">
        <f ca="1">OFFSET(IND!AD$28,$E129,0)</f>
        <v>17.215389171716698</v>
      </c>
      <c r="V129" s="6">
        <f ca="1">OFFSET(IND!AE$28,$E129,0)</f>
        <v>17.77290639809879</v>
      </c>
      <c r="W129" s="6">
        <f ca="1">OFFSET(IND!AF$28,$E129,0)</f>
        <v>18.379457844498816</v>
      </c>
      <c r="X129" s="6">
        <f ca="1">OFFSET(IND!AG$28,$E129,0)</f>
        <v>19.059306334344456</v>
      </c>
      <c r="Y129" s="6">
        <f ca="1">OFFSET(IND!AH$28,$E129,0)</f>
        <v>19.797747195017685</v>
      </c>
      <c r="Z129" s="6">
        <f ca="1">OFFSET(IND!AI$28,$E129,0)</f>
        <v>20.57879122336265</v>
      </c>
      <c r="AA129" s="6">
        <f ca="1">OFFSET(IND!AJ$28,$E129,0)</f>
        <v>21.397689782537608</v>
      </c>
      <c r="AB129" s="6">
        <f ca="1">OFFSET(IND!AK$28,$E129,0)</f>
        <v>22.265411195896895</v>
      </c>
      <c r="AC129" s="6">
        <f ca="1">OFFSET(IND!AL$28,$E129,0)</f>
        <v>23.146135628463423</v>
      </c>
      <c r="AD129" s="6">
        <f ca="1">OFFSET(IND!AM$28,$E129,0)</f>
        <v>24.030517492272047</v>
      </c>
      <c r="AE129" s="6">
        <f ca="1">OFFSET(IND!AN$28,$E129,0)</f>
        <v>28.7790833129995</v>
      </c>
      <c r="AF129" s="6">
        <f ca="1">OFFSET(IND!AO$28,$E129,0)</f>
        <v>34.488036017991192</v>
      </c>
      <c r="AG129" s="6">
        <f ca="1">OFFSET(IND!AP$28,$E129,0)</f>
        <v>40.429327182310949</v>
      </c>
      <c r="AH129" s="6">
        <f ca="1">OFFSET(IND!AQ$28,$E129,0)</f>
        <v>45.27197779918307</v>
      </c>
      <c r="AJ129">
        <f t="shared" ca="1" si="3"/>
        <v>3.0672152972712916</v>
      </c>
    </row>
    <row r="130" spans="1:36">
      <c r="A130" s="26" t="s">
        <v>700</v>
      </c>
      <c r="C130" t="s">
        <v>764</v>
      </c>
      <c r="D130" t="s">
        <v>274</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14.200881728520047</v>
      </c>
      <c r="AH130" s="6">
        <f ca="1">OFFSET(IND!AQ$28,$E130,0)</f>
        <v>15.835104119118292</v>
      </c>
      <c r="AJ130">
        <f t="shared" ca="1" si="3"/>
        <v>1.8846435378588746</v>
      </c>
    </row>
    <row r="131" spans="1:36">
      <c r="A131" s="26" t="s">
        <v>284</v>
      </c>
      <c r="B131">
        <v>0.63500000000000001</v>
      </c>
      <c r="C131" t="s">
        <v>764</v>
      </c>
      <c r="D131" t="s">
        <v>274</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1.1356464644439157</v>
      </c>
      <c r="L131" s="6">
        <f ca="1">OFFSET(IND!U$28,$E131,0)</f>
        <v>1.1596172077003009</v>
      </c>
      <c r="M131" s="6">
        <f ca="1">OFFSET(IND!V$28,$E131,0)</f>
        <v>1.1616440513149799</v>
      </c>
      <c r="N131" s="6">
        <f ca="1">OFFSET(IND!W$28,$E131,0)</f>
        <v>1.173501404904713</v>
      </c>
      <c r="O131" s="176">
        <f ca="1">OFFSET(IND!X$28,$E131,0)</f>
        <v>1.186151808815449</v>
      </c>
      <c r="P131" s="6">
        <f ca="1">OFFSET(IND!Y$28,$E131,0)</f>
        <v>1.2048492882709645</v>
      </c>
      <c r="Q131" s="6">
        <f ca="1">OFFSET(IND!Z$28,$E131,0)</f>
        <v>1.2259872032781092</v>
      </c>
      <c r="R131" s="6">
        <f ca="1">OFFSET(IND!AA$28,$E131,0)</f>
        <v>1.2491342904131171</v>
      </c>
      <c r="S131" s="6">
        <f ca="1">OFFSET(IND!AB$28,$E131,0)</f>
        <v>1.2783009552130147</v>
      </c>
      <c r="T131" s="6">
        <f ca="1">OFFSET(IND!AC$28,$E131,0)</f>
        <v>1.313793889448565</v>
      </c>
      <c r="U131" s="6">
        <f ca="1">OFFSET(IND!AD$28,$E131,0)</f>
        <v>1.355815330633233</v>
      </c>
      <c r="V131" s="6">
        <f ca="1">OFFSET(IND!AE$28,$E131,0)</f>
        <v>1.3997231618812667</v>
      </c>
      <c r="W131" s="6">
        <f ca="1">OFFSET(IND!AF$28,$E131,0)</f>
        <v>1.4474927325627123</v>
      </c>
      <c r="X131" s="6">
        <f ca="1">OFFSET(IND!AG$28,$E131,0)</f>
        <v>1.5010348857981977</v>
      </c>
      <c r="Y131" s="6">
        <f ca="1">OFFSET(IND!AH$28,$E131,0)</f>
        <v>1.5591915402705592</v>
      </c>
      <c r="Z131" s="6">
        <f ca="1">OFFSET(IND!AI$28,$E131,0)</f>
        <v>1.6207034501650739</v>
      </c>
      <c r="AA131" s="6">
        <f ca="1">OFFSET(IND!AJ$28,$E131,0)</f>
        <v>1.6851966317997331</v>
      </c>
      <c r="AB131" s="6">
        <f ca="1">OFFSET(IND!AK$28,$E131,0)</f>
        <v>1.753534906538482</v>
      </c>
      <c r="AC131" s="6">
        <f ca="1">OFFSET(IND!AL$28,$E131,0)</f>
        <v>1.8228972471644349</v>
      </c>
      <c r="AD131" s="6">
        <f ca="1">OFFSET(IND!AM$28,$E131,0)</f>
        <v>1.8925476324752513</v>
      </c>
      <c r="AE131" s="6">
        <f ca="1">OFFSET(IND!AN$28,$E131,0)</f>
        <v>2.2665257211518988</v>
      </c>
      <c r="AF131" s="6">
        <f ca="1">OFFSET(IND!AO$28,$E131,0)</f>
        <v>2.7161400471529848</v>
      </c>
      <c r="AG131" s="6">
        <f ca="1">OFFSET(IND!AP$28,$E131,0)</f>
        <v>3.184052422760189</v>
      </c>
      <c r="AH131" s="6">
        <f ca="1">OFFSET(IND!AQ$28,$E131,0)</f>
        <v>3.5654402544127319</v>
      </c>
      <c r="AJ131">
        <f t="shared" ca="1" si="3"/>
        <v>3.0672152972712912</v>
      </c>
    </row>
    <row r="132" spans="1:36">
      <c r="A132" s="26" t="s">
        <v>283</v>
      </c>
      <c r="B132">
        <v>1.53</v>
      </c>
      <c r="C132" t="s">
        <v>764</v>
      </c>
      <c r="D132" t="s">
        <v>274</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1.327848592833242</v>
      </c>
      <c r="L132" s="6">
        <f ca="1">OFFSET(IND!U$28,$E132,0)</f>
        <v>1.3558762569864022</v>
      </c>
      <c r="M132" s="6">
        <f ca="1">OFFSET(IND!V$28,$E132,0)</f>
        <v>1.3582461331106259</v>
      </c>
      <c r="N132" s="6">
        <f ca="1">OFFSET(IND!W$28,$E132,0)</f>
        <v>1.3721102807761258</v>
      </c>
      <c r="O132" s="176">
        <f ca="1">OFFSET(IND!X$28,$E132,0)</f>
        <v>1.3869016983145657</v>
      </c>
      <c r="P132" s="6">
        <f ca="1">OFFSET(IND!Y$28,$E132,0)</f>
        <v>1.4087636267948271</v>
      </c>
      <c r="Q132" s="6">
        <f ca="1">OFFSET(IND!Z$28,$E132,0)</f>
        <v>1.4334790215734385</v>
      </c>
      <c r="R132" s="6">
        <f ca="1">OFFSET(IND!AA$28,$E132,0)</f>
        <v>1.4605436301842345</v>
      </c>
      <c r="S132" s="6">
        <f ca="1">OFFSET(IND!AB$28,$E132,0)</f>
        <v>1.4946465979869363</v>
      </c>
      <c r="T132" s="6">
        <f ca="1">OFFSET(IND!AC$28,$E132,0)</f>
        <v>1.5361465227045075</v>
      </c>
      <c r="U132" s="6">
        <f ca="1">OFFSET(IND!AD$28,$E132,0)</f>
        <v>1.5852798694747177</v>
      </c>
      <c r="V132" s="6">
        <f ca="1">OFFSET(IND!AE$28,$E132,0)</f>
        <v>1.6366188678007589</v>
      </c>
      <c r="W132" s="6">
        <f ca="1">OFFSET(IND!AF$28,$E132,0)</f>
        <v>1.6924731844349989</v>
      </c>
      <c r="X132" s="6">
        <f ca="1">OFFSET(IND!AG$28,$E132,0)</f>
        <v>1.7550770625405097</v>
      </c>
      <c r="Y132" s="6">
        <f ca="1">OFFSET(IND!AH$28,$E132,0)</f>
        <v>1.823076421692152</v>
      </c>
      <c r="Z132" s="6">
        <f ca="1">OFFSET(IND!AI$28,$E132,0)</f>
        <v>1.8949988954136827</v>
      </c>
      <c r="AA132" s="6">
        <f ca="1">OFFSET(IND!AJ$28,$E132,0)</f>
        <v>1.9704072052725563</v>
      </c>
      <c r="AB132" s="6">
        <f ca="1">OFFSET(IND!AK$28,$E132,0)</f>
        <v>2.0503113698075399</v>
      </c>
      <c r="AC132" s="6">
        <f ca="1">OFFSET(IND!AL$28,$E132,0)</f>
        <v>2.1314129179384458</v>
      </c>
      <c r="AD132" s="6">
        <f ca="1">OFFSET(IND!AM$28,$E132,0)</f>
        <v>2.2128512607862327</v>
      </c>
      <c r="AE132" s="6">
        <f ca="1">OFFSET(IND!AN$28,$E132,0)</f>
        <v>2.6501231533579332</v>
      </c>
      <c r="AF132" s="6">
        <f ca="1">OFFSET(IND!AO$28,$E132,0)</f>
        <v>3.1758323144308269</v>
      </c>
      <c r="AG132" s="6">
        <f ca="1">OFFSET(IND!AP$28,$E132,0)</f>
        <v>3.7229363727554583</v>
      </c>
      <c r="AH132" s="6">
        <f ca="1">OFFSET(IND!AQ$28,$E132,0)</f>
        <v>4.1688720679205273</v>
      </c>
      <c r="AJ132">
        <f t="shared" ca="1" si="3"/>
        <v>3.0672152972712907</v>
      </c>
    </row>
    <row r="133" spans="1:36">
      <c r="A133" s="26" t="s">
        <v>371</v>
      </c>
      <c r="B133">
        <v>7.8658203618</v>
      </c>
      <c r="C133" t="s">
        <v>764</v>
      </c>
      <c r="D133" t="s">
        <v>274</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4.2411445690449456</v>
      </c>
      <c r="L133" s="6">
        <f ca="1">OFFSET(IND!U$28,$E133,0)</f>
        <v>4.2940529464881001</v>
      </c>
      <c r="M133" s="6">
        <f ca="1">OFFSET(IND!V$28,$E133,0)</f>
        <v>4.2648824384545563</v>
      </c>
      <c r="N133" s="6">
        <f ca="1">OFFSET(IND!W$28,$E133,0)</f>
        <v>4.2713654974262107</v>
      </c>
      <c r="O133" s="176">
        <f ca="1">OFFSET(IND!X$28,$E133,0)</f>
        <v>4.2799613694049201</v>
      </c>
      <c r="P133" s="6">
        <f ca="1">OFFSET(IND!Y$28,$E133,0)</f>
        <v>4.3474270084404214</v>
      </c>
      <c r="Q133" s="6">
        <f ca="1">OFFSET(IND!Z$28,$E133,0)</f>
        <v>4.423698408937371</v>
      </c>
      <c r="R133" s="6">
        <f ca="1">OFFSET(IND!AA$28,$E133,0)</f>
        <v>4.5072194540648232</v>
      </c>
      <c r="S133" s="6">
        <f ca="1">OFFSET(IND!AB$28,$E133,0)</f>
        <v>4.6124607880072359</v>
      </c>
      <c r="T133" s="6">
        <f ca="1">OFFSET(IND!AC$28,$E133,0)</f>
        <v>4.7405290388719274</v>
      </c>
      <c r="U133" s="6">
        <f ca="1">OFFSET(IND!AD$28,$E133,0)</f>
        <v>4.8921539351292678</v>
      </c>
      <c r="V133" s="6">
        <f ca="1">OFFSET(IND!AE$28,$E133,0)</f>
        <v>5.0505854446201184</v>
      </c>
      <c r="W133" s="6">
        <f ca="1">OFFSET(IND!AF$28,$E133,0)</f>
        <v>5.2229511701791589</v>
      </c>
      <c r="X133" s="6">
        <f ca="1">OFFSET(IND!AG$28,$E133,0)</f>
        <v>5.4161459583837841</v>
      </c>
      <c r="Y133" s="6">
        <f ca="1">OFFSET(IND!AH$28,$E133,0)</f>
        <v>5.6259911339048756</v>
      </c>
      <c r="Z133" s="6">
        <f ca="1">OFFSET(IND!AI$28,$E133,0)</f>
        <v>5.8479429921326611</v>
      </c>
      <c r="AA133" s="6">
        <f ca="1">OFFSET(IND!AJ$28,$E133,0)</f>
        <v>6.0806520972698967</v>
      </c>
      <c r="AB133" s="6">
        <f ca="1">OFFSET(IND!AK$28,$E133,0)</f>
        <v>6.3272353539490851</v>
      </c>
      <c r="AC133" s="6">
        <f ca="1">OFFSET(IND!AL$28,$E133,0)</f>
        <v>6.577513721493836</v>
      </c>
      <c r="AD133" s="6">
        <f ca="1">OFFSET(IND!AM$28,$E133,0)</f>
        <v>6.8288314333406515</v>
      </c>
      <c r="AE133" s="6">
        <f ca="1">OFFSET(IND!AN$28,$E133,0)</f>
        <v>8.1782470483101957</v>
      </c>
      <c r="AF133" s="6">
        <f ca="1">OFFSET(IND!AO$28,$E133,0)</f>
        <v>9.8005789725327901</v>
      </c>
      <c r="AG133" s="6">
        <f ca="1">OFFSET(IND!AP$28,$E133,0)</f>
        <v>11.488935283235769</v>
      </c>
      <c r="AH133" s="6">
        <f ca="1">OFFSET(IND!AQ$28,$E133,0)</f>
        <v>12.865087285114944</v>
      </c>
      <c r="AJ133">
        <f t="shared" ca="1" si="3"/>
        <v>3.0631160202654626</v>
      </c>
    </row>
    <row r="134" spans="1:36">
      <c r="A134" s="26" t="s">
        <v>286</v>
      </c>
      <c r="C134" t="s">
        <v>764</v>
      </c>
      <c r="D134" t="s">
        <v>274</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2.1388944636541041</v>
      </c>
      <c r="L134" s="6">
        <f ca="1">OFFSET(IND!U$28,$E134,0)</f>
        <v>2.1840413395930534</v>
      </c>
      <c r="M134" s="6">
        <f ca="1">OFFSET(IND!V$28,$E134,0)</f>
        <v>2.187858728826289</v>
      </c>
      <c r="N134" s="6">
        <f ca="1">OFFSET(IND!W$28,$E134,0)</f>
        <v>2.2101910556029045</v>
      </c>
      <c r="O134" s="176">
        <f ca="1">OFFSET(IND!X$28,$E134,0)</f>
        <v>2.2340170258628578</v>
      </c>
      <c r="P134" s="6">
        <f ca="1">OFFSET(IND!Y$28,$E134,0)</f>
        <v>2.2692321535842046</v>
      </c>
      <c r="Q134" s="6">
        <f ca="1">OFFSET(IND!Z$28,$E134,0)</f>
        <v>2.3090436361164124</v>
      </c>
      <c r="R134" s="6">
        <f ca="1">OFFSET(IND!AA$28,$E134,0)</f>
        <v>2.3526392251248551</v>
      </c>
      <c r="S134" s="6">
        <f ca="1">OFFSET(IND!AB$28,$E134,0)</f>
        <v>2.4075721816539839</v>
      </c>
      <c r="T134" s="6">
        <f ca="1">OFFSET(IND!AC$28,$E134,0)</f>
        <v>2.4744201338222935</v>
      </c>
      <c r="U134" s="6">
        <f ca="1">OFFSET(IND!AD$28,$E134,0)</f>
        <v>2.5535639789525324</v>
      </c>
      <c r="V134" s="6">
        <f ca="1">OFFSET(IND!AE$28,$E134,0)</f>
        <v>2.6362606808820939</v>
      </c>
      <c r="W134" s="6">
        <f ca="1">OFFSET(IND!AF$28,$E134,0)</f>
        <v>2.7262306437716517</v>
      </c>
      <c r="X134" s="6">
        <f ca="1">OFFSET(IND!AG$28,$E134,0)</f>
        <v>2.8270727796942738</v>
      </c>
      <c r="Y134" s="6">
        <f ca="1">OFFSET(IND!AH$28,$E134,0)</f>
        <v>2.9366059400308302</v>
      </c>
      <c r="Z134" s="6">
        <f ca="1">OFFSET(IND!AI$28,$E134,0)</f>
        <v>3.0524584413518214</v>
      </c>
      <c r="AA134" s="6">
        <f ca="1">OFFSET(IND!AJ$28,$E134,0)</f>
        <v>3.1739259168917178</v>
      </c>
      <c r="AB134" s="6">
        <f ca="1">OFFSET(IND!AK$28,$E134,0)</f>
        <v>3.3026353014324039</v>
      </c>
      <c r="AC134" s="6">
        <f ca="1">OFFSET(IND!AL$28,$E134,0)</f>
        <v>3.4332734278176131</v>
      </c>
      <c r="AD134" s="6">
        <f ca="1">OFFSET(IND!AM$28,$E134,0)</f>
        <v>3.5644540621056149</v>
      </c>
      <c r="AE134" s="6">
        <f ca="1">OFFSET(IND!AN$28,$E134,0)</f>
        <v>4.2688102930653136</v>
      </c>
      <c r="AF134" s="6">
        <f ca="1">OFFSET(IND!AO$28,$E134,0)</f>
        <v>5.1156210064101497</v>
      </c>
      <c r="AG134" s="6">
        <f ca="1">OFFSET(IND!AP$28,$E134,0)</f>
        <v>5.996894554997783</v>
      </c>
      <c r="AH134" s="6">
        <f ca="1">OFFSET(IND!AQ$28,$E134,0)</f>
        <v>6.7152064127519555</v>
      </c>
      <c r="AJ134">
        <f t="shared" ref="AJ134:AJ138" ca="1" si="7">AH134/G134</f>
        <v>3.0802851356164305</v>
      </c>
    </row>
    <row r="135" spans="1:36">
      <c r="A135" s="26" t="s">
        <v>287</v>
      </c>
      <c r="C135" t="s">
        <v>764</v>
      </c>
      <c r="D135" t="s">
        <v>274</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0.64666143908851315</v>
      </c>
      <c r="L135" s="6">
        <f ca="1">OFFSET(IND!U$28,$E135,0)</f>
        <v>0.66031089410423893</v>
      </c>
      <c r="M135" s="6">
        <f ca="1">OFFSET(IND!V$28,$E135,0)</f>
        <v>0.66146502230320947</v>
      </c>
      <c r="N135" s="6">
        <f ca="1">OFFSET(IND!W$28,$E135,0)</f>
        <v>0.66821685359594618</v>
      </c>
      <c r="O135" s="176">
        <f ca="1">OFFSET(IND!X$28,$E135,0)</f>
        <v>0.67542026474025274</v>
      </c>
      <c r="P135" s="6">
        <f ca="1">OFFSET(IND!Y$28,$E135,0)</f>
        <v>0.68606701031696882</v>
      </c>
      <c r="Q135" s="6">
        <f ca="1">OFFSET(IND!Z$28,$E135,0)</f>
        <v>0.6981033922067712</v>
      </c>
      <c r="R135" s="6">
        <f ca="1">OFFSET(IND!AA$28,$E135,0)</f>
        <v>0.71128383977216825</v>
      </c>
      <c r="S135" s="6">
        <f ca="1">OFFSET(IND!AB$28,$E135,0)</f>
        <v>0.72789196388775712</v>
      </c>
      <c r="T135" s="6">
        <f ca="1">OFFSET(IND!AC$28,$E135,0)</f>
        <v>0.74810240142165407</v>
      </c>
      <c r="U135" s="6">
        <f ca="1">OFFSET(IND!AD$28,$E135,0)</f>
        <v>0.77203031074892581</v>
      </c>
      <c r="V135" s="6">
        <f ca="1">OFFSET(IND!AE$28,$E135,0)</f>
        <v>0.79703237101247137</v>
      </c>
      <c r="W135" s="6">
        <f ca="1">OFFSET(IND!AF$28,$E135,0)</f>
        <v>0.82423338848460337</v>
      </c>
      <c r="X135" s="6">
        <f ca="1">OFFSET(IND!AG$28,$E135,0)</f>
        <v>0.85472143819654456</v>
      </c>
      <c r="Y135" s="6">
        <f ca="1">OFFSET(IND!AH$28,$E135,0)</f>
        <v>0.88783708382318405</v>
      </c>
      <c r="Z135" s="6">
        <f ca="1">OFFSET(IND!AI$28,$E135,0)</f>
        <v>0.92286328380606997</v>
      </c>
      <c r="AA135" s="6">
        <f ca="1">OFFSET(IND!AJ$28,$E135,0)</f>
        <v>0.95958708382044089</v>
      </c>
      <c r="AB135" s="6">
        <f ca="1">OFFSET(IND!AK$28,$E135,0)</f>
        <v>0.99850036226667327</v>
      </c>
      <c r="AC135" s="6">
        <f ca="1">OFFSET(IND!AL$28,$E135,0)</f>
        <v>1.0379967657796183</v>
      </c>
      <c r="AD135" s="6">
        <f ca="1">OFFSET(IND!AM$28,$E135,0)</f>
        <v>1.0776571881102741</v>
      </c>
      <c r="AE135" s="6">
        <f ca="1">OFFSET(IND!AN$28,$E135,0)</f>
        <v>1.2906083279085485</v>
      </c>
      <c r="AF135" s="6">
        <f ca="1">OFFSET(IND!AO$28,$E135,0)</f>
        <v>1.5466283624789399</v>
      </c>
      <c r="AG135" s="6">
        <f ca="1">OFFSET(IND!AP$28,$E135,0)</f>
        <v>1.8130676987081444</v>
      </c>
      <c r="AH135" s="6">
        <f ca="1">OFFSET(IND!AQ$28,$E135,0)</f>
        <v>2.0302381049824647</v>
      </c>
      <c r="AJ135">
        <f t="shared" ca="1" si="7"/>
        <v>3.0802851356164322</v>
      </c>
    </row>
    <row r="136" spans="1:36">
      <c r="A136" s="26" t="s">
        <v>691</v>
      </c>
      <c r="C136" t="s">
        <v>764</v>
      </c>
      <c r="D136" t="s">
        <v>274</v>
      </c>
      <c r="E136" s="110">
        <f>MATCH(F136,IND!$D$29:$D$137,0)</f>
        <v>3</v>
      </c>
      <c r="F136" t="str">
        <f>A136</f>
        <v>IFACR</v>
      </c>
      <c r="G136" s="6">
        <f ca="1">OFFSET(IND!P$28,$E136,0)</f>
        <v>3.484</v>
      </c>
      <c r="H136" s="6">
        <f ca="1">OFFSET(IND!Q$28,$E136,0)</f>
        <v>3.4912421940520733</v>
      </c>
      <c r="I136" s="6">
        <f ca="1">OFFSET(IND!R$28,$E136,0)</f>
        <v>3.4098997971612133</v>
      </c>
      <c r="J136" s="176">
        <f ca="1">OFFSET(IND!S$28,$E136,0)</f>
        <v>3.0970898071479627</v>
      </c>
      <c r="K136" s="6">
        <f ca="1">OFFSET(IND!T$28,$E136,0)</f>
        <v>3.3790450428394809</v>
      </c>
      <c r="L136" s="6">
        <f ca="1">OFFSET(IND!U$28,$E136,0)</f>
        <v>3.3518684861407824</v>
      </c>
      <c r="M136" s="6">
        <f ca="1">OFFSET(IND!V$28,$E136,0)</f>
        <v>3.3563007535435014</v>
      </c>
      <c r="N136" s="6">
        <f ca="1">OFFSET(IND!W$28,$E136,0)</f>
        <v>3.3774366104143247</v>
      </c>
      <c r="O136" s="176">
        <f ca="1">OFFSET(IND!X$28,$E136,0)</f>
        <v>3.4019167156029231</v>
      </c>
      <c r="P136" s="6">
        <f ca="1">OFFSET(IND!Y$28,$E136,0)</f>
        <v>3.5075412423579051</v>
      </c>
      <c r="Q136" s="6">
        <f ca="1">OFFSET(IND!Z$28,$E136,0)</f>
        <v>3.6006579806785992</v>
      </c>
      <c r="R136" s="6">
        <f ca="1">OFFSET(IND!AA$28,$E136,0)</f>
        <v>3.8006384966820956</v>
      </c>
      <c r="S136" s="6">
        <f ca="1">OFFSET(IND!AB$28,$E136,0)</f>
        <v>3.9529510816480093</v>
      </c>
      <c r="T136" s="6">
        <f ca="1">OFFSET(IND!AC$28,$E136,0)</f>
        <v>4.0548002160414889</v>
      </c>
      <c r="U136" s="6">
        <f ca="1">OFFSET(IND!AD$28,$E136,0)</f>
        <v>4.1405390883732949</v>
      </c>
      <c r="V136" s="6">
        <f ca="1">OFFSET(IND!AE$28,$E136,0)</f>
        <v>4.2343186818414287</v>
      </c>
      <c r="W136" s="6">
        <f ca="1">OFFSET(IND!AF$28,$E136,0)</f>
        <v>4.3517881418832571</v>
      </c>
      <c r="X136" s="6">
        <f ca="1">OFFSET(IND!AG$28,$E136,0)</f>
        <v>4.4939561611144496</v>
      </c>
      <c r="Y136" s="6">
        <f ca="1">OFFSET(IND!AH$28,$E136,0)</f>
        <v>4.8034806951795241</v>
      </c>
      <c r="Z136" s="6">
        <f ca="1">OFFSET(IND!AI$28,$E136,0)</f>
        <v>5.0704095810743768</v>
      </c>
      <c r="AA136" s="6">
        <f ca="1">OFFSET(IND!AJ$28,$E136,0)</f>
        <v>5.177475097280313</v>
      </c>
      <c r="AB136" s="6">
        <f ca="1">OFFSET(IND!AK$28,$E136,0)</f>
        <v>5.2975959779118993</v>
      </c>
      <c r="AC136" s="6">
        <f ca="1">OFFSET(IND!AL$28,$E136,0)</f>
        <v>5.370048927505902</v>
      </c>
      <c r="AD136" s="6">
        <f ca="1">OFFSET(IND!AM$28,$E136,0)</f>
        <v>5.5747558889085305</v>
      </c>
      <c r="AE136" s="6">
        <f ca="1">OFFSET(IND!AN$28,$E136,0)</f>
        <v>6.1515839661257052</v>
      </c>
      <c r="AF136" s="6">
        <f ca="1">OFFSET(IND!AO$28,$E136,0)</f>
        <v>6.5961580315342569</v>
      </c>
      <c r="AG136" s="6">
        <f ca="1">OFFSET(IND!AP$28,$E136,0)</f>
        <v>7.0020875046100173</v>
      </c>
      <c r="AH136" s="6">
        <f ca="1">OFFSET(IND!AQ$28,$E136,0)</f>
        <v>7.4016532937961816</v>
      </c>
      <c r="AJ136">
        <f t="shared" ca="1" si="7"/>
        <v>2.1244699465545871</v>
      </c>
    </row>
    <row r="137" spans="1:36">
      <c r="A137" s="26" t="s">
        <v>692</v>
      </c>
      <c r="C137" t="s">
        <v>764</v>
      </c>
      <c r="D137" t="s">
        <v>274</v>
      </c>
      <c r="E137" s="110">
        <f>MATCH(F137,IND!$D$29:$D$137,0)</f>
        <v>4</v>
      </c>
      <c r="F137" t="str">
        <f t="shared" ref="F137:F138" si="8">A137</f>
        <v>IFAMN</v>
      </c>
      <c r="G137" s="6">
        <f ca="1">OFFSET(IND!P$28,$E137,0)</f>
        <v>0.4587</v>
      </c>
      <c r="H137" s="6">
        <f ca="1">OFFSET(IND!Q$28,$E137,0)</f>
        <v>0.45965350011816469</v>
      </c>
      <c r="I137" s="6">
        <f ca="1">OFFSET(IND!R$28,$E137,0)</f>
        <v>0.44894404045862463</v>
      </c>
      <c r="J137" s="176">
        <f ca="1">OFFSET(IND!S$28,$E137,0)</f>
        <v>0.40775978603294205</v>
      </c>
      <c r="K137" s="6">
        <f ca="1">OFFSET(IND!T$28,$E137,0)</f>
        <v>0.41577732146701868</v>
      </c>
      <c r="L137" s="6">
        <f ca="1">OFFSET(IND!U$28,$E137,0)</f>
        <v>0.41243336013841014</v>
      </c>
      <c r="M137" s="6">
        <f ca="1">OFFSET(IND!V$28,$E137,0)</f>
        <v>0.41297873205425162</v>
      </c>
      <c r="N137" s="6">
        <f ca="1">OFFSET(IND!W$28,$E137,0)</f>
        <v>0.41557941060255432</v>
      </c>
      <c r="O137" s="176">
        <f ca="1">OFFSET(IND!X$28,$E137,0)</f>
        <v>0.4185915848812356</v>
      </c>
      <c r="P137" s="6">
        <f ca="1">OFFSET(IND!Y$28,$E137,0)</f>
        <v>0.43158823992981826</v>
      </c>
      <c r="Q137" s="6">
        <f ca="1">OFFSET(IND!Z$28,$E137,0)</f>
        <v>0.44304586406678148</v>
      </c>
      <c r="R137" s="6">
        <f ca="1">OFFSET(IND!AA$28,$E137,0)</f>
        <v>0.46765262788181944</v>
      </c>
      <c r="S137" s="6">
        <f ca="1">OFFSET(IND!AB$28,$E137,0)</f>
        <v>0.48639405269266761</v>
      </c>
      <c r="T137" s="6">
        <f ca="1">OFFSET(IND!AC$28,$E137,0)</f>
        <v>0.49892616154442493</v>
      </c>
      <c r="U137" s="6">
        <f ca="1">OFFSET(IND!AD$28,$E137,0)</f>
        <v>0.50947597021278324</v>
      </c>
      <c r="V137" s="6">
        <f ca="1">OFFSET(IND!AE$28,$E137,0)</f>
        <v>0.52101515589575398</v>
      </c>
      <c r="W137" s="6">
        <f ca="1">OFFSET(IND!AF$28,$E137,0)</f>
        <v>0.53546928030994834</v>
      </c>
      <c r="X137" s="6">
        <f ca="1">OFFSET(IND!AG$28,$E137,0)</f>
        <v>0.55296245885146467</v>
      </c>
      <c r="Y137" s="6">
        <f ca="1">OFFSET(IND!AH$28,$E137,0)</f>
        <v>0.59104815468278149</v>
      </c>
      <c r="Z137" s="6">
        <f ca="1">OFFSET(IND!AI$28,$E137,0)</f>
        <v>0.62389263464457456</v>
      </c>
      <c r="AA137" s="6">
        <f ca="1">OFFSET(IND!AJ$28,$E137,0)</f>
        <v>0.63706659740186899</v>
      </c>
      <c r="AB137" s="6">
        <f ca="1">OFFSET(IND!AK$28,$E137,0)</f>
        <v>0.65184696800009334</v>
      </c>
      <c r="AC137" s="6">
        <f ca="1">OFFSET(IND!AL$28,$E137,0)</f>
        <v>0.66076199959412774</v>
      </c>
      <c r="AD137" s="6">
        <f ca="1">OFFSET(IND!AM$28,$E137,0)</f>
        <v>0.68595033269374073</v>
      </c>
      <c r="AE137" s="6">
        <f ca="1">OFFSET(IND!AN$28,$E137,0)</f>
        <v>0.75692660849111559</v>
      </c>
      <c r="AF137" s="6">
        <f ca="1">OFFSET(IND!AO$28,$E137,0)</f>
        <v>0.81162958278291208</v>
      </c>
      <c r="AG137" s="6">
        <f ca="1">OFFSET(IND!AP$28,$E137,0)</f>
        <v>0.86157750205602468</v>
      </c>
      <c r="AH137" s="6">
        <f ca="1">OFFSET(IND!AQ$28,$E137,0)</f>
        <v>0.91074239671456869</v>
      </c>
      <c r="AJ137">
        <f t="shared" ca="1" si="7"/>
        <v>1.985485931359426</v>
      </c>
    </row>
    <row r="138" spans="1:36">
      <c r="A138" s="26" t="s">
        <v>694</v>
      </c>
      <c r="C138" t="s">
        <v>764</v>
      </c>
      <c r="D138" t="s">
        <v>274</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31.434875229756319</v>
      </c>
      <c r="L138" s="6">
        <f ca="1">OFFSET(IND!U$28,$E138,0)</f>
        <v>31.573415569989201</v>
      </c>
      <c r="M138" s="6">
        <f ca="1">OFFSET(IND!V$28,$E138,0)</f>
        <v>31.102710112438359</v>
      </c>
      <c r="N138" s="6">
        <f ca="1">OFFSET(IND!W$28,$E138,0)</f>
        <v>30.888928386452051</v>
      </c>
      <c r="O138" s="176">
        <f ca="1">OFFSET(IND!X$28,$E138,0)</f>
        <v>30.684926369822374</v>
      </c>
      <c r="P138" s="6">
        <f ca="1">OFFSET(IND!Y$28,$E138,0)</f>
        <v>31.168617222991266</v>
      </c>
      <c r="Q138" s="6">
        <f ca="1">OFFSET(IND!Z$28,$E138,0)</f>
        <v>31.715440454878877</v>
      </c>
      <c r="R138" s="6">
        <f ca="1">OFFSET(IND!AA$28,$E138,0)</f>
        <v>32.314239579185639</v>
      </c>
      <c r="S138" s="6">
        <f ca="1">OFFSET(IND!AB$28,$E138,0)</f>
        <v>33.068761011591427</v>
      </c>
      <c r="T138" s="6">
        <f ca="1">OFFSET(IND!AC$28,$E138,0)</f>
        <v>33.986938655947448</v>
      </c>
      <c r="U138" s="6">
        <f ca="1">OFFSET(IND!AD$28,$E138,0)</f>
        <v>35.074004256760418</v>
      </c>
      <c r="V138" s="6">
        <f ca="1">OFFSET(IND!AE$28,$E138,0)</f>
        <v>36.209869462960278</v>
      </c>
      <c r="W138" s="6">
        <f ca="1">OFFSET(IND!AF$28,$E138,0)</f>
        <v>37.445635195629862</v>
      </c>
      <c r="X138" s="6">
        <f ca="1">OFFSET(IND!AG$28,$E138,0)</f>
        <v>38.830733643823713</v>
      </c>
      <c r="Y138" s="6">
        <f ca="1">OFFSET(IND!AH$28,$E138,0)</f>
        <v>40.335206045363741</v>
      </c>
      <c r="Z138" s="6">
        <f ca="1">OFFSET(IND!AI$28,$E138,0)</f>
        <v>41.926476582534924</v>
      </c>
      <c r="AA138" s="6">
        <f ca="1">OFFSET(IND!AJ$28,$E138,0)</f>
        <v>43.594870556314227</v>
      </c>
      <c r="AB138" s="6">
        <f ca="1">OFFSET(IND!AK$28,$E138,0)</f>
        <v>45.362734427544432</v>
      </c>
      <c r="AC138" s="6">
        <f ca="1">OFFSET(IND!AL$28,$E138,0)</f>
        <v>47.157090174530481</v>
      </c>
      <c r="AD138" s="6">
        <f ca="1">OFFSET(IND!AM$28,$E138,0)</f>
        <v>48.958897438161003</v>
      </c>
      <c r="AE138" s="6">
        <f ca="1">OFFSET(IND!AN$28,$E138,0)</f>
        <v>58.633451765595545</v>
      </c>
      <c r="AF138" s="6">
        <f ca="1">OFFSET(IND!AO$28,$E138,0)</f>
        <v>70.264663205502544</v>
      </c>
      <c r="AG138" s="6">
        <f ca="1">OFFSET(IND!AP$28,$E138,0)</f>
        <v>91.244319454098502</v>
      </c>
      <c r="AH138" s="6">
        <f ca="1">OFFSET(IND!AQ$28,$E138,0)</f>
        <v>112.55008522144044</v>
      </c>
      <c r="AJ138">
        <f t="shared" ca="1" si="7"/>
        <v>3.6306479103690465</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10" t="s">
        <v>185</v>
      </c>
      <c r="C2" s="310"/>
    </row>
    <row r="3" spans="1:42">
      <c r="A3" t="s">
        <v>16</v>
      </c>
    </row>
    <row r="4" spans="1:42" ht="15.75" thickBot="1">
      <c r="A4" t="s">
        <v>16</v>
      </c>
      <c r="B4" s="310" t="s">
        <v>11</v>
      </c>
      <c r="C4" s="310"/>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266</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106.77618269276007</v>
      </c>
      <c r="O6" s="107" cm="1">
        <f t="array" ref="O6">INDEX(Drivers!$C$7:$AG$25,$D$6,MATCH(O$4,Drivers!$C$5:$AG$5,0))</f>
        <v>108.81604147435188</v>
      </c>
      <c r="P6" s="107" cm="1">
        <f t="array" ref="P6">INDEX(Drivers!$C$7:$AG$25,$D$6,MATCH(P$4,Drivers!$C$5:$AG$5,0))</f>
        <v>109.03367355730057</v>
      </c>
      <c r="Q6" s="107" cm="1">
        <f t="array" ref="Q6">INDEX(Drivers!$C$7:$AG$25,$D$6,MATCH(Q$4,Drivers!$C$5:$AG$5,0))</f>
        <v>110.12401029287358</v>
      </c>
      <c r="R6" s="107" cm="1">
        <f t="array" ref="R6">INDEX(Drivers!$C$7:$AG$25,$D$6,MATCH(R$4,Drivers!$C$5:$AG$5,0))</f>
        <v>111.33537440609517</v>
      </c>
      <c r="S6" s="107" cm="1">
        <f t="array" ref="S6">INDEX(Drivers!$C$7:$AG$25,$D$6,MATCH(S$4,Drivers!$C$5:$AG$5,0))</f>
        <v>112.8940696477805</v>
      </c>
      <c r="T6" s="107" cm="1">
        <f t="array" ref="T6">INDEX(Drivers!$C$7:$AG$25,$D$6,MATCH(T$4,Drivers!$C$5:$AG$5,0))</f>
        <v>114.70037476214499</v>
      </c>
      <c r="U6" s="107" cm="1">
        <f t="array" ref="U6">INDEX(Drivers!$C$7:$AG$25,$D$6,MATCH(U$4,Drivers!$C$5:$AG$5,0))</f>
        <v>116.7649815078636</v>
      </c>
      <c r="V6" s="107" cm="1">
        <f t="array" ref="V6">INDEX(Drivers!$C$7:$AG$25,$D$6,MATCH(V$4,Drivers!$C$5:$AG$5,0))</f>
        <v>119.33751514287142</v>
      </c>
      <c r="W6" s="107" cm="1">
        <f t="array" ref="W6">INDEX(Drivers!$C$7:$AG$25,$D$6,MATCH(W$4,Drivers!$C$5:$AG$5,0))</f>
        <v>122.46634842347326</v>
      </c>
      <c r="X6" s="107" cm="1">
        <f t="array" ref="X6">INDEX(Drivers!$C$7:$AG$25,$D$6,MATCH(X$4,Drivers!$C$5:$AG$5,0))</f>
        <v>126.06421579250767</v>
      </c>
      <c r="Y6" s="107" cm="1">
        <f t="array" ref="Y6">INDEX(Drivers!$C$7:$AG$25,$D$6,MATCH(Y$4,Drivers!$C$5:$AG$5,0))</f>
        <v>129.8559171888065</v>
      </c>
      <c r="Z6" s="107" cm="1">
        <f t="array" ref="Z6">INDEX(Drivers!$C$7:$AG$25,$D$6,MATCH(Z$4,Drivers!$C$5:$AG$5,0))</f>
        <v>133.87855551713014</v>
      </c>
      <c r="AA6" s="107" cm="1">
        <f t="array" ref="AA6">INDEX(Drivers!$C$7:$AG$25,$D$6,MATCH(AA$4,Drivers!$C$5:$AG$5,0))</f>
        <v>138.47941603601245</v>
      </c>
      <c r="AB6" s="107" cm="1">
        <f t="array" ref="AB6">INDEX(Drivers!$C$7:$AG$25,$D$6,MATCH(AB$4,Drivers!$C$5:$AG$5,0))</f>
        <v>143.35454149130049</v>
      </c>
      <c r="AC6" s="107" cm="1">
        <f t="array" ref="AC6">INDEX(Drivers!$C$7:$AG$25,$D$6,MATCH(AC$4,Drivers!$C$5:$AG$5,0))</f>
        <v>148.52153545006567</v>
      </c>
      <c r="AD6" s="107" cm="1">
        <f t="array" ref="AD6">INDEX(Drivers!$C$7:$AG$25,$D$6,MATCH(AD$4,Drivers!$C$5:$AG$5,0))</f>
        <v>154.01787462641707</v>
      </c>
      <c r="AE6" s="107" cm="1">
        <f t="array" ref="AE6">INDEX(Drivers!$C$7:$AG$25,$D$6,MATCH(AE$4,Drivers!$C$5:$AG$5,0))</f>
        <v>159.77135760162864</v>
      </c>
      <c r="AF6" s="107" cm="1">
        <f t="array" ref="AF6">INDEX(Drivers!$C$7:$AG$25,$D$6,MATCH(AF$4,Drivers!$C$5:$AG$5,0))</f>
        <v>165.61347836440339</v>
      </c>
      <c r="AG6" s="107" cm="1">
        <f t="array" ref="AG6">INDEX(Drivers!$C$7:$AG$25,$D$6,MATCH(AG$4,Drivers!$C$5:$AG$5,0))</f>
        <v>171.47762048595308</v>
      </c>
      <c r="AH6" s="107" cm="1">
        <f t="array" ref="AH6">INDEX(Drivers!$C$7:$AG$25,$D$6,MATCH(AH$4,Drivers!$C$5:$AG$5,0))</f>
        <v>203.42521702176563</v>
      </c>
      <c r="AI6" s="107" cm="1">
        <f t="array" ref="AI6">INDEX(Drivers!$C$7:$AG$25,$D$6,MATCH(AI$4,Drivers!$C$5:$AG$5,0))</f>
        <v>241.92531126525446</v>
      </c>
      <c r="AJ6" s="107" cm="1">
        <f t="array" ref="AJ6">INDEX(Drivers!$C$7:$AK$25,$D$6,MATCH(AJ$4,Drivers!$C$5:$AK$5,0))</f>
        <v>314.65951769462703</v>
      </c>
      <c r="AK6" s="107" cm="1">
        <f t="array" ref="AK6">INDEX(Drivers!$C$7:$AK$25,$D$6,MATCH(AK$4,Drivers!$C$5:$AK$5,0))</f>
        <v>342.85263739891138</v>
      </c>
      <c r="AL6" s="107"/>
      <c r="AM6" s="17"/>
      <c r="AN6" s="17"/>
      <c r="AO6" s="17"/>
      <c r="AP6" s="17"/>
    </row>
    <row r="7" spans="1:42">
      <c r="A7" t="s">
        <v>16</v>
      </c>
      <c r="B7" s="18"/>
    </row>
    <row r="8" spans="1:42" ht="15.75" thickBot="1">
      <c r="A8" t="s">
        <v>16</v>
      </c>
      <c r="B8" s="310" t="s">
        <v>12</v>
      </c>
      <c r="C8" s="310"/>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271</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768</v>
      </c>
      <c r="D22" s="15" t="s">
        <v>291</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2.5119840903226232</v>
      </c>
      <c r="O22" s="3">
        <f t="shared" si="1"/>
        <v>2.5599731893580109</v>
      </c>
      <c r="P22" s="3">
        <f t="shared" si="1"/>
        <v>2.5650931357367268</v>
      </c>
      <c r="Q22" s="3">
        <f t="shared" si="1"/>
        <v>2.5907440670940942</v>
      </c>
      <c r="R22" s="3">
        <f t="shared" si="1"/>
        <v>2.6192422518321288</v>
      </c>
      <c r="S22" s="3">
        <f t="shared" si="1"/>
        <v>2.6559116433577787</v>
      </c>
      <c r="T22" s="3">
        <f t="shared" si="1"/>
        <v>2.6984062296515035</v>
      </c>
      <c r="U22" s="3">
        <f t="shared" si="1"/>
        <v>2.7469775417852307</v>
      </c>
      <c r="V22" s="3">
        <f t="shared" si="1"/>
        <v>2.8074981878693284</v>
      </c>
      <c r="W22" s="3">
        <f t="shared" si="1"/>
        <v>2.88110617069785</v>
      </c>
      <c r="X22" s="3">
        <f t="shared" si="1"/>
        <v>2.9657485072394256</v>
      </c>
      <c r="Y22" s="3">
        <f t="shared" si="1"/>
        <v>3.0549509243193032</v>
      </c>
      <c r="Z22" s="3">
        <f t="shared" si="1"/>
        <v>3.1495862936220882</v>
      </c>
      <c r="AA22" s="3">
        <f t="shared" si="1"/>
        <v>3.2578247428133373</v>
      </c>
      <c r="AB22" s="3">
        <f t="shared" si="1"/>
        <v>3.3725154657177883</v>
      </c>
      <c r="AC22" s="3">
        <f t="shared" si="1"/>
        <v>3.4940725985154502</v>
      </c>
      <c r="AD22" s="3">
        <f t="shared" si="1"/>
        <v>3.6233778070162947</v>
      </c>
      <c r="AE22" s="3">
        <f t="shared" si="1"/>
        <v>3.7587325025410436</v>
      </c>
      <c r="AF22" s="3">
        <f t="shared" si="1"/>
        <v>3.8961724637734161</v>
      </c>
      <c r="AG22" s="3">
        <f t="shared" si="1"/>
        <v>4.0341304928135608</v>
      </c>
      <c r="AH22" s="3">
        <f t="shared" si="1"/>
        <v>4.7857199596605406</v>
      </c>
      <c r="AI22" s="3">
        <f t="shared" si="1"/>
        <v>5.6914615002983577</v>
      </c>
      <c r="AJ22" s="3">
        <f t="shared" si="1"/>
        <v>7.4025843814988459</v>
      </c>
      <c r="AK22" s="3">
        <f t="shared" si="1"/>
        <v>8.0658471650870585</v>
      </c>
      <c r="AL22" s="3"/>
      <c r="AM22" s="3"/>
      <c r="AN22" s="3"/>
      <c r="AO22" s="3"/>
      <c r="AP22" s="3"/>
      <c r="AQ22" s="3"/>
    </row>
    <row r="23" spans="1:43">
      <c r="A23" t="str">
        <f>IF('[3]TS BYDem'!$A11="*","*", "")</f>
        <v/>
      </c>
      <c r="B23" t="str">
        <f>[3]AGR!$B29</f>
        <v>AP</v>
      </c>
      <c r="C23" t="s">
        <v>769</v>
      </c>
      <c r="D23" s="15" t="s">
        <v>294</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4.6179662662628349</v>
      </c>
      <c r="O23" s="3">
        <f t="shared" si="2"/>
        <v>4.706188178713445</v>
      </c>
      <c r="P23" s="3">
        <f t="shared" si="2"/>
        <v>4.7156005550708722</v>
      </c>
      <c r="Q23" s="3">
        <f t="shared" si="2"/>
        <v>4.7627565606215807</v>
      </c>
      <c r="R23" s="3">
        <f t="shared" si="2"/>
        <v>4.8151468827884178</v>
      </c>
      <c r="S23" s="3">
        <f t="shared" si="2"/>
        <v>4.8825589391474562</v>
      </c>
      <c r="T23" s="3">
        <f t="shared" si="2"/>
        <v>4.9606798821738156</v>
      </c>
      <c r="U23" s="3">
        <f t="shared" si="2"/>
        <v>5.0499721200529439</v>
      </c>
      <c r="V23" s="3">
        <f t="shared" si="2"/>
        <v>5.161231702908383</v>
      </c>
      <c r="W23" s="3">
        <f t="shared" si="2"/>
        <v>5.2965507055005165</v>
      </c>
      <c r="X23" s="3">
        <f t="shared" si="2"/>
        <v>5.452154977180621</v>
      </c>
      <c r="Y23" s="3">
        <f t="shared" si="2"/>
        <v>5.6161423824078076</v>
      </c>
      <c r="Z23" s="3">
        <f t="shared" si="2"/>
        <v>5.7901175858014957</v>
      </c>
      <c r="AA23" s="3">
        <f t="shared" si="2"/>
        <v>5.9891003377239391</v>
      </c>
      <c r="AB23" s="3">
        <f t="shared" si="2"/>
        <v>6.199944781948914</v>
      </c>
      <c r="AC23" s="3">
        <f t="shared" si="2"/>
        <v>6.4234122556665278</v>
      </c>
      <c r="AD23" s="3">
        <f t="shared" si="2"/>
        <v>6.6611235903877173</v>
      </c>
      <c r="AE23" s="3">
        <f t="shared" si="2"/>
        <v>6.9099561448300859</v>
      </c>
      <c r="AF23" s="3">
        <f t="shared" si="2"/>
        <v>7.1626221975541906</v>
      </c>
      <c r="AG23" s="3">
        <f t="shared" si="2"/>
        <v>7.4162406526717444</v>
      </c>
      <c r="AH23" s="3">
        <f t="shared" si="2"/>
        <v>8.7979431950361953</v>
      </c>
      <c r="AI23" s="3">
        <f t="shared" si="2"/>
        <v>10.463034903511614</v>
      </c>
      <c r="AJ23" s="3">
        <f t="shared" si="2"/>
        <v>13.608718736962746</v>
      </c>
      <c r="AK23" s="3">
        <f t="shared" si="2"/>
        <v>14.828043800396795</v>
      </c>
      <c r="AL23" s="3"/>
      <c r="AM23" s="3"/>
      <c r="AN23" s="3"/>
      <c r="AO23" s="3"/>
      <c r="AP23" s="3"/>
      <c r="AQ23" s="3"/>
    </row>
    <row r="24" spans="1:43">
      <c r="A24" t="str">
        <f>IF('[3]TS BYDem'!$A12="*","*", "")</f>
        <v/>
      </c>
      <c r="B24" t="str">
        <f>[3]AGR!$B30</f>
        <v>AT</v>
      </c>
      <c r="C24" t="s">
        <v>770</v>
      </c>
      <c r="D24" s="15" t="s">
        <v>295</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7.9489982281859044</v>
      </c>
      <c r="O24" s="3">
        <f t="shared" si="3"/>
        <v>8.1008563807411385</v>
      </c>
      <c r="P24" s="3">
        <f t="shared" si="3"/>
        <v>8.1170580935026209</v>
      </c>
      <c r="Q24" s="3">
        <f t="shared" si="3"/>
        <v>8.1982286744376474</v>
      </c>
      <c r="R24" s="3">
        <f t="shared" si="3"/>
        <v>8.2884091898564609</v>
      </c>
      <c r="S24" s="3">
        <f t="shared" si="3"/>
        <v>8.4044469185144521</v>
      </c>
      <c r="T24" s="3">
        <f t="shared" si="3"/>
        <v>8.5389180692106841</v>
      </c>
      <c r="U24" s="3">
        <f t="shared" si="3"/>
        <v>8.6926185944564764</v>
      </c>
      <c r="V24" s="3">
        <f t="shared" si="3"/>
        <v>8.8841319525006242</v>
      </c>
      <c r="W24" s="3">
        <f t="shared" si="3"/>
        <v>9.1170592737119254</v>
      </c>
      <c r="X24" s="3">
        <f t="shared" si="3"/>
        <v>9.3849040366586873</v>
      </c>
      <c r="Y24" s="3">
        <f t="shared" si="3"/>
        <v>9.6671788560134466</v>
      </c>
      <c r="Z24" s="3">
        <f t="shared" si="3"/>
        <v>9.9666458732647154</v>
      </c>
      <c r="AA24" s="3">
        <f t="shared" si="3"/>
        <v>10.309158886845278</v>
      </c>
      <c r="AB24" s="3">
        <f t="shared" si="3"/>
        <v>10.672089669993571</v>
      </c>
      <c r="AC24" s="3">
        <f t="shared" si="3"/>
        <v>11.056748727729831</v>
      </c>
      <c r="AD24" s="3">
        <f t="shared" si="3"/>
        <v>11.465926029938148</v>
      </c>
      <c r="AE24" s="3">
        <f t="shared" si="3"/>
        <v>11.894246511364718</v>
      </c>
      <c r="AF24" s="3">
        <f t="shared" si="3"/>
        <v>12.329165670497511</v>
      </c>
      <c r="AG24" s="3">
        <f t="shared" si="3"/>
        <v>12.765724219028481</v>
      </c>
      <c r="AH24" s="3">
        <f t="shared" si="3"/>
        <v>15.14407659924699</v>
      </c>
      <c r="AI24" s="3">
        <f t="shared" si="3"/>
        <v>18.010232451690982</v>
      </c>
      <c r="AJ24" s="3">
        <f t="shared" si="3"/>
        <v>23.424961312144923</v>
      </c>
      <c r="AK24" s="3">
        <f t="shared" si="3"/>
        <v>25.523810071528274</v>
      </c>
      <c r="AL24" s="3"/>
      <c r="AM24" s="3"/>
      <c r="AN24" s="3"/>
      <c r="AO24" s="3"/>
      <c r="AP24" s="3"/>
      <c r="AQ24" s="3"/>
    </row>
    <row r="25" spans="1:43">
      <c r="A25" t="str">
        <f>IF('[3]TS BYDem'!$A13="*","*", "")</f>
        <v/>
      </c>
      <c r="B25" t="str">
        <f>[3]AGR!$B31</f>
        <v>AI</v>
      </c>
      <c r="C25" t="s">
        <v>771</v>
      </c>
      <c r="D25" s="15" t="s">
        <v>292</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5.7884476671232958</v>
      </c>
      <c r="O25" s="3">
        <f t="shared" si="4"/>
        <v>5.8990305284673985</v>
      </c>
      <c r="P25" s="3">
        <f t="shared" si="4"/>
        <v>5.9108285895243329</v>
      </c>
      <c r="Q25" s="3">
        <f t="shared" si="4"/>
        <v>5.9699368754195765</v>
      </c>
      <c r="R25" s="3">
        <f t="shared" si="4"/>
        <v>6.0356061810491912</v>
      </c>
      <c r="S25" s="3">
        <f t="shared" si="4"/>
        <v>6.1201046675838802</v>
      </c>
      <c r="T25" s="3">
        <f t="shared" si="4"/>
        <v>6.2180263422652224</v>
      </c>
      <c r="U25" s="3">
        <f t="shared" si="4"/>
        <v>6.3299508164259963</v>
      </c>
      <c r="V25" s="3">
        <f t="shared" si="4"/>
        <v>6.4694105343389774</v>
      </c>
      <c r="W25" s="3">
        <f t="shared" si="4"/>
        <v>6.6390278333206298</v>
      </c>
      <c r="X25" s="3">
        <f t="shared" si="4"/>
        <v>6.8340719569603703</v>
      </c>
      <c r="Y25" s="3">
        <f t="shared" si="4"/>
        <v>7.0396240243627792</v>
      </c>
      <c r="Z25" s="3">
        <f t="shared" si="4"/>
        <v>7.2576954224971928</v>
      </c>
      <c r="AA25" s="3">
        <f t="shared" si="4"/>
        <v>7.5071128456121858</v>
      </c>
      <c r="AB25" s="3">
        <f t="shared" si="4"/>
        <v>7.7713984555388356</v>
      </c>
      <c r="AC25" s="3">
        <f t="shared" si="4"/>
        <v>8.0515065599155839</v>
      </c>
      <c r="AD25" s="3">
        <f t="shared" si="4"/>
        <v>8.3494688103044687</v>
      </c>
      <c r="AE25" s="3">
        <f t="shared" si="4"/>
        <v>8.6613710928717875</v>
      </c>
      <c r="AF25" s="3">
        <f t="shared" si="4"/>
        <v>8.978078521883754</v>
      </c>
      <c r="AG25" s="3">
        <f t="shared" si="4"/>
        <v>9.2959797516068257</v>
      </c>
      <c r="AH25" s="3">
        <f t="shared" si="4"/>
        <v>11.027892112343984</v>
      </c>
      <c r="AI25" s="3">
        <f t="shared" si="4"/>
        <v>13.115022173445714</v>
      </c>
      <c r="AJ25" s="3">
        <f t="shared" si="4"/>
        <v>17.058018981428742</v>
      </c>
      <c r="AK25" s="3">
        <f t="shared" si="4"/>
        <v>18.586397257048233</v>
      </c>
      <c r="AL25" s="3"/>
      <c r="AM25" s="3"/>
      <c r="AN25" s="3"/>
      <c r="AO25" s="3"/>
      <c r="AP25" s="3"/>
      <c r="AQ25" s="3"/>
    </row>
    <row r="26" spans="1:43">
      <c r="A26" t="str">
        <f>IF('[3]TS BYDem'!$A14="*","*", "")</f>
        <v/>
      </c>
      <c r="B26" t="str">
        <f>[3]AGR!$B32</f>
        <v>AO</v>
      </c>
      <c r="C26" t="s">
        <v>772</v>
      </c>
      <c r="D26" s="15" t="s">
        <v>293</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10.152455227075826</v>
      </c>
      <c r="O26" s="3">
        <f t="shared" si="5"/>
        <v>10.346408358077507</v>
      </c>
      <c r="P26" s="3">
        <f t="shared" si="5"/>
        <v>10.367101174793662</v>
      </c>
      <c r="Q26" s="3">
        <f t="shared" si="5"/>
        <v>10.470772186541598</v>
      </c>
      <c r="R26" s="3">
        <f t="shared" si="5"/>
        <v>10.585950680593555</v>
      </c>
      <c r="S26" s="3">
        <f t="shared" si="5"/>
        <v>10.734153990121865</v>
      </c>
      <c r="T26" s="3">
        <f t="shared" si="5"/>
        <v>10.905900453963815</v>
      </c>
      <c r="U26" s="3">
        <f t="shared" si="5"/>
        <v>11.102206662135163</v>
      </c>
      <c r="V26" s="3">
        <f t="shared" si="5"/>
        <v>11.346807395097445</v>
      </c>
      <c r="W26" s="3">
        <f t="shared" si="5"/>
        <v>11.644302014152119</v>
      </c>
      <c r="X26" s="3">
        <f t="shared" si="5"/>
        <v>11.986393166466328</v>
      </c>
      <c r="Y26" s="3">
        <f t="shared" si="5"/>
        <v>12.346914377185495</v>
      </c>
      <c r="Z26" s="3">
        <f t="shared" si="5"/>
        <v>12.729393451573628</v>
      </c>
      <c r="AA26" s="3">
        <f t="shared" si="5"/>
        <v>13.166850843718633</v>
      </c>
      <c r="AB26" s="3">
        <f t="shared" si="5"/>
        <v>13.630385797516391</v>
      </c>
      <c r="AC26" s="3">
        <f t="shared" si="5"/>
        <v>14.121672089103322</v>
      </c>
      <c r="AD26" s="3">
        <f t="shared" si="5"/>
        <v>14.64427306615168</v>
      </c>
      <c r="AE26" s="3">
        <f t="shared" si="5"/>
        <v>15.191323698909869</v>
      </c>
      <c r="AF26" s="3">
        <f t="shared" si="5"/>
        <v>15.746802158426501</v>
      </c>
      <c r="AG26" s="3">
        <f t="shared" si="5"/>
        <v>16.304374444987364</v>
      </c>
      <c r="AH26" s="3">
        <f t="shared" si="5"/>
        <v>19.342004516253358</v>
      </c>
      <c r="AI26" s="3">
        <f t="shared" si="5"/>
        <v>23.002656856391031</v>
      </c>
      <c r="AJ26" s="3">
        <f t="shared" si="5"/>
        <v>29.918344939901854</v>
      </c>
      <c r="AK26" s="3">
        <f t="shared" si="5"/>
        <v>32.598993173346742</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P16" sqref="AP16:AQ16"/>
    </sheetView>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591</v>
      </c>
      <c r="B1" t="s">
        <v>17</v>
      </c>
      <c r="G1" t="s">
        <v>269</v>
      </c>
    </row>
    <row r="2" spans="1:49" ht="15.75" thickBot="1">
      <c r="A2" t="s">
        <v>16</v>
      </c>
      <c r="B2" s="310" t="s">
        <v>185</v>
      </c>
      <c r="C2" s="310"/>
      <c r="G2" t="s">
        <v>268</v>
      </c>
      <c r="I2">
        <v>1</v>
      </c>
    </row>
    <row r="3" spans="1:49">
      <c r="A3" t="s">
        <v>16</v>
      </c>
      <c r="G3" t="s">
        <v>270</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378</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379</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377</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380</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698</v>
      </c>
      <c r="C8" s="9"/>
      <c r="D8" s="9"/>
      <c r="E8" s="9"/>
      <c r="F8" s="9"/>
    </row>
    <row r="9" spans="1:49">
      <c r="A9" t="s">
        <v>16</v>
      </c>
      <c r="B9" t="s">
        <v>9</v>
      </c>
      <c r="C9" t="s">
        <v>10</v>
      </c>
      <c r="D9" t="s">
        <v>267</v>
      </c>
      <c r="E9" t="s">
        <v>266</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199.06146159587709</v>
      </c>
      <c r="U10" cm="1">
        <f t="array" ref="U10">INDEX(Drivers!$C$7:$AG$25,$G10,U$9)</f>
        <v>202.86434403906432</v>
      </c>
      <c r="V10" cm="1">
        <f t="array" ref="V10">INDEX(Drivers!$C$7:$AG$25,$G10,V$9)</f>
        <v>203.27007272714246</v>
      </c>
      <c r="W10" cm="1">
        <f t="array" ref="W10">INDEX(Drivers!$C$7:$AG$25,$G10,W$9)</f>
        <v>205.30277345441388</v>
      </c>
      <c r="X10" cm="1">
        <f t="array" ref="X10">INDEX(Drivers!$C$7:$AG$25,$G10,X$9)</f>
        <v>207.5611039624124</v>
      </c>
      <c r="Y10" cm="1">
        <f t="array" ref="Y10">INDEX(Drivers!$C$7:$AG$25,$G10,Y$9)</f>
        <v>210.46695941788619</v>
      </c>
      <c r="Z10" cm="1">
        <f t="array" ref="Z10">INDEX(Drivers!$C$7:$AG$25,$G10,Z$9)</f>
        <v>213.83443076857236</v>
      </c>
      <c r="AA10" cm="1">
        <f t="array" ref="AA10">INDEX(Drivers!$C$7:$AG$25,$G10,AA$9)</f>
        <v>217.68345052240667</v>
      </c>
      <c r="AB10" cm="1">
        <f t="array" ref="AB10">INDEX(Drivers!$C$7:$AG$25,$G10,AB$9)</f>
        <v>222.47939183136617</v>
      </c>
      <c r="AC10" cm="1">
        <f t="array" ref="AC10">INDEX(Drivers!$C$7:$AG$25,$G10,AC$9)</f>
        <v>228.31243540175274</v>
      </c>
      <c r="AD10" cm="1">
        <f t="array" ref="AD10">INDEX(Drivers!$C$7:$AG$25,$G10,AD$9)</f>
        <v>235.01989317975648</v>
      </c>
      <c r="AE10" cm="1">
        <f t="array" ref="AE10">INDEX(Drivers!$C$7:$AG$25,$G10,AE$9)</f>
        <v>242.08871323726126</v>
      </c>
      <c r="AF10" cm="1">
        <f t="array" ref="AF10">INDEX(Drivers!$C$7:$AG$25,$G10,AF$9)</f>
        <v>249.58806604154535</v>
      </c>
      <c r="AG10" cm="1">
        <f t="array" ref="AG10">INDEX(Drivers!$C$7:$AG$25,$G10,AG$9)</f>
        <v>258.16539102536478</v>
      </c>
      <c r="AH10" cm="1">
        <f t="array" ref="AH10">INDEX(Drivers!$C$7:$AG$25,$G10,AH$9)</f>
        <v>267.25402459625479</v>
      </c>
      <c r="AI10" cm="1">
        <f t="array" ref="AI10">INDEX(Drivers!$C$7:$AG$25,$G10,AI$9)</f>
        <v>276.88678485748676</v>
      </c>
      <c r="AJ10" cm="1">
        <f t="array" ref="AJ10">INDEX(Drivers!$C$7:$AG$25,$G10,AJ$9)</f>
        <v>287.13353916429128</v>
      </c>
      <c r="AK10" cm="1">
        <f t="array" ref="AK10">INDEX(Drivers!$C$7:$AG$25,$G10,AK$9)</f>
        <v>297.85968334204398</v>
      </c>
      <c r="AL10" cm="1">
        <f t="array" ref="AL10">INDEX(Drivers!$C$7:$AG$25,$G10,AL$9)</f>
        <v>308.75107380506353</v>
      </c>
      <c r="AM10" cm="1">
        <f t="array" ref="AM10">INDEX(Drivers!$C$7:$AG$25,$G10,AM$9)</f>
        <v>319.68351840350471</v>
      </c>
      <c r="AN10" cm="1">
        <f t="array" ref="AN10">INDEX(Drivers!$C$7:$AG$25,$G10,AN$9)</f>
        <v>379.24301098429203</v>
      </c>
      <c r="AO10" cm="1">
        <f t="array" ref="AO10">INDEX(Drivers!$C$7:$AK$25,$G10,AO$9)</f>
        <v>451.01824061335759</v>
      </c>
      <c r="AP10" cm="1">
        <f t="array" ref="AP10">INDEX(Drivers!$C$7:$AK$25,$G10,AP$9)</f>
        <v>525.77604326701203</v>
      </c>
      <c r="AQ10" cm="1">
        <f t="array" ref="AQ10">INDEX(Drivers!$C$7:$AK$25,$G10,AQ$9)</f>
        <v>586.61568448815979</v>
      </c>
    </row>
    <row r="11" spans="1:49">
      <c r="A11" t="s">
        <v>16</v>
      </c>
      <c r="B11" s="3" t="s">
        <v>702</v>
      </c>
      <c r="C11" s="3" t="s">
        <v>693</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94.326547184944275</v>
      </c>
      <c r="U11" cm="1">
        <f t="array" ref="U11">INDEX(Drivers!$C$7:$AG$25,$G11,U$9)</f>
        <v>96.317551881937518</v>
      </c>
      <c r="V11" cm="1">
        <f t="array" ref="V11">INDEX(Drivers!$C$7:$AG$25,$G11,V$9)</f>
        <v>96.485901069684218</v>
      </c>
      <c r="W11" cm="1">
        <f t="array" ref="W11">INDEX(Drivers!$C$7:$AG$25,$G11,W$9)</f>
        <v>97.470770267879814</v>
      </c>
      <c r="X11" cm="1">
        <f t="array" ref="X11">INDEX(Drivers!$C$7:$AG$25,$G11,X$9)</f>
        <v>98.521510052447297</v>
      </c>
      <c r="Y11" cm="1">
        <f t="array" ref="Y11">INDEX(Drivers!$C$7:$AG$25,$G11,Y$9)</f>
        <v>100.07451861040887</v>
      </c>
      <c r="Z11" cm="1">
        <f t="array" ref="Z11">INDEX(Drivers!$C$7:$AG$25,$G11,Z$9)</f>
        <v>101.83022921202563</v>
      </c>
      <c r="AA11" cm="1">
        <f t="array" ref="AA11">INDEX(Drivers!$C$7:$AG$25,$G11,AA$9)</f>
        <v>103.75282121155556</v>
      </c>
      <c r="AB11" cm="1">
        <f t="array" ref="AB11">INDEX(Drivers!$C$7:$AG$25,$G11,AB$9)</f>
        <v>106.17539801658454</v>
      </c>
      <c r="AC11" cm="1">
        <f t="array" ref="AC11">INDEX(Drivers!$C$7:$AG$25,$G11,AC$9)</f>
        <v>109.12343337857642</v>
      </c>
      <c r="AD11" cm="1">
        <f t="array" ref="AD11">INDEX(Drivers!$C$7:$AG$25,$G11,AD$9)</f>
        <v>112.61372510120846</v>
      </c>
      <c r="AE11" cm="1">
        <f t="array" ref="AE11">INDEX(Drivers!$C$7:$AG$25,$G11,AE$9)</f>
        <v>116.26069997030581</v>
      </c>
      <c r="AF11" cm="1">
        <f t="array" ref="AF11">INDEX(Drivers!$C$7:$AG$25,$G11,AF$9)</f>
        <v>120.228430072908</v>
      </c>
      <c r="AG11" cm="1">
        <f t="array" ref="AG11">INDEX(Drivers!$C$7:$AG$25,$G11,AG$9)</f>
        <v>124.67562962107331</v>
      </c>
      <c r="AH11" cm="1">
        <f t="array" ref="AH11">INDEX(Drivers!$C$7:$AG$25,$G11,AH$9)</f>
        <v>129.50610863365219</v>
      </c>
      <c r="AI11" cm="1">
        <f t="array" ref="AI11">INDEX(Drivers!$C$7:$AG$25,$G11,AI$9)</f>
        <v>134.61527442843331</v>
      </c>
      <c r="AJ11" cm="1">
        <f t="array" ref="AJ11">INDEX(Drivers!$C$7:$AG$25,$G11,AJ$9)</f>
        <v>139.97206400250883</v>
      </c>
      <c r="AK11" cm="1">
        <f t="array" ref="AK11">INDEX(Drivers!$C$7:$AG$25,$G11,AK$9)</f>
        <v>145.64822616961308</v>
      </c>
      <c r="AL11" cm="1">
        <f t="array" ref="AL11">INDEX(Drivers!$C$7:$AG$25,$G11,AL$9)</f>
        <v>151.40944702553836</v>
      </c>
      <c r="AM11" cm="1">
        <f t="array" ref="AM11">INDEX(Drivers!$C$7:$AG$25,$G11,AM$9)</f>
        <v>157.19459281004734</v>
      </c>
      <c r="AN11" cm="1">
        <f t="array" ref="AN11">INDEX(Drivers!$C$7:$AG$25,$G11,AN$9)</f>
        <v>188.25713113703131</v>
      </c>
      <c r="AO11" cm="1">
        <f t="array" ref="AO11">INDEX(Drivers!$C$7:$AK$25,$G11,AO$9)</f>
        <v>225.6019988087985</v>
      </c>
      <c r="AP11">
        <f>FORECAST(AP$3,$AM11:$AO11,$AM$3:$AO$3)</f>
        <v>292.96234991675192</v>
      </c>
      <c r="AQ11">
        <f>FORECAST(AQ$3,$AM11:$AO11,$AM$3:$AO$3)</f>
        <v>361.36975591550436</v>
      </c>
    </row>
    <row r="12" spans="1:49">
      <c r="A12" t="s">
        <v>16</v>
      </c>
      <c r="B12" s="3" t="s">
        <v>687</v>
      </c>
      <c r="C12" s="3" t="s">
        <v>689</v>
      </c>
      <c r="D12">
        <f>[4]IND!M11</f>
        <v>0</v>
      </c>
      <c r="F12" s="3" t="s">
        <v>691</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118.318</v>
      </c>
      <c r="S12">
        <f t="shared" si="5"/>
        <v>107.464</v>
      </c>
      <c r="T12">
        <f t="shared" si="5"/>
        <v>109.577</v>
      </c>
      <c r="U12">
        <f t="shared" si="5"/>
        <v>110.503</v>
      </c>
      <c r="V12">
        <f t="shared" si="5"/>
        <v>112.52</v>
      </c>
      <c r="W12">
        <f t="shared" si="5"/>
        <v>115.176</v>
      </c>
      <c r="X12">
        <f t="shared" si="5"/>
        <v>118.041</v>
      </c>
      <c r="Y12">
        <f t="shared" si="5"/>
        <v>121.706</v>
      </c>
      <c r="Z12">
        <f t="shared" si="5"/>
        <v>124.937</v>
      </c>
      <c r="AA12">
        <f t="shared" si="5"/>
        <v>131.876</v>
      </c>
      <c r="AB12">
        <f t="shared" si="5"/>
        <v>137.161</v>
      </c>
      <c r="AC12">
        <f t="shared" si="5"/>
        <v>140.69499999999999</v>
      </c>
      <c r="AD12">
        <f t="shared" si="5"/>
        <v>143.66999999999999</v>
      </c>
      <c r="AE12">
        <f t="shared" si="5"/>
        <v>146.92400000000001</v>
      </c>
      <c r="AF12">
        <f t="shared" si="5"/>
        <v>151</v>
      </c>
      <c r="AG12">
        <f t="shared" si="5"/>
        <v>155.93299999999999</v>
      </c>
      <c r="AH12">
        <f t="shared" si="5"/>
        <v>166.673</v>
      </c>
      <c r="AI12">
        <f t="shared" si="5"/>
        <v>175.935</v>
      </c>
      <c r="AJ12">
        <f t="shared" si="5"/>
        <v>179.65</v>
      </c>
      <c r="AK12">
        <f t="shared" si="5"/>
        <v>183.81800000000001</v>
      </c>
      <c r="AL12">
        <f t="shared" si="5"/>
        <v>186.33199999999999</v>
      </c>
      <c r="AM12">
        <f t="shared" si="5"/>
        <v>193.435</v>
      </c>
      <c r="AN12">
        <f t="shared" si="5"/>
        <v>213.45</v>
      </c>
      <c r="AO12" s="182">
        <f t="shared" si="5"/>
        <v>228.876</v>
      </c>
      <c r="AP12" s="182">
        <f t="shared" ref="AP12:AQ12" si="6">AP14</f>
        <v>242.96109523809537</v>
      </c>
      <c r="AQ12" s="182">
        <f t="shared" si="6"/>
        <v>256.82538095238124</v>
      </c>
    </row>
    <row r="13" spans="1:49">
      <c r="A13" t="s">
        <v>16</v>
      </c>
      <c r="B13" s="3" t="s">
        <v>688</v>
      </c>
      <c r="C13" s="3" t="s">
        <v>690</v>
      </c>
      <c r="D13">
        <f>[4]IND!M12</f>
        <v>0</v>
      </c>
      <c r="F13" s="3" t="s">
        <v>692</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118.318</v>
      </c>
      <c r="S13">
        <f t="shared" si="7"/>
        <v>107.464</v>
      </c>
      <c r="T13">
        <f t="shared" si="7"/>
        <v>109.577</v>
      </c>
      <c r="U13">
        <f t="shared" si="7"/>
        <v>110.503</v>
      </c>
      <c r="V13">
        <f t="shared" si="7"/>
        <v>112.52</v>
      </c>
      <c r="W13">
        <f t="shared" si="7"/>
        <v>115.176</v>
      </c>
      <c r="X13">
        <f t="shared" si="7"/>
        <v>118.041</v>
      </c>
      <c r="Y13">
        <f t="shared" si="7"/>
        <v>121.706</v>
      </c>
      <c r="Z13">
        <f t="shared" si="7"/>
        <v>124.937</v>
      </c>
      <c r="AA13">
        <f t="shared" si="7"/>
        <v>131.876</v>
      </c>
      <c r="AB13">
        <f t="shared" si="7"/>
        <v>137.161</v>
      </c>
      <c r="AC13">
        <f t="shared" si="7"/>
        <v>140.69499999999999</v>
      </c>
      <c r="AD13">
        <f t="shared" si="7"/>
        <v>143.66999999999999</v>
      </c>
      <c r="AE13">
        <f t="shared" si="7"/>
        <v>146.92400000000001</v>
      </c>
      <c r="AF13">
        <f t="shared" si="7"/>
        <v>151</v>
      </c>
      <c r="AG13">
        <f t="shared" si="7"/>
        <v>155.93299999999999</v>
      </c>
      <c r="AH13">
        <f t="shared" si="7"/>
        <v>166.673</v>
      </c>
      <c r="AI13">
        <f t="shared" si="7"/>
        <v>175.935</v>
      </c>
      <c r="AJ13">
        <f t="shared" si="7"/>
        <v>179.65</v>
      </c>
      <c r="AK13">
        <f t="shared" si="7"/>
        <v>183.81800000000001</v>
      </c>
      <c r="AL13">
        <f t="shared" si="7"/>
        <v>186.33199999999999</v>
      </c>
      <c r="AM13">
        <f t="shared" si="7"/>
        <v>193.435</v>
      </c>
      <c r="AN13">
        <f t="shared" si="7"/>
        <v>213.45</v>
      </c>
      <c r="AO13" s="182">
        <f t="shared" si="7"/>
        <v>228.876</v>
      </c>
      <c r="AP13" s="182">
        <f t="shared" si="7"/>
        <v>242.96109523809537</v>
      </c>
      <c r="AQ13" s="182">
        <f t="shared" si="7"/>
        <v>256.82538095238124</v>
      </c>
    </row>
    <row r="14" spans="1:49">
      <c r="A14" t="s">
        <v>16</v>
      </c>
      <c r="B14" s="3" t="str">
        <f>[4]IND!B12</f>
        <v>IS</v>
      </c>
      <c r="C14" s="3" t="str">
        <f>[4]IND!A12</f>
        <v>Iron &amp; Steel</v>
      </c>
      <c r="D14">
        <f>[4]IND!M12</f>
        <v>0</v>
      </c>
      <c r="F14" s="3" t="s">
        <v>278</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118.318</v>
      </c>
      <c r="S14" s="182" cm="1">
        <f t="array" ref="S14">INDEX(Drivers!$C$88:$AG$104,$G14,S$9)</f>
        <v>107.464</v>
      </c>
      <c r="T14" s="182" cm="1">
        <f t="array" ref="T14">INDEX(Drivers!$C$88:$AG$104,$G14,T$9)</f>
        <v>109.577</v>
      </c>
      <c r="U14" s="182" cm="1">
        <f t="array" ref="U14">INDEX(Drivers!$C$88:$AG$104,$G14,U$9)</f>
        <v>110.503</v>
      </c>
      <c r="V14" s="182" cm="1">
        <f t="array" ref="V14">INDEX(Drivers!$C$88:$AG$104,$G14,V$9)</f>
        <v>112.52</v>
      </c>
      <c r="W14" s="182" cm="1">
        <f t="array" ref="W14">INDEX(Drivers!$C$88:$AG$104,$G14,W$9)</f>
        <v>115.176</v>
      </c>
      <c r="X14" s="182" cm="1">
        <f t="array" ref="X14">INDEX(Drivers!$C$88:$AG$104,$G14,X$9)</f>
        <v>118.041</v>
      </c>
      <c r="Y14" s="182" cm="1">
        <f t="array" ref="Y14">INDEX(Drivers!$C$88:$AG$104,$G14,Y$9)</f>
        <v>121.706</v>
      </c>
      <c r="Z14" s="182" cm="1">
        <f t="array" ref="Z14">INDEX(Drivers!$C$88:$AG$104,$G14,Z$9)</f>
        <v>124.937</v>
      </c>
      <c r="AA14" s="182" cm="1">
        <f t="array" ref="AA14">INDEX(Drivers!$C$88:$AG$104,$G14,AA$9)</f>
        <v>131.876</v>
      </c>
      <c r="AB14" s="182" cm="1">
        <f t="array" ref="AB14">INDEX(Drivers!$C$88:$AG$104,$G14,AB$9)</f>
        <v>137.161</v>
      </c>
      <c r="AC14" s="182" cm="1">
        <f t="array" ref="AC14">INDEX(Drivers!$C$88:$AG$104,$G14,AC$9)</f>
        <v>140.69499999999999</v>
      </c>
      <c r="AD14" s="182" cm="1">
        <f t="array" ref="AD14">INDEX(Drivers!$C$88:$AG$104,$G14,AD$9)</f>
        <v>143.66999999999999</v>
      </c>
      <c r="AE14" s="182" cm="1">
        <f t="array" ref="AE14">INDEX(Drivers!$C$88:$AG$104,$G14,AE$9)</f>
        <v>146.92400000000001</v>
      </c>
      <c r="AF14" s="182" cm="1">
        <f t="array" ref="AF14">INDEX(Drivers!$C$88:$AG$104,$G14,AF$9)</f>
        <v>151</v>
      </c>
      <c r="AG14" s="182" cm="1">
        <f t="array" ref="AG14">INDEX(Drivers!$C$88:$AG$104,$G14,AG$9)</f>
        <v>155.93299999999999</v>
      </c>
      <c r="AH14" s="182" cm="1">
        <f t="array" ref="AH14">INDEX(Drivers!$C$88:$AG$104,$G14,AH$9)</f>
        <v>166.673</v>
      </c>
      <c r="AI14" s="182" cm="1">
        <f t="array" ref="AI14">INDEX(Drivers!$C$88:$AG$104,$G14,AI$9)</f>
        <v>175.935</v>
      </c>
      <c r="AJ14" s="182" cm="1">
        <f t="array" ref="AJ14">INDEX(Drivers!$C$88:$AG$104,$G14,AJ$9)</f>
        <v>179.65</v>
      </c>
      <c r="AK14" s="182" cm="1">
        <f t="array" ref="AK14">INDEX(Drivers!$C$88:$AG$104,$G14,AK$9)</f>
        <v>183.81800000000001</v>
      </c>
      <c r="AL14" s="182" cm="1">
        <f t="array" ref="AL14">INDEX(Drivers!$C$88:$AG$104,$G14,AL$9)</f>
        <v>186.33199999999999</v>
      </c>
      <c r="AM14" s="182" cm="1">
        <f t="array" ref="AM14">INDEX(Drivers!$C$88:$AG$104,$G14,AM$9)</f>
        <v>193.435</v>
      </c>
      <c r="AN14" s="182" cm="1">
        <f t="array" ref="AN14">INDEX(Drivers!$C$88:$AG$104,$G14,AN$9)</f>
        <v>213.45</v>
      </c>
      <c r="AO14" s="182" cm="1">
        <f t="array" ref="AO14">INDEX(Drivers!$C$88:$AK$104,$G14,AO$9)</f>
        <v>228.876</v>
      </c>
      <c r="AP14" s="182" cm="1">
        <f t="array" ref="AP14">INDEX(Drivers!$C$88:$AK$104,$G14,AP$9)</f>
        <v>242.96109523809537</v>
      </c>
      <c r="AQ14" s="182" cm="1">
        <f t="array" ref="AQ14">INDEX(Drivers!$C$88:$AK$104,$G14,AQ$9)</f>
        <v>256.82538095238124</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76.135205707164062</v>
      </c>
      <c r="U15" cm="1">
        <f t="array" ref="U15">INDEX(Drivers!$C$7:$AG$25,$G15,U$9)</f>
        <v>77.742235294203837</v>
      </c>
      <c r="V15" cm="1">
        <f t="array" ref="V15">INDEX(Drivers!$C$7:$AG$25,$G15,V$9)</f>
        <v>77.87811750787796</v>
      </c>
      <c r="W15" cm="1">
        <f t="array" ref="W15">INDEX(Drivers!$C$7:$AG$25,$G15,W$9)</f>
        <v>78.673049806759337</v>
      </c>
      <c r="X15" cm="1">
        <f t="array" ref="X15">INDEX(Drivers!$C$7:$AG$25,$G15,X$9)</f>
        <v>79.521149223415563</v>
      </c>
      <c r="Y15" cm="1">
        <f t="array" ref="Y15">INDEX(Drivers!$C$7:$AG$25,$G15,Y$9)</f>
        <v>80.774652394623175</v>
      </c>
      <c r="Z15" cm="1">
        <f t="array" ref="Z15">INDEX(Drivers!$C$7:$AG$25,$G15,Z$9)</f>
        <v>82.191765517127848</v>
      </c>
      <c r="AA15" cm="1">
        <f t="array" ref="AA15">INDEX(Drivers!$C$7:$AG$25,$G15,AA$9)</f>
        <v>83.743576134007128</v>
      </c>
      <c r="AB15" cm="1">
        <f t="array" ref="AB15">INDEX(Drivers!$C$7:$AG$25,$G15,AB$9)</f>
        <v>85.69894701205537</v>
      </c>
      <c r="AC15" cm="1">
        <f t="array" ref="AC15">INDEX(Drivers!$C$7:$AG$25,$G15,AC$9)</f>
        <v>88.078439163688699</v>
      </c>
      <c r="AD15" cm="1">
        <f t="array" ref="AD15">INDEX(Drivers!$C$7:$AG$25,$G15,AD$9)</f>
        <v>90.895610853007341</v>
      </c>
      <c r="AE15" cm="1">
        <f t="array" ref="AE15">INDEX(Drivers!$C$7:$AG$25,$G15,AE$9)</f>
        <v>93.839248568518911</v>
      </c>
      <c r="AF15" cm="1">
        <f t="array" ref="AF15">INDEX(Drivers!$C$7:$AG$25,$G15,AF$9)</f>
        <v>97.041782283230575</v>
      </c>
      <c r="AG15" cm="1">
        <f t="array" ref="AG15">INDEX(Drivers!$C$7:$AG$25,$G15,AG$9)</f>
        <v>100.63131738787621</v>
      </c>
      <c r="AH15" cm="1">
        <f t="array" ref="AH15">INDEX(Drivers!$C$7:$AG$25,$G15,AH$9)</f>
        <v>104.5302146152469</v>
      </c>
      <c r="AI15" cm="1">
        <f t="array" ref="AI15">INDEX(Drivers!$C$7:$AG$25,$G15,AI$9)</f>
        <v>108.65405249955944</v>
      </c>
      <c r="AJ15" cm="1">
        <f t="array" ref="AJ15">INDEX(Drivers!$C$7:$AG$25,$G15,AJ$9)</f>
        <v>112.97775869175773</v>
      </c>
      <c r="AK15" cm="1">
        <f t="array" ref="AK15">INDEX(Drivers!$C$7:$AG$25,$G15,AK$9)</f>
        <v>117.55924489173901</v>
      </c>
      <c r="AL15" cm="1">
        <f t="array" ref="AL15">INDEX(Drivers!$C$7:$AG$25,$G15,AL$9)</f>
        <v>122.2093857914187</v>
      </c>
      <c r="AM15" cm="1">
        <f t="array" ref="AM15">INDEX(Drivers!$C$7:$AG$25,$G15,AM$9)</f>
        <v>126.87883757879234</v>
      </c>
      <c r="AN15" cm="1">
        <f t="array" ref="AN15">INDEX(Drivers!$C$7:$AG$25,$G15,AN$9)</f>
        <v>151.95081165067981</v>
      </c>
      <c r="AO15" cm="1">
        <f t="array" ref="AO15">INDEX(Drivers!$C$7:$AK$25,$G15,AO$9)</f>
        <v>182.09353675989101</v>
      </c>
      <c r="AP15" cm="1">
        <f t="array" ref="AP15">INDEX(Drivers!$C$7:$AK$25,$G15,AP$9)</f>
        <v>213.46298674732734</v>
      </c>
      <c r="AQ15" cm="1">
        <f t="array" ref="AQ15">INDEX(Drivers!$C$7:$AK$25,$G15,AQ$9)</f>
        <v>239.03171955828529</v>
      </c>
    </row>
    <row r="16" spans="1:49">
      <c r="A16" t="s">
        <v>16</v>
      </c>
      <c r="B16" s="3" t="s">
        <v>695</v>
      </c>
      <c r="C16" s="3" t="s">
        <v>699</v>
      </c>
      <c r="D16">
        <v>0</v>
      </c>
      <c r="F16" s="3" t="s">
        <v>700</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15.492696969696908</v>
      </c>
      <c r="AQ16" s="182" cm="1">
        <f t="array" ref="AQ16">INDEX(Drivers!$C$88:$AK$104,$G16,AQ$9)</f>
        <v>17.275580086580021</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12.629657459095826</v>
      </c>
      <c r="U17" cm="1">
        <f t="array" ref="U17">INDEX(Drivers!$C$7:$AG$25,$G17,U$9)</f>
        <v>12.896238904859688</v>
      </c>
      <c r="V17" cm="1">
        <f t="array" ref="V17">INDEX(Drivers!$C$7:$AG$25,$G17,V$9)</f>
        <v>12.918779670298596</v>
      </c>
      <c r="W17" cm="1">
        <f t="array" ref="W17">INDEX(Drivers!$C$7:$AG$25,$G17,W$9)</f>
        <v>13.050646689567692</v>
      </c>
      <c r="X17" cm="1">
        <f t="array" ref="X17">INDEX(Drivers!$C$7:$AG$25,$G17,X$9)</f>
        <v>13.191333314423288</v>
      </c>
      <c r="Y17" cm="1">
        <f t="array" ref="Y17">INDEX(Drivers!$C$7:$AG$25,$G17,Y$9)</f>
        <v>13.399270175290699</v>
      </c>
      <c r="Z17" cm="1">
        <f t="array" ref="Z17">INDEX(Drivers!$C$7:$AG$25,$G17,Z$9)</f>
        <v>13.634347406011829</v>
      </c>
      <c r="AA17" cm="1">
        <f t="array" ref="AA17">INDEX(Drivers!$C$7:$AG$25,$G17,AA$9)</f>
        <v>13.891768875495417</v>
      </c>
      <c r="AB17" cm="1">
        <f t="array" ref="AB17">INDEX(Drivers!$C$7:$AG$25,$G17,AB$9)</f>
        <v>14.216134773845086</v>
      </c>
      <c r="AC17" cm="1">
        <f t="array" ref="AC17">INDEX(Drivers!$C$7:$AG$25,$G17,AC$9)</f>
        <v>14.610855856195929</v>
      </c>
      <c r="AD17" cm="1">
        <f t="array" ref="AD17">INDEX(Drivers!$C$7:$AG$25,$G17,AD$9)</f>
        <v>15.078181229642825</v>
      </c>
      <c r="AE17" cm="1">
        <f t="array" ref="AE17">INDEX(Drivers!$C$7:$AG$25,$G17,AE$9)</f>
        <v>15.566485368119571</v>
      </c>
      <c r="AF17" cm="1">
        <f t="array" ref="AF17">INDEX(Drivers!$C$7:$AG$25,$G17,AF$9)</f>
        <v>16.097736363534011</v>
      </c>
      <c r="AG17" cm="1">
        <f t="array" ref="AG17">INDEX(Drivers!$C$7:$AG$25,$G17,AG$9)</f>
        <v>16.693184926232366</v>
      </c>
      <c r="AH17" cm="1">
        <f t="array" ref="AH17">INDEX(Drivers!$C$7:$AG$25,$G17,AH$9)</f>
        <v>17.339951898128483</v>
      </c>
      <c r="AI17" cm="1">
        <f t="array" ref="AI17">INDEX(Drivers!$C$7:$AG$25,$G17,AI$9)</f>
        <v>18.024033058899668</v>
      </c>
      <c r="AJ17" cm="1">
        <f t="array" ref="AJ17">INDEX(Drivers!$C$7:$AG$25,$G17,AJ$9)</f>
        <v>18.74126929217746</v>
      </c>
      <c r="AK17" cm="1">
        <f t="array" ref="AK17">INDEX(Drivers!$C$7:$AG$25,$G17,AK$9)</f>
        <v>19.501267256613158</v>
      </c>
      <c r="AL17" cm="1">
        <f t="array" ref="AL17">INDEX(Drivers!$C$7:$AG$25,$G17,AL$9)</f>
        <v>20.272653977828256</v>
      </c>
      <c r="AM17" cm="1">
        <f t="array" ref="AM17">INDEX(Drivers!$C$7:$AG$25,$G17,AM$9)</f>
        <v>21.047244077750229</v>
      </c>
      <c r="AN17" cm="1">
        <f t="array" ref="AN17">INDEX(Drivers!$C$7:$AG$25,$G17,AN$9)</f>
        <v>25.206298242116603</v>
      </c>
      <c r="AO17" cm="1">
        <f t="array" ref="AO17">INDEX(Drivers!$C$7:$AG$25,$G17,AO$9)</f>
        <v>30.206511868349747</v>
      </c>
      <c r="AP17" cm="1">
        <f t="array" ref="AP17">INDEX(Drivers!$C$7:$AK$25,$G17,AP$9)</f>
        <v>35.410220249271333</v>
      </c>
      <c r="AQ17" cm="1">
        <f t="array" ref="AQ17">INDEX(Drivers!$C$7:$AK$25,$G17,AQ$9)</f>
        <v>39.651679033891881</v>
      </c>
    </row>
    <row r="18" spans="1:43">
      <c r="A18" t="s">
        <v>16</v>
      </c>
      <c r="B18" s="3" t="str">
        <f>[4]IND!B16</f>
        <v>NM</v>
      </c>
      <c r="C18" s="3" t="str">
        <f>[4]IND!A16</f>
        <v>N.M.M Products</v>
      </c>
      <c r="D18">
        <f>[4]IND!M16</f>
        <v>0</v>
      </c>
      <c r="F18" s="3" t="s">
        <v>279</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17.023001605799649</v>
      </c>
      <c r="U18" cm="1">
        <f t="array" ref="U18">INDEX(Drivers!$C$7:$AG$25,$G18,U$9)</f>
        <v>17.382315893935495</v>
      </c>
      <c r="V18" cm="1">
        <f t="array" ref="V18">INDEX(Drivers!$C$7:$AG$25,$G18,V$9)</f>
        <v>17.412697674874938</v>
      </c>
      <c r="W18" cm="1">
        <f t="array" ref="W18">INDEX(Drivers!$C$7:$AG$25,$G18,W$9)</f>
        <v>17.590435866749111</v>
      </c>
      <c r="X18" cm="1">
        <f t="array" ref="X18">INDEX(Drivers!$C$7:$AG$25,$G18,X$9)</f>
        <v>17.780061646275421</v>
      </c>
      <c r="Y18" cm="1">
        <f t="array" ref="Y18">INDEX(Drivers!$C$7:$AG$25,$G18,Y$9)</f>
        <v>18.060331283667811</v>
      </c>
      <c r="Z18" cm="1">
        <f t="array" ref="Z18">INDEX(Drivers!$C$7:$AG$25,$G18,Z$9)</f>
        <v>18.377182321711658</v>
      </c>
      <c r="AA18" cm="1">
        <f t="array" ref="AA18">INDEX(Drivers!$C$7:$AG$25,$G18,AA$9)</f>
        <v>18.724150250381051</v>
      </c>
      <c r="AB18" cm="1">
        <f t="array" ref="AB18">INDEX(Drivers!$C$7:$AG$25,$G18,AB$9)</f>
        <v>19.161349851902813</v>
      </c>
      <c r="AC18" cm="1">
        <f t="array" ref="AC18">INDEX(Drivers!$C$7:$AG$25,$G18,AC$9)</f>
        <v>19.693378344398642</v>
      </c>
      <c r="AD18" cm="1">
        <f t="array" ref="AD18">INDEX(Drivers!$C$7:$AG$25,$G18,AD$9)</f>
        <v>20.323267207844264</v>
      </c>
      <c r="AE18" cm="1">
        <f t="array" ref="AE18">INDEX(Drivers!$C$7:$AG$25,$G18,AE$9)</f>
        <v>20.981432495408868</v>
      </c>
      <c r="AF18" cm="1">
        <f t="array" ref="AF18">INDEX(Drivers!$C$7:$AG$25,$G18,AF$9)</f>
        <v>21.697484104671609</v>
      </c>
      <c r="AG18" cm="1">
        <f t="array" ref="AG18">INDEX(Drivers!$C$7:$AG$25,$G18,AG$9)</f>
        <v>22.50006500378262</v>
      </c>
      <c r="AH18" cm="1">
        <f t="array" ref="AH18">INDEX(Drivers!$C$7:$AG$25,$G18,AH$9)</f>
        <v>23.371815899388775</v>
      </c>
      <c r="AI18" cm="1">
        <f t="array" ref="AI18">INDEX(Drivers!$C$7:$AG$25,$G18,AI$9)</f>
        <v>24.293861072507738</v>
      </c>
      <c r="AJ18" cm="1">
        <f t="array" ref="AJ18">INDEX(Drivers!$C$7:$AG$25,$G18,AJ$9)</f>
        <v>25.260594619349291</v>
      </c>
      <c r="AK18" cm="1">
        <f t="array" ref="AK18">INDEX(Drivers!$C$7:$AG$25,$G18,AK$9)</f>
        <v>26.284964964379984</v>
      </c>
      <c r="AL18" cm="1">
        <f t="array" ref="AL18">INDEX(Drivers!$C$7:$AG$25,$G18,AL$9)</f>
        <v>27.324685751461189</v>
      </c>
      <c r="AM18" cm="1">
        <f t="array" ref="AM18">INDEX(Drivers!$C$7:$AG$25,$G18,AM$9)</f>
        <v>28.368724242411069</v>
      </c>
      <c r="AN18" cm="1">
        <f t="array" ref="AN18">INDEX(Drivers!$C$7:$AG$25,$G18,AN$9)</f>
        <v>33.974544190253518</v>
      </c>
      <c r="AO18" cm="1">
        <f t="array" ref="AO18">INDEX(Drivers!$C$7:$AG$25,$G18,AO$9)</f>
        <v>40.714128764450024</v>
      </c>
      <c r="AP18" cm="1">
        <f t="array" ref="AP18">INDEX(Drivers!$C$7:$AK$25,$G18,AP$9)</f>
        <v>47.727995641793115</v>
      </c>
      <c r="AQ18" cm="1">
        <f t="array" ref="AQ18">INDEX(Drivers!$C$7:$AK$25,$G18,AQ$9)</f>
        <v>53.444885425650945</v>
      </c>
    </row>
    <row r="19" spans="1:43">
      <c r="A19" t="s">
        <v>16</v>
      </c>
      <c r="B19" s="3" t="str">
        <f t="shared" ref="B19:D21" si="8">B18</f>
        <v>NM</v>
      </c>
      <c r="C19" s="3" t="str">
        <f t="shared" si="8"/>
        <v>N.M.M Products</v>
      </c>
      <c r="D19">
        <f t="shared" si="8"/>
        <v>0</v>
      </c>
      <c r="F19" s="3" t="s">
        <v>283</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17.023001605799649</v>
      </c>
      <c r="U19" cm="1">
        <f t="array" ref="U19">INDEX(Drivers!$C$7:$AG$25,$G19,U$9)</f>
        <v>17.382315893935495</v>
      </c>
      <c r="V19" cm="1">
        <f t="array" ref="V19">INDEX(Drivers!$C$7:$AG$25,$G19,V$9)</f>
        <v>17.412697674874938</v>
      </c>
      <c r="W19" cm="1">
        <f t="array" ref="W19">INDEX(Drivers!$C$7:$AG$25,$G19,W$9)</f>
        <v>17.590435866749111</v>
      </c>
      <c r="X19" cm="1">
        <f t="array" ref="X19">INDEX(Drivers!$C$7:$AG$25,$G19,X$9)</f>
        <v>17.780061646275421</v>
      </c>
      <c r="Y19" cm="1">
        <f t="array" ref="Y19">INDEX(Drivers!$C$7:$AG$25,$G19,Y$9)</f>
        <v>18.060331283667811</v>
      </c>
      <c r="Z19" cm="1">
        <f t="array" ref="Z19">INDEX(Drivers!$C$7:$AG$25,$G19,Z$9)</f>
        <v>18.377182321711658</v>
      </c>
      <c r="AA19" cm="1">
        <f t="array" ref="AA19">INDEX(Drivers!$C$7:$AG$25,$G19,AA$9)</f>
        <v>18.724150250381051</v>
      </c>
      <c r="AB19" cm="1">
        <f t="array" ref="AB19">INDEX(Drivers!$C$7:$AG$25,$G19,AB$9)</f>
        <v>19.161349851902813</v>
      </c>
      <c r="AC19" cm="1">
        <f t="array" ref="AC19">INDEX(Drivers!$C$7:$AG$25,$G19,AC$9)</f>
        <v>19.693378344398642</v>
      </c>
      <c r="AD19" cm="1">
        <f t="array" ref="AD19">INDEX(Drivers!$C$7:$AG$25,$G19,AD$9)</f>
        <v>20.323267207844264</v>
      </c>
      <c r="AE19" cm="1">
        <f t="array" ref="AE19">INDEX(Drivers!$C$7:$AG$25,$G19,AE$9)</f>
        <v>20.981432495408868</v>
      </c>
      <c r="AF19" cm="1">
        <f t="array" ref="AF19">INDEX(Drivers!$C$7:$AG$25,$G19,AF$9)</f>
        <v>21.697484104671609</v>
      </c>
      <c r="AG19" cm="1">
        <f t="array" ref="AG19">INDEX(Drivers!$C$7:$AG$25,$G19,AG$9)</f>
        <v>22.50006500378262</v>
      </c>
      <c r="AH19" cm="1">
        <f t="array" ref="AH19">INDEX(Drivers!$C$7:$AG$25,$G19,AH$9)</f>
        <v>23.371815899388775</v>
      </c>
      <c r="AI19" cm="1">
        <f t="array" ref="AI19">INDEX(Drivers!$C$7:$AG$25,$G19,AI$9)</f>
        <v>24.293861072507738</v>
      </c>
      <c r="AJ19" cm="1">
        <f t="array" ref="AJ19">INDEX(Drivers!$C$7:$AG$25,$G19,AJ$9)</f>
        <v>25.260594619349291</v>
      </c>
      <c r="AK19" cm="1">
        <f t="array" ref="AK19">INDEX(Drivers!$C$7:$AG$25,$G19,AK$9)</f>
        <v>26.284964964379984</v>
      </c>
      <c r="AL19" cm="1">
        <f t="array" ref="AL19">INDEX(Drivers!$C$7:$AG$25,$G19,AL$9)</f>
        <v>27.324685751461189</v>
      </c>
      <c r="AM19" cm="1">
        <f t="array" ref="AM19">INDEX(Drivers!$C$7:$AG$25,$G19,AM$9)</f>
        <v>28.368724242411069</v>
      </c>
      <c r="AN19" cm="1">
        <f t="array" ref="AN19">INDEX(Drivers!$C$7:$AG$25,$G19,AN$9)</f>
        <v>33.974544190253518</v>
      </c>
      <c r="AO19" cm="1">
        <f t="array" ref="AO19">INDEX(Drivers!$C$7:$AG$25,$G19,AO$9)</f>
        <v>40.714128764450024</v>
      </c>
      <c r="AP19" cm="1">
        <f t="array" ref="AP19">INDEX(Drivers!$C$7:$AK$25,$G19,AP$9)</f>
        <v>47.727995641793115</v>
      </c>
      <c r="AQ19" cm="1">
        <f t="array" ref="AQ19">INDEX(Drivers!$C$7:$AK$25,$G19,AQ$9)</f>
        <v>53.444885425650945</v>
      </c>
    </row>
    <row r="20" spans="1:43">
      <c r="A20" t="s">
        <v>16</v>
      </c>
      <c r="B20" s="3" t="str">
        <f t="shared" si="8"/>
        <v>NM</v>
      </c>
      <c r="C20" s="3" t="str">
        <f t="shared" si="8"/>
        <v>N.M.M Products</v>
      </c>
      <c r="D20">
        <f t="shared" si="8"/>
        <v>0</v>
      </c>
      <c r="F20" s="3" t="s">
        <v>284</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17.023001605799649</v>
      </c>
      <c r="U20" cm="1">
        <f t="array" ref="U20">INDEX(Drivers!$C$7:$AG$25,$G20,U$9)</f>
        <v>17.382315893935495</v>
      </c>
      <c r="V20" cm="1">
        <f t="array" ref="V20">INDEX(Drivers!$C$7:$AG$25,$G20,V$9)</f>
        <v>17.412697674874938</v>
      </c>
      <c r="W20" cm="1">
        <f t="array" ref="W20">INDEX(Drivers!$C$7:$AG$25,$G20,W$9)</f>
        <v>17.590435866749111</v>
      </c>
      <c r="X20" cm="1">
        <f t="array" ref="X20">INDEX(Drivers!$C$7:$AG$25,$G20,X$9)</f>
        <v>17.780061646275421</v>
      </c>
      <c r="Y20" cm="1">
        <f t="array" ref="Y20">INDEX(Drivers!$C$7:$AG$25,$G20,Y$9)</f>
        <v>18.060331283667811</v>
      </c>
      <c r="Z20" cm="1">
        <f t="array" ref="Z20">INDEX(Drivers!$C$7:$AG$25,$G20,Z$9)</f>
        <v>18.377182321711658</v>
      </c>
      <c r="AA20" cm="1">
        <f t="array" ref="AA20">INDEX(Drivers!$C$7:$AG$25,$G20,AA$9)</f>
        <v>18.724150250381051</v>
      </c>
      <c r="AB20" cm="1">
        <f t="array" ref="AB20">INDEX(Drivers!$C$7:$AG$25,$G20,AB$9)</f>
        <v>19.161349851902813</v>
      </c>
      <c r="AC20" cm="1">
        <f t="array" ref="AC20">INDEX(Drivers!$C$7:$AG$25,$G20,AC$9)</f>
        <v>19.693378344398642</v>
      </c>
      <c r="AD20" cm="1">
        <f t="array" ref="AD20">INDEX(Drivers!$C$7:$AG$25,$G20,AD$9)</f>
        <v>20.323267207844264</v>
      </c>
      <c r="AE20" cm="1">
        <f t="array" ref="AE20">INDEX(Drivers!$C$7:$AG$25,$G20,AE$9)</f>
        <v>20.981432495408868</v>
      </c>
      <c r="AF20" cm="1">
        <f t="array" ref="AF20">INDEX(Drivers!$C$7:$AG$25,$G20,AF$9)</f>
        <v>21.697484104671609</v>
      </c>
      <c r="AG20" cm="1">
        <f t="array" ref="AG20">INDEX(Drivers!$C$7:$AG$25,$G20,AG$9)</f>
        <v>22.50006500378262</v>
      </c>
      <c r="AH20" cm="1">
        <f t="array" ref="AH20">INDEX(Drivers!$C$7:$AG$25,$G20,AH$9)</f>
        <v>23.371815899388775</v>
      </c>
      <c r="AI20" cm="1">
        <f t="array" ref="AI20">INDEX(Drivers!$C$7:$AG$25,$G20,AI$9)</f>
        <v>24.293861072507738</v>
      </c>
      <c r="AJ20" cm="1">
        <f t="array" ref="AJ20">INDEX(Drivers!$C$7:$AG$25,$G20,AJ$9)</f>
        <v>25.260594619349291</v>
      </c>
      <c r="AK20" cm="1">
        <f t="array" ref="AK20">INDEX(Drivers!$C$7:$AG$25,$G20,AK$9)</f>
        <v>26.284964964379984</v>
      </c>
      <c r="AL20" cm="1">
        <f t="array" ref="AL20">INDEX(Drivers!$C$7:$AG$25,$G20,AL$9)</f>
        <v>27.324685751461189</v>
      </c>
      <c r="AM20" cm="1">
        <f t="array" ref="AM20">INDEX(Drivers!$C$7:$AG$25,$G20,AM$9)</f>
        <v>28.368724242411069</v>
      </c>
      <c r="AN20" cm="1">
        <f t="array" ref="AN20">INDEX(Drivers!$C$7:$AG$25,$G20,AN$9)</f>
        <v>33.974544190253518</v>
      </c>
      <c r="AO20" cm="1">
        <f t="array" ref="AO20">INDEX(Drivers!$C$7:$AG$25,$G20,AO$9)</f>
        <v>40.714128764450024</v>
      </c>
      <c r="AP20" cm="1">
        <f t="array" ref="AP20">INDEX(Drivers!$C$7:$AK$25,$G20,AP$9)</f>
        <v>47.727995641793115</v>
      </c>
      <c r="AQ20" cm="1">
        <f t="array" ref="AQ20">INDEX(Drivers!$C$7:$AK$25,$G20,AQ$9)</f>
        <v>53.444885425650945</v>
      </c>
    </row>
    <row r="21" spans="1:43">
      <c r="A21" t="s">
        <v>16</v>
      </c>
      <c r="B21" s="3" t="str">
        <f t="shared" si="8"/>
        <v>NM</v>
      </c>
      <c r="C21" s="3" t="str">
        <f t="shared" si="8"/>
        <v>N.M.M Products</v>
      </c>
      <c r="D21">
        <f t="shared" si="8"/>
        <v>0</v>
      </c>
      <c r="F21" s="3" t="s">
        <v>285</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17.023001605799649</v>
      </c>
      <c r="U21" cm="1">
        <f t="array" ref="U21">INDEX(Drivers!$C$7:$AG$25,$G21,U$9)</f>
        <v>17.382315893935495</v>
      </c>
      <c r="V21" cm="1">
        <f t="array" ref="V21">INDEX(Drivers!$C$7:$AG$25,$G21,V$9)</f>
        <v>17.412697674874938</v>
      </c>
      <c r="W21" cm="1">
        <f t="array" ref="W21">INDEX(Drivers!$C$7:$AG$25,$G21,W$9)</f>
        <v>17.590435866749111</v>
      </c>
      <c r="X21" cm="1">
        <f t="array" ref="X21">INDEX(Drivers!$C$7:$AG$25,$G21,X$9)</f>
        <v>17.780061646275421</v>
      </c>
      <c r="Y21" cm="1">
        <f t="array" ref="Y21">INDEX(Drivers!$C$7:$AG$25,$G21,Y$9)</f>
        <v>18.060331283667811</v>
      </c>
      <c r="Z21" cm="1">
        <f t="array" ref="Z21">INDEX(Drivers!$C$7:$AG$25,$G21,Z$9)</f>
        <v>18.377182321711658</v>
      </c>
      <c r="AA21" cm="1">
        <f t="array" ref="AA21">INDEX(Drivers!$C$7:$AG$25,$G21,AA$9)</f>
        <v>18.724150250381051</v>
      </c>
      <c r="AB21" cm="1">
        <f t="array" ref="AB21">INDEX(Drivers!$C$7:$AG$25,$G21,AB$9)</f>
        <v>19.161349851902813</v>
      </c>
      <c r="AC21" cm="1">
        <f t="array" ref="AC21">INDEX(Drivers!$C$7:$AG$25,$G21,AC$9)</f>
        <v>19.693378344398642</v>
      </c>
      <c r="AD21" cm="1">
        <f t="array" ref="AD21">INDEX(Drivers!$C$7:$AG$25,$G21,AD$9)</f>
        <v>20.323267207844264</v>
      </c>
      <c r="AE21" cm="1">
        <f t="array" ref="AE21">INDEX(Drivers!$C$7:$AG$25,$G21,AE$9)</f>
        <v>20.981432495408868</v>
      </c>
      <c r="AF21" cm="1">
        <f t="array" ref="AF21">INDEX(Drivers!$C$7:$AG$25,$G21,AF$9)</f>
        <v>21.697484104671609</v>
      </c>
      <c r="AG21" cm="1">
        <f t="array" ref="AG21">INDEX(Drivers!$C$7:$AG$25,$G21,AG$9)</f>
        <v>22.50006500378262</v>
      </c>
      <c r="AH21" cm="1">
        <f t="array" ref="AH21">INDEX(Drivers!$C$7:$AG$25,$G21,AH$9)</f>
        <v>23.371815899388775</v>
      </c>
      <c r="AI21" cm="1">
        <f t="array" ref="AI21">INDEX(Drivers!$C$7:$AG$25,$G21,AI$9)</f>
        <v>24.293861072507738</v>
      </c>
      <c r="AJ21" cm="1">
        <f t="array" ref="AJ21">INDEX(Drivers!$C$7:$AG$25,$G21,AJ$9)</f>
        <v>25.260594619349291</v>
      </c>
      <c r="AK21" cm="1">
        <f t="array" ref="AK21">INDEX(Drivers!$C$7:$AG$25,$G21,AK$9)</f>
        <v>26.284964964379984</v>
      </c>
      <c r="AL21" cm="1">
        <f t="array" ref="AL21">INDEX(Drivers!$C$7:$AG$25,$G21,AL$9)</f>
        <v>27.324685751461189</v>
      </c>
      <c r="AM21" cm="1">
        <f t="array" ref="AM21">INDEX(Drivers!$C$7:$AG$25,$G21,AM$9)</f>
        <v>28.368724242411069</v>
      </c>
      <c r="AN21" cm="1">
        <f t="array" ref="AN21">INDEX(Drivers!$C$7:$AG$25,$G21,AN$9)</f>
        <v>33.974544190253518</v>
      </c>
      <c r="AO21" cm="1">
        <f t="array" ref="AO21">INDEX(Drivers!$C$7:$AG$25,$G21,AO$9)</f>
        <v>40.714128764450024</v>
      </c>
      <c r="AP21" cm="1">
        <f t="array" ref="AP21">INDEX(Drivers!$C$7:$AK$25,$G21,AP$9)</f>
        <v>47.727995641793115</v>
      </c>
      <c r="AQ21" cm="1">
        <f t="array" ref="AQ21">INDEX(Drivers!$C$7:$AK$25,$G21,AQ$9)</f>
        <v>53.444885425650945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149.89510886468165</v>
      </c>
      <c r="U22" cm="1">
        <f t="array" ref="U22">INDEX(Drivers!$C$7:$AG$25,$G22,U$9)</f>
        <v>153.05903116134692</v>
      </c>
      <c r="V22" cm="1">
        <f t="array" ref="V22">INDEX(Drivers!$C$7:$AG$25,$G22,V$9)</f>
        <v>153.32655627042456</v>
      </c>
      <c r="W22" cm="1">
        <f t="array" ref="W22">INDEX(Drivers!$C$7:$AG$25,$G22,W$9)</f>
        <v>154.89162019025139</v>
      </c>
      <c r="X22" cm="1">
        <f t="array" ref="X22">INDEX(Drivers!$C$7:$AG$25,$G22,X$9)</f>
        <v>156.56135961246713</v>
      </c>
      <c r="Y22" cm="1">
        <f t="array" ref="Y22">INDEX(Drivers!$C$7:$AG$25,$G22,Y$9)</f>
        <v>159.02925856361827</v>
      </c>
      <c r="Z22" cm="1">
        <f t="array" ref="Z22">INDEX(Drivers!$C$7:$AG$25,$G22,Z$9)</f>
        <v>161.8192730358773</v>
      </c>
      <c r="AA22" cm="1">
        <f t="array" ref="AA22">INDEX(Drivers!$C$7:$AG$25,$G22,AA$9)</f>
        <v>164.87448014005409</v>
      </c>
      <c r="AB22" cm="1">
        <f t="array" ref="AB22">INDEX(Drivers!$C$7:$AG$25,$G22,AB$9)</f>
        <v>168.7242173005894</v>
      </c>
      <c r="AC22" cm="1">
        <f t="array" ref="AC22">INDEX(Drivers!$C$7:$AG$25,$G22,AC$9)</f>
        <v>173.40896507001949</v>
      </c>
      <c r="AD22" cm="1">
        <f t="array" ref="AD22">INDEX(Drivers!$C$7:$AG$25,$G22,AD$9)</f>
        <v>178.95541697933874</v>
      </c>
      <c r="AE22" cm="1">
        <f t="array" ref="AE22">INDEX(Drivers!$C$7:$AG$25,$G22,AE$9)</f>
        <v>184.75085539349243</v>
      </c>
      <c r="AF22" cm="1">
        <f t="array" ref="AF22">INDEX(Drivers!$C$7:$AG$25,$G22,AF$9)</f>
        <v>191.05600864487911</v>
      </c>
      <c r="AG22" cm="1">
        <f t="array" ref="AG22">INDEX(Drivers!$C$7:$AG$25,$G22,AG$9)</f>
        <v>198.12309082173635</v>
      </c>
      <c r="AH22" cm="1">
        <f t="array" ref="AH22">INDEX(Drivers!$C$7:$AG$25,$G22,AH$9)</f>
        <v>205.79924561662574</v>
      </c>
      <c r="AI22" cm="1">
        <f t="array" ref="AI22">INDEX(Drivers!$C$7:$AG$25,$G22,AI$9)</f>
        <v>213.91826391923422</v>
      </c>
      <c r="AJ22" cm="1">
        <f t="array" ref="AJ22">INDEX(Drivers!$C$7:$AG$25,$G22,AJ$9)</f>
        <v>222.4307832505832</v>
      </c>
      <c r="AK22" cm="1">
        <f t="array" ref="AK22">INDEX(Drivers!$C$7:$AG$25,$G22,AK$9)</f>
        <v>231.45082025356476</v>
      </c>
      <c r="AL22" cm="1">
        <f t="array" ref="AL22">INDEX(Drivers!$C$7:$AG$25,$G22,AL$9)</f>
        <v>240.60602473379652</v>
      </c>
      <c r="AM22" cm="1">
        <f t="array" ref="AM22">INDEX(Drivers!$C$7:$AG$25,$G22,AM$9)</f>
        <v>249.79924851910894</v>
      </c>
      <c r="AN22" cm="1">
        <f t="array" ref="AN22">INDEX(Drivers!$C$7:$AG$25,$G22,AN$9)</f>
        <v>299.16098922830128</v>
      </c>
      <c r="AO22" cm="1">
        <f t="array" ref="AO22">INDEX(Drivers!$C$7:$AG$25,$G22,AO$9)</f>
        <v>358.50603229683588</v>
      </c>
      <c r="AP22" cm="1">
        <f t="array" ref="AP22">INDEX(Drivers!$C$7:$AK$25,$G22,AP$9)</f>
        <v>420.26625317254434</v>
      </c>
      <c r="AQ22" cm="1">
        <f t="array" ref="AQ22">INDEX(Drivers!$C$7:$AK$25,$G22,AQ$9)</f>
        <v>470.60601324322431</v>
      </c>
    </row>
    <row r="23" spans="1:43">
      <c r="A23" t="s">
        <v>16</v>
      </c>
      <c r="B23" s="3" t="str">
        <f>[4]IND!B18</f>
        <v>PP</v>
      </c>
      <c r="C23" s="3" t="str">
        <f>[4]IND!A18</f>
        <v>Pulp &amp; Paper Products</v>
      </c>
      <c r="D23">
        <f>[4]IND!M18</f>
        <v>0</v>
      </c>
      <c r="F23" s="3" t="s">
        <v>286</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23.202650515448983</v>
      </c>
      <c r="U23" cm="1">
        <f t="array" ref="U23">INDEX(Drivers!$C$7:$AG$25,$G23,U$9)</f>
        <v>23.692402208239926</v>
      </c>
      <c r="V23" cm="1">
        <f t="array" ref="V23">INDEX(Drivers!$C$7:$AG$25,$G23,V$9)</f>
        <v>23.733813109883425</v>
      </c>
      <c r="W23" cm="1">
        <f t="array" ref="W23">INDEX(Drivers!$C$7:$AG$25,$G23,W$9)</f>
        <v>23.976073390696609</v>
      </c>
      <c r="X23" cm="1">
        <f t="array" ref="X23">INDEX(Drivers!$C$7:$AG$25,$G23,X$9)</f>
        <v>24.234536662507001</v>
      </c>
      <c r="Y23" cm="1">
        <f t="array" ref="Y23">INDEX(Drivers!$C$7:$AG$25,$G23,Y$9)</f>
        <v>24.616549106440019</v>
      </c>
      <c r="Z23" cm="1">
        <f t="array" ref="Z23">INDEX(Drivers!$C$7:$AG$25,$G23,Z$9)</f>
        <v>25.048422642696039</v>
      </c>
      <c r="AA23" cm="1">
        <f t="array" ref="AA23">INDEX(Drivers!$C$7:$AG$25,$G23,AA$9)</f>
        <v>25.521346030439972</v>
      </c>
      <c r="AB23" cm="1">
        <f t="array" ref="AB23">INDEX(Drivers!$C$7:$AG$25,$G23,AB$9)</f>
        <v>26.117256774885121</v>
      </c>
      <c r="AC23" cm="1">
        <f t="array" ref="AC23">INDEX(Drivers!$C$7:$AG$25,$G23,AC$9)</f>
        <v>26.842420965167289</v>
      </c>
      <c r="AD23" cm="1">
        <f t="array" ref="AD23">INDEX(Drivers!$C$7:$AG$25,$G23,AD$9)</f>
        <v>27.700970561797934</v>
      </c>
      <c r="AE23" cm="1">
        <f t="array" ref="AE23">INDEX(Drivers!$C$7:$AG$25,$G23,AE$9)</f>
        <v>28.598061421705907</v>
      </c>
      <c r="AF23" cm="1">
        <f t="array" ref="AF23">INDEX(Drivers!$C$7:$AG$25,$G23,AF$9)</f>
        <v>29.574052355942069</v>
      </c>
      <c r="AG23" cm="1">
        <f t="array" ref="AG23">INDEX(Drivers!$C$7:$AG$25,$G23,AG$9)</f>
        <v>30.667984233743397</v>
      </c>
      <c r="AH23" cm="1">
        <f t="array" ref="AH23">INDEX(Drivers!$C$7:$AG$25,$G23,AH$9)</f>
        <v>31.856196033029608</v>
      </c>
      <c r="AI23" cm="1">
        <f t="array" ref="AI23">INDEX(Drivers!$C$7:$AG$25,$G23,AI$9)</f>
        <v>33.112959816923464</v>
      </c>
      <c r="AJ23" cm="1">
        <f t="array" ref="AJ23">INDEX(Drivers!$C$7:$AG$25,$G23,AJ$9)</f>
        <v>34.430634639986565</v>
      </c>
      <c r="AK23" cm="1">
        <f t="array" ref="AK23">INDEX(Drivers!$C$7:$AG$25,$G23,AK$9)</f>
        <v>35.826869432447566</v>
      </c>
      <c r="AL23" cm="1">
        <f t="array" ref="AL23">INDEX(Drivers!$C$7:$AG$25,$G23,AL$9)</f>
        <v>37.244027147340439</v>
      </c>
      <c r="AM23" cm="1">
        <f t="array" ref="AM23">INDEX(Drivers!$C$7:$AG$25,$G23,AM$9)</f>
        <v>38.667069968527365</v>
      </c>
      <c r="AN23" cm="1">
        <f t="array" ref="AN23">INDEX(Drivers!$C$7:$AG$25,$G23,AN$9)</f>
        <v>46.307901128292194</v>
      </c>
      <c r="AO23" cm="1">
        <f t="array" ref="AO23">INDEX(Drivers!$C$7:$AG$25,$G23,AO$9)</f>
        <v>55.49407340951408</v>
      </c>
      <c r="AP23" cm="1">
        <f t="array" ref="AP23">INDEX(Drivers!$C$7:$AK$25,$G23,AP$9)</f>
        <v>65.054097292812685</v>
      </c>
      <c r="AQ23" cm="1">
        <f t="array" ref="AQ23">INDEX(Drivers!$C$7:$AK$25,$G23,AQ$9)</f>
        <v>72.846318592081175</v>
      </c>
    </row>
    <row r="24" spans="1:43">
      <c r="A24" t="s">
        <v>16</v>
      </c>
      <c r="B24" s="3" t="str">
        <f>B23</f>
        <v>PP</v>
      </c>
      <c r="C24" s="3" t="str">
        <f>C23</f>
        <v>Pulp &amp; Paper Products</v>
      </c>
      <c r="D24">
        <f>D23</f>
        <v>0</v>
      </c>
      <c r="F24" s="3" t="s">
        <v>287</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23.202650515448983</v>
      </c>
      <c r="U24" cm="1">
        <f t="array" ref="U24">INDEX(Drivers!$C$7:$AG$25,$G24,U$9)</f>
        <v>23.692402208239926</v>
      </c>
      <c r="V24" cm="1">
        <f t="array" ref="V24">INDEX(Drivers!$C$7:$AG$25,$G24,V$9)</f>
        <v>23.733813109883425</v>
      </c>
      <c r="W24" cm="1">
        <f t="array" ref="W24">INDEX(Drivers!$C$7:$AG$25,$G24,W$9)</f>
        <v>23.976073390696609</v>
      </c>
      <c r="X24" cm="1">
        <f t="array" ref="X24">INDEX(Drivers!$C$7:$AG$25,$G24,X$9)</f>
        <v>24.234536662507001</v>
      </c>
      <c r="Y24" cm="1">
        <f t="array" ref="Y24">INDEX(Drivers!$C$7:$AG$25,$G24,Y$9)</f>
        <v>24.616549106440019</v>
      </c>
      <c r="Z24" cm="1">
        <f t="array" ref="Z24">INDEX(Drivers!$C$7:$AG$25,$G24,Z$9)</f>
        <v>25.048422642696039</v>
      </c>
      <c r="AA24" cm="1">
        <f t="array" ref="AA24">INDEX(Drivers!$C$7:$AG$25,$G24,AA$9)</f>
        <v>25.521346030439972</v>
      </c>
      <c r="AB24" cm="1">
        <f t="array" ref="AB24">INDEX(Drivers!$C$7:$AG$25,$G24,AB$9)</f>
        <v>26.117256774885121</v>
      </c>
      <c r="AC24" cm="1">
        <f t="array" ref="AC24">INDEX(Drivers!$C$7:$AG$25,$G24,AC$9)</f>
        <v>26.842420965167289</v>
      </c>
      <c r="AD24" cm="1">
        <f t="array" ref="AD24">INDEX(Drivers!$C$7:$AG$25,$G24,AD$9)</f>
        <v>27.700970561797934</v>
      </c>
      <c r="AE24" cm="1">
        <f t="array" ref="AE24">INDEX(Drivers!$C$7:$AG$25,$G24,AE$9)</f>
        <v>28.598061421705907</v>
      </c>
      <c r="AF24" cm="1">
        <f t="array" ref="AF24">INDEX(Drivers!$C$7:$AG$25,$G24,AF$9)</f>
        <v>29.574052355942069</v>
      </c>
      <c r="AG24" cm="1">
        <f t="array" ref="AG24">INDEX(Drivers!$C$7:$AG$25,$G24,AG$9)</f>
        <v>30.667984233743397</v>
      </c>
      <c r="AH24" cm="1">
        <f t="array" ref="AH24">INDEX(Drivers!$C$7:$AG$25,$G24,AH$9)</f>
        <v>31.856196033029608</v>
      </c>
      <c r="AI24" cm="1">
        <f t="array" ref="AI24">INDEX(Drivers!$C$7:$AG$25,$G24,AI$9)</f>
        <v>33.112959816923464</v>
      </c>
      <c r="AJ24" cm="1">
        <f t="array" ref="AJ24">INDEX(Drivers!$C$7:$AG$25,$G24,AJ$9)</f>
        <v>34.430634639986565</v>
      </c>
      <c r="AK24" cm="1">
        <f t="array" ref="AK24">INDEX(Drivers!$C$7:$AG$25,$G24,AK$9)</f>
        <v>35.826869432447566</v>
      </c>
      <c r="AL24" cm="1">
        <f t="array" ref="AL24">INDEX(Drivers!$C$7:$AG$25,$G24,AL$9)</f>
        <v>37.244027147340439</v>
      </c>
      <c r="AM24" cm="1">
        <f t="array" ref="AM24">INDEX(Drivers!$C$7:$AG$25,$G24,AM$9)</f>
        <v>38.667069968527365</v>
      </c>
      <c r="AN24" cm="1">
        <f t="array" ref="AN24">INDEX(Drivers!$C$7:$AG$25,$G24,AN$9)</f>
        <v>46.307901128292194</v>
      </c>
      <c r="AO24" cm="1">
        <f t="array" ref="AO24">INDEX(Drivers!$C$7:$AG$25,$G24,AO$9)</f>
        <v>55.49407340951408</v>
      </c>
      <c r="AP24" cm="1">
        <f t="array" ref="AP24">INDEX(Drivers!$C$7:$AK$25,$G24,AP$9)</f>
        <v>65.054097292812685</v>
      </c>
      <c r="AQ24" cm="1">
        <f t="array" ref="AQ24">INDEX(Drivers!$C$7:$AK$25,$G24,AQ$9)</f>
        <v>72.846318592081175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354.2387180442268</v>
      </c>
      <c r="U25" cm="1">
        <f t="array" ref="U25">INDEX(Drivers!$C$7:$AG$25,$G25,U$9)</f>
        <v>361.71583845763558</v>
      </c>
      <c r="V25" cm="1">
        <f t="array" ref="V25">INDEX(Drivers!$C$7:$AG$25,$G25,V$9)</f>
        <v>362.34806556899423</v>
      </c>
      <c r="W25" cm="1">
        <f t="array" ref="W25">INDEX(Drivers!$C$7:$AG$25,$G25,W$9)</f>
        <v>366.04669350165898</v>
      </c>
      <c r="X25" cm="1">
        <f t="array" ref="X25">INDEX(Drivers!$C$7:$AG$25,$G25,X$9)</f>
        <v>369.99269518826236</v>
      </c>
      <c r="Y25" cm="1">
        <f t="array" ref="Y25">INDEX(Drivers!$C$7:$AG$25,$G25,Y$9)</f>
        <v>375.82494260006882</v>
      </c>
      <c r="Z25" cm="1">
        <f t="array" ref="Z25">INDEX(Drivers!$C$7:$AG$25,$G25,Z$9)</f>
        <v>382.41842758742825</v>
      </c>
      <c r="AA25" cm="1">
        <f t="array" ref="AA25">INDEX(Drivers!$C$7:$AG$25,$G25,AA$9)</f>
        <v>389.63862747347139</v>
      </c>
      <c r="AB25" cm="1">
        <f t="array" ref="AB25">INDEX(Drivers!$C$7:$AG$25,$G25,AB$9)</f>
        <v>398.73649575539355</v>
      </c>
      <c r="AC25" cm="1">
        <f t="array" ref="AC25">INDEX(Drivers!$C$7:$AG$25,$G25,AC$9)</f>
        <v>409.80769785646811</v>
      </c>
      <c r="AD25" cm="1">
        <f t="array" ref="AD25">INDEX(Drivers!$C$7:$AG$25,$G25,AD$9)</f>
        <v>422.91531710390404</v>
      </c>
      <c r="AE25" cm="1">
        <f t="array" ref="AE25">INDEX(Drivers!$C$7:$AG$25,$G25,AE$9)</f>
        <v>436.61135221728046</v>
      </c>
      <c r="AF25" cm="1">
        <f t="array" ref="AF25">INDEX(Drivers!$C$7:$AG$25,$G25,AF$9)</f>
        <v>451.51196786618686</v>
      </c>
      <c r="AG25" cm="1">
        <f t="array" ref="AG25">INDEX(Drivers!$C$7:$AG$25,$G25,AG$9)</f>
        <v>468.21320748370556</v>
      </c>
      <c r="AH25" cm="1">
        <f t="array" ref="AH25">INDEX(Drivers!$C$7:$AG$25,$G25,AH$9)</f>
        <v>486.35383431700279</v>
      </c>
      <c r="AI25" cm="1">
        <f t="array" ref="AI25">INDEX(Drivers!$C$7:$AG$25,$G25,AI$9)</f>
        <v>505.54105568184406</v>
      </c>
      <c r="AJ25" cm="1">
        <f t="array" ref="AJ25">INDEX(Drivers!$C$7:$AG$25,$G25,AJ$9)</f>
        <v>525.65821599550031</v>
      </c>
      <c r="AK25" cm="1">
        <f t="array" ref="AK25">INDEX(Drivers!$C$7:$AG$25,$G25,AK$9)</f>
        <v>546.97476440624382</v>
      </c>
      <c r="AL25" cm="1">
        <f t="array" ref="AL25">INDEX(Drivers!$C$7:$AG$25,$G25,AL$9)</f>
        <v>568.61074654784807</v>
      </c>
      <c r="AM25" cm="1">
        <f t="array" ref="AM25">INDEX(Drivers!$C$7:$AG$25,$G25,AM$9)</f>
        <v>590.33657758442098</v>
      </c>
      <c r="AN25" cm="1">
        <f t="array" ref="AN25">INDEX(Drivers!$C$7:$AG$25,$G25,AN$9)</f>
        <v>706.99041560285298</v>
      </c>
      <c r="AO25" cm="1">
        <f t="array" ref="AO25">INDEX(Drivers!$C$7:$AG$25,$G25,AO$9)</f>
        <v>847.23723311479125</v>
      </c>
      <c r="AP25" cm="1">
        <f t="array" ref="AP25">INDEX(Drivers!$C$7:$AK$25,$G25,AP$9)</f>
        <v>993.19170511086941</v>
      </c>
      <c r="AQ25" cm="1">
        <f t="array" ref="AQ25">INDEX(Drivers!$C$7:$AK$25,$G25,AQ$9)</f>
        <v>1112.156841526293</v>
      </c>
    </row>
    <row r="26" spans="1:43">
      <c r="A26" t="s">
        <v>16</v>
      </c>
      <c r="B26" s="3"/>
    </row>
    <row r="27" spans="1:43" ht="15.75" thickBot="1">
      <c r="A27" t="s">
        <v>16</v>
      </c>
      <c r="B27" s="9" t="s">
        <v>277</v>
      </c>
      <c r="C27" s="9"/>
      <c r="D27" s="9"/>
      <c r="E27" s="9"/>
      <c r="F27" s="9"/>
    </row>
    <row r="28" spans="1:43">
      <c r="A28" t="s">
        <v>16</v>
      </c>
      <c r="B28" t="s">
        <v>9</v>
      </c>
      <c r="C28" t="s">
        <v>10</v>
      </c>
      <c r="D28" t="s">
        <v>267</v>
      </c>
      <c r="E28" t="s">
        <v>266</v>
      </c>
    </row>
    <row r="29" spans="1:43">
      <c r="A29" s="43" t="str">
        <f t="shared" ref="A29:A34" si="9">IF(D10,"*","")</f>
        <v>*</v>
      </c>
      <c r="B29" s="15" t="s">
        <v>274</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274</v>
      </c>
      <c r="C30" s="16" t="s">
        <v>125</v>
      </c>
      <c r="D30" s="43" t="s">
        <v>694</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31.434875229756319</v>
      </c>
      <c r="U30">
        <f t="shared" si="12"/>
        <v>31.573415569989201</v>
      </c>
      <c r="V30">
        <f t="shared" si="12"/>
        <v>31.102710112438359</v>
      </c>
      <c r="W30">
        <f t="shared" si="12"/>
        <v>30.888928386452051</v>
      </c>
      <c r="X30">
        <f t="shared" si="12"/>
        <v>30.684926369822374</v>
      </c>
      <c r="Y30">
        <f t="shared" si="12"/>
        <v>31.168617222991266</v>
      </c>
      <c r="Z30">
        <f t="shared" si="12"/>
        <v>31.715440454878877</v>
      </c>
      <c r="AA30">
        <f t="shared" si="12"/>
        <v>32.314239579185639</v>
      </c>
      <c r="AB30">
        <f t="shared" si="12"/>
        <v>33.068761011591427</v>
      </c>
      <c r="AC30">
        <f t="shared" si="12"/>
        <v>33.986938655947448</v>
      </c>
      <c r="AD30">
        <f t="shared" si="12"/>
        <v>35.074004256760418</v>
      </c>
      <c r="AE30">
        <f t="shared" si="11"/>
        <v>36.209869462960278</v>
      </c>
      <c r="AF30">
        <f t="shared" si="11"/>
        <v>37.445635195629862</v>
      </c>
      <c r="AG30">
        <f t="shared" si="11"/>
        <v>38.830733643823713</v>
      </c>
      <c r="AH30">
        <f t="shared" si="11"/>
        <v>40.335206045363741</v>
      </c>
      <c r="AI30">
        <f t="shared" si="11"/>
        <v>41.926476582534924</v>
      </c>
      <c r="AJ30">
        <f t="shared" si="11"/>
        <v>43.594870556314227</v>
      </c>
      <c r="AK30">
        <f t="shared" si="11"/>
        <v>45.362734427544432</v>
      </c>
      <c r="AL30">
        <f t="shared" si="11"/>
        <v>47.157090174530481</v>
      </c>
      <c r="AM30">
        <f t="shared" si="11"/>
        <v>48.958897438161003</v>
      </c>
      <c r="AN30">
        <f t="shared" si="11"/>
        <v>58.633451765595545</v>
      </c>
      <c r="AO30">
        <f t="shared" si="11"/>
        <v>70.264663205502544</v>
      </c>
      <c r="AP30">
        <f t="shared" si="11"/>
        <v>91.244319454098502</v>
      </c>
      <c r="AQ30">
        <f t="shared" si="11"/>
        <v>112.55008522144044</v>
      </c>
    </row>
    <row r="31" spans="1:43">
      <c r="A31" s="43" t="str">
        <f t="shared" si="9"/>
        <v/>
      </c>
      <c r="B31" s="15" t="s">
        <v>274</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3.4098997971612133</v>
      </c>
      <c r="S31">
        <f t="shared" si="14"/>
        <v>3.0970898071479627</v>
      </c>
      <c r="T31">
        <f t="shared" ref="T31:AD31" si="15">S31*(T12*T49)/(S12*S49)</f>
        <v>3.3790450428394809</v>
      </c>
      <c r="U31">
        <f t="shared" si="15"/>
        <v>3.3518684861407824</v>
      </c>
      <c r="V31">
        <f t="shared" si="15"/>
        <v>3.3563007535435014</v>
      </c>
      <c r="W31">
        <f t="shared" si="15"/>
        <v>3.3774366104143247</v>
      </c>
      <c r="X31">
        <f t="shared" si="15"/>
        <v>3.4019167156029231</v>
      </c>
      <c r="Y31">
        <f t="shared" si="15"/>
        <v>3.5075412423579051</v>
      </c>
      <c r="Z31">
        <f t="shared" si="15"/>
        <v>3.6006579806785992</v>
      </c>
      <c r="AA31">
        <f t="shared" si="15"/>
        <v>3.8006384966820956</v>
      </c>
      <c r="AB31">
        <f t="shared" si="15"/>
        <v>3.9529510816480093</v>
      </c>
      <c r="AC31">
        <f t="shared" si="15"/>
        <v>4.0548002160414889</v>
      </c>
      <c r="AD31">
        <f t="shared" si="15"/>
        <v>4.1405390883732949</v>
      </c>
      <c r="AE31">
        <f t="shared" ref="AE31:AQ31" si="16">AD31*(AE12*AE49)/(AD12*AD49)</f>
        <v>4.2343186818414287</v>
      </c>
      <c r="AF31">
        <f t="shared" si="16"/>
        <v>4.3517881418832571</v>
      </c>
      <c r="AG31">
        <f t="shared" si="16"/>
        <v>4.4939561611144496</v>
      </c>
      <c r="AH31">
        <f t="shared" si="16"/>
        <v>4.8034806951795241</v>
      </c>
      <c r="AI31">
        <f t="shared" si="16"/>
        <v>5.0704095810743768</v>
      </c>
      <c r="AJ31">
        <f t="shared" si="16"/>
        <v>5.177475097280313</v>
      </c>
      <c r="AK31">
        <f t="shared" si="16"/>
        <v>5.2975959779118993</v>
      </c>
      <c r="AL31">
        <f t="shared" si="16"/>
        <v>5.370048927505902</v>
      </c>
      <c r="AM31">
        <f t="shared" si="16"/>
        <v>5.5747558889085305</v>
      </c>
      <c r="AN31">
        <f t="shared" si="16"/>
        <v>6.1515839661257052</v>
      </c>
      <c r="AO31">
        <f t="shared" si="16"/>
        <v>6.5961580315342569</v>
      </c>
      <c r="AP31">
        <f t="shared" si="16"/>
        <v>7.0020875046100173</v>
      </c>
      <c r="AQ31">
        <f t="shared" si="16"/>
        <v>7.4016532937961816</v>
      </c>
    </row>
    <row r="32" spans="1:43">
      <c r="A32" s="43" t="str">
        <f t="shared" si="9"/>
        <v/>
      </c>
      <c r="B32" s="15" t="s">
        <v>274</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0.44894404045862463</v>
      </c>
      <c r="S32">
        <f t="shared" si="14"/>
        <v>0.40775978603294205</v>
      </c>
      <c r="T32">
        <f>S32*(T13*T51)/(S13*S51)</f>
        <v>0.41577732146701868</v>
      </c>
      <c r="U32">
        <f t="shared" ref="U32:AD32" si="18">T32*(U13*U49)/(T13*T49)</f>
        <v>0.41243336013841014</v>
      </c>
      <c r="V32">
        <f t="shared" si="18"/>
        <v>0.41297873205425162</v>
      </c>
      <c r="W32">
        <f t="shared" si="18"/>
        <v>0.41557941060255432</v>
      </c>
      <c r="X32">
        <f t="shared" si="18"/>
        <v>0.4185915848812356</v>
      </c>
      <c r="Y32">
        <f t="shared" si="18"/>
        <v>0.43158823992981826</v>
      </c>
      <c r="Z32">
        <f t="shared" si="18"/>
        <v>0.44304586406678148</v>
      </c>
      <c r="AA32">
        <f t="shared" si="18"/>
        <v>0.46765262788181944</v>
      </c>
      <c r="AB32">
        <f t="shared" si="18"/>
        <v>0.48639405269266761</v>
      </c>
      <c r="AC32">
        <f t="shared" si="18"/>
        <v>0.49892616154442493</v>
      </c>
      <c r="AD32">
        <f t="shared" si="18"/>
        <v>0.50947597021278324</v>
      </c>
      <c r="AE32">
        <f t="shared" ref="AE32:AQ32" si="19">AD32*(AE13*AE51)/(AD13*AD51)</f>
        <v>0.52101515589575398</v>
      </c>
      <c r="AF32">
        <f t="shared" si="19"/>
        <v>0.53546928030994834</v>
      </c>
      <c r="AG32">
        <f t="shared" si="19"/>
        <v>0.55296245885146467</v>
      </c>
      <c r="AH32">
        <f t="shared" si="19"/>
        <v>0.59104815468278149</v>
      </c>
      <c r="AI32">
        <f t="shared" si="19"/>
        <v>0.62389263464457456</v>
      </c>
      <c r="AJ32">
        <f t="shared" si="19"/>
        <v>0.63706659740186899</v>
      </c>
      <c r="AK32">
        <f t="shared" si="19"/>
        <v>0.65184696800009334</v>
      </c>
      <c r="AL32">
        <f t="shared" si="19"/>
        <v>0.66076199959412774</v>
      </c>
      <c r="AM32">
        <f t="shared" si="19"/>
        <v>0.68595033269374073</v>
      </c>
      <c r="AN32">
        <f t="shared" si="19"/>
        <v>0.75692660849111559</v>
      </c>
      <c r="AO32">
        <f t="shared" si="19"/>
        <v>0.81162958278291208</v>
      </c>
      <c r="AP32">
        <f t="shared" si="19"/>
        <v>0.86157750205602468</v>
      </c>
      <c r="AQ32">
        <f t="shared" si="19"/>
        <v>0.91074239671456869</v>
      </c>
    </row>
    <row r="33" spans="1:43">
      <c r="A33" s="43" t="str">
        <f t="shared" si="9"/>
        <v/>
      </c>
      <c r="B33" s="15" t="s">
        <v>274</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5.1013946759073407</v>
      </c>
      <c r="U33">
        <f t="shared" si="20"/>
        <v>5.1445049223084123</v>
      </c>
      <c r="V33">
        <f t="shared" si="20"/>
        <v>5.2384070464887156</v>
      </c>
      <c r="W33">
        <f t="shared" si="20"/>
        <v>5.3620580340062602</v>
      </c>
      <c r="X33">
        <f t="shared" si="20"/>
        <v>5.4954390879361403</v>
      </c>
      <c r="Y33">
        <f t="shared" si="20"/>
        <v>5.6660644152146791</v>
      </c>
      <c r="Z33">
        <f t="shared" si="20"/>
        <v>5.8164847242015707</v>
      </c>
      <c r="AA33">
        <f t="shared" si="20"/>
        <v>6.1395322401594914</v>
      </c>
      <c r="AB33">
        <f t="shared" si="20"/>
        <v>6.3855772209690613</v>
      </c>
      <c r="AC33">
        <f t="shared" si="20"/>
        <v>6.5501037984867567</v>
      </c>
      <c r="AD33">
        <f t="shared" si="20"/>
        <v>6.688605940002077</v>
      </c>
      <c r="AE33">
        <f t="shared" si="20"/>
        <v>6.8400970218477433</v>
      </c>
      <c r="AF33">
        <f t="shared" si="20"/>
        <v>7.0298565945591553</v>
      </c>
      <c r="AG33">
        <f t="shared" si="20"/>
        <v>7.2595140950953159</v>
      </c>
      <c r="AH33">
        <f t="shared" si="20"/>
        <v>7.7595184648010473</v>
      </c>
      <c r="AI33">
        <f t="shared" si="20"/>
        <v>8.1907140394951323</v>
      </c>
      <c r="AJ33">
        <f t="shared" si="20"/>
        <v>8.3636671338579625</v>
      </c>
      <c r="AK33">
        <f t="shared" si="20"/>
        <v>8.5577097980044705</v>
      </c>
      <c r="AL33">
        <f t="shared" si="20"/>
        <v>8.674749927002626</v>
      </c>
      <c r="AM33">
        <f t="shared" si="20"/>
        <v>9.0054325189970204</v>
      </c>
      <c r="AN33">
        <f t="shared" si="20"/>
        <v>9.9372376828387505</v>
      </c>
      <c r="AO33">
        <f t="shared" si="20"/>
        <v>10.655400383684245</v>
      </c>
      <c r="AP33">
        <f t="shared" si="20"/>
        <v>11.311136805171122</v>
      </c>
      <c r="AQ33">
        <f t="shared" si="20"/>
        <v>11.956593363829564</v>
      </c>
    </row>
    <row r="34" spans="1:43">
      <c r="A34" s="43" t="str">
        <f t="shared" si="9"/>
        <v>*</v>
      </c>
      <c r="B34" s="15" t="s">
        <v>274</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274</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14.200881728520047</v>
      </c>
      <c r="AQ35">
        <f t="shared" si="24"/>
        <v>15.835104119118292</v>
      </c>
    </row>
    <row r="36" spans="1:43">
      <c r="A36" s="43" t="str">
        <f t="shared" si="23"/>
        <v>*</v>
      </c>
      <c r="B36" s="15" t="s">
        <v>274</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274</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14.419807333020081</v>
      </c>
      <c r="U37">
        <f t="shared" si="51"/>
        <v>14.724174502036556</v>
      </c>
      <c r="V37">
        <f t="shared" si="51"/>
        <v>14.749910235236014</v>
      </c>
      <c r="W37">
        <f t="shared" si="51"/>
        <v>14.900468317875902</v>
      </c>
      <c r="X37">
        <f t="shared" si="51"/>
        <v>15.061096112518857</v>
      </c>
      <c r="Y37">
        <f t="shared" si="51"/>
        <v>15.298506309972918</v>
      </c>
      <c r="Z37">
        <f t="shared" si="51"/>
        <v>15.566903801065388</v>
      </c>
      <c r="AA37">
        <f t="shared" si="51"/>
        <v>15.8608126426439</v>
      </c>
      <c r="AB37">
        <f t="shared" si="51"/>
        <v>16.231154734244779</v>
      </c>
      <c r="AC37">
        <f t="shared" si="51"/>
        <v>16.681824277438221</v>
      </c>
      <c r="AD37">
        <f t="shared" si="51"/>
        <v>17.215389171716698</v>
      </c>
      <c r="AE37">
        <f t="shared" si="51"/>
        <v>17.77290639809879</v>
      </c>
      <c r="AF37">
        <f t="shared" si="51"/>
        <v>18.379457844498816</v>
      </c>
      <c r="AG37">
        <f t="shared" si="51"/>
        <v>19.059306334344456</v>
      </c>
      <c r="AH37">
        <f t="shared" si="51"/>
        <v>19.797747195017685</v>
      </c>
      <c r="AI37">
        <f t="shared" si="51"/>
        <v>20.57879122336265</v>
      </c>
      <c r="AJ37">
        <f t="shared" si="51"/>
        <v>21.397689782537608</v>
      </c>
      <c r="AK37">
        <f t="shared" si="51"/>
        <v>22.265411195896895</v>
      </c>
      <c r="AL37">
        <f t="shared" si="51"/>
        <v>23.146135628463423</v>
      </c>
      <c r="AM37">
        <f t="shared" si="51"/>
        <v>24.030517492272047</v>
      </c>
      <c r="AN37">
        <f t="shared" si="51"/>
        <v>28.7790833129995</v>
      </c>
      <c r="AO37">
        <f t="shared" si="51"/>
        <v>34.488036017991192</v>
      </c>
      <c r="AP37">
        <f t="shared" si="51"/>
        <v>40.429327182310949</v>
      </c>
      <c r="AQ37">
        <f t="shared" si="51"/>
        <v>45.27197779918307</v>
      </c>
    </row>
    <row r="38" spans="1:43">
      <c r="A38" s="43" t="str">
        <f t="shared" si="49"/>
        <v/>
      </c>
      <c r="B38" s="15" t="s">
        <v>274</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1.327848592833242</v>
      </c>
      <c r="U38">
        <f t="shared" si="52"/>
        <v>1.3558762569864022</v>
      </c>
      <c r="V38">
        <f t="shared" si="52"/>
        <v>1.3582461331106259</v>
      </c>
      <c r="W38">
        <f t="shared" si="52"/>
        <v>1.3721102807761258</v>
      </c>
      <c r="X38">
        <f t="shared" si="52"/>
        <v>1.3869016983145657</v>
      </c>
      <c r="Y38">
        <f t="shared" si="52"/>
        <v>1.4087636267948271</v>
      </c>
      <c r="Z38">
        <f t="shared" si="52"/>
        <v>1.4334790215734385</v>
      </c>
      <c r="AA38">
        <f t="shared" si="52"/>
        <v>1.4605436301842345</v>
      </c>
      <c r="AB38">
        <f t="shared" si="52"/>
        <v>1.4946465979869363</v>
      </c>
      <c r="AC38">
        <f t="shared" si="52"/>
        <v>1.5361465227045075</v>
      </c>
      <c r="AD38">
        <f t="shared" si="52"/>
        <v>1.5852798694747177</v>
      </c>
      <c r="AE38">
        <f t="shared" si="52"/>
        <v>1.6366188678007589</v>
      </c>
      <c r="AF38">
        <f t="shared" si="52"/>
        <v>1.6924731844349989</v>
      </c>
      <c r="AG38">
        <f t="shared" si="52"/>
        <v>1.7550770625405097</v>
      </c>
      <c r="AH38">
        <f t="shared" si="52"/>
        <v>1.823076421692152</v>
      </c>
      <c r="AI38">
        <f t="shared" si="52"/>
        <v>1.8949988954136827</v>
      </c>
      <c r="AJ38">
        <f t="shared" si="52"/>
        <v>1.9704072052725563</v>
      </c>
      <c r="AK38">
        <f t="shared" si="52"/>
        <v>2.0503113698075399</v>
      </c>
      <c r="AL38">
        <f t="shared" si="52"/>
        <v>2.1314129179384458</v>
      </c>
      <c r="AM38">
        <f t="shared" si="52"/>
        <v>2.2128512607862327</v>
      </c>
      <c r="AN38">
        <f t="shared" si="52"/>
        <v>2.6501231533579332</v>
      </c>
      <c r="AO38">
        <f t="shared" si="52"/>
        <v>3.1758323144308269</v>
      </c>
      <c r="AP38">
        <f t="shared" si="52"/>
        <v>3.7229363727554583</v>
      </c>
      <c r="AQ38">
        <f t="shared" si="52"/>
        <v>4.1688720679205273</v>
      </c>
    </row>
    <row r="39" spans="1:43">
      <c r="A39" s="43" t="str">
        <f t="shared" si="49"/>
        <v/>
      </c>
      <c r="B39" s="15" t="s">
        <v>274</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1.1356464644439157</v>
      </c>
      <c r="U39">
        <f t="shared" si="53"/>
        <v>1.1596172077003009</v>
      </c>
      <c r="V39">
        <f t="shared" si="53"/>
        <v>1.1616440513149799</v>
      </c>
      <c r="W39">
        <f t="shared" si="53"/>
        <v>1.173501404904713</v>
      </c>
      <c r="X39">
        <f t="shared" si="53"/>
        <v>1.186151808815449</v>
      </c>
      <c r="Y39">
        <f t="shared" si="53"/>
        <v>1.2048492882709645</v>
      </c>
      <c r="Z39">
        <f t="shared" si="53"/>
        <v>1.2259872032781092</v>
      </c>
      <c r="AA39">
        <f t="shared" si="53"/>
        <v>1.2491342904131171</v>
      </c>
      <c r="AB39">
        <f t="shared" si="53"/>
        <v>1.2783009552130147</v>
      </c>
      <c r="AC39">
        <f t="shared" si="53"/>
        <v>1.313793889448565</v>
      </c>
      <c r="AD39">
        <f t="shared" si="53"/>
        <v>1.355815330633233</v>
      </c>
      <c r="AE39">
        <f t="shared" si="53"/>
        <v>1.3997231618812667</v>
      </c>
      <c r="AF39">
        <f t="shared" si="53"/>
        <v>1.4474927325627123</v>
      </c>
      <c r="AG39">
        <f t="shared" si="53"/>
        <v>1.5010348857981977</v>
      </c>
      <c r="AH39">
        <f t="shared" si="53"/>
        <v>1.5591915402705592</v>
      </c>
      <c r="AI39">
        <f t="shared" si="53"/>
        <v>1.6207034501650739</v>
      </c>
      <c r="AJ39">
        <f t="shared" si="53"/>
        <v>1.6851966317997331</v>
      </c>
      <c r="AK39">
        <f t="shared" si="53"/>
        <v>1.753534906538482</v>
      </c>
      <c r="AL39">
        <f t="shared" si="53"/>
        <v>1.8228972471644349</v>
      </c>
      <c r="AM39">
        <f t="shared" si="53"/>
        <v>1.8925476324752513</v>
      </c>
      <c r="AN39">
        <f t="shared" si="53"/>
        <v>2.2665257211518988</v>
      </c>
      <c r="AO39">
        <f t="shared" si="53"/>
        <v>2.7161400471529848</v>
      </c>
      <c r="AP39">
        <f t="shared" si="53"/>
        <v>3.184052422760189</v>
      </c>
      <c r="AQ39">
        <f t="shared" si="53"/>
        <v>3.5654402544127319</v>
      </c>
    </row>
    <row r="40" spans="1:43">
      <c r="A40" s="43" t="str">
        <f t="shared" si="49"/>
        <v/>
      </c>
      <c r="B40" s="15" t="s">
        <v>274</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9.3896821562576456</v>
      </c>
      <c r="U40">
        <f t="shared" si="54"/>
        <v>9.587875579363951</v>
      </c>
      <c r="V40">
        <f t="shared" si="54"/>
        <v>9.6046338029116249</v>
      </c>
      <c r="W40">
        <f t="shared" si="54"/>
        <v>9.7026720436034335</v>
      </c>
      <c r="X40">
        <f t="shared" si="54"/>
        <v>9.8072673341177694</v>
      </c>
      <c r="Y40">
        <f t="shared" si="54"/>
        <v>9.9618606822302151</v>
      </c>
      <c r="Z40">
        <f t="shared" si="54"/>
        <v>10.136631889271539</v>
      </c>
      <c r="AA40">
        <f t="shared" si="54"/>
        <v>10.328015209561583</v>
      </c>
      <c r="AB40">
        <f t="shared" si="54"/>
        <v>10.569169231172744</v>
      </c>
      <c r="AC40">
        <f t="shared" si="54"/>
        <v>10.86262972411582</v>
      </c>
      <c r="AD40">
        <f t="shared" si="54"/>
        <v>11.210068816144439</v>
      </c>
      <c r="AE40">
        <f t="shared" si="54"/>
        <v>11.573104842317875</v>
      </c>
      <c r="AF40">
        <f t="shared" si="54"/>
        <v>11.968070264641707</v>
      </c>
      <c r="AG40">
        <f t="shared" si="54"/>
        <v>12.410764198522815</v>
      </c>
      <c r="AH40">
        <f t="shared" si="54"/>
        <v>12.891611467337382</v>
      </c>
      <c r="AI40">
        <f t="shared" si="54"/>
        <v>13.400200452393284</v>
      </c>
      <c r="AJ40">
        <f t="shared" si="54"/>
        <v>13.933439004843468</v>
      </c>
      <c r="AK40">
        <f t="shared" si="54"/>
        <v>14.498469319289143</v>
      </c>
      <c r="AL40">
        <f t="shared" si="54"/>
        <v>15.071966752234252</v>
      </c>
      <c r="AM40">
        <f t="shared" si="54"/>
        <v>15.647845778502942</v>
      </c>
      <c r="AN40">
        <f t="shared" si="54"/>
        <v>18.73994837911107</v>
      </c>
      <c r="AO40">
        <f t="shared" si="54"/>
        <v>22.457421858956256</v>
      </c>
      <c r="AP40">
        <f t="shared" si="54"/>
        <v>26.326186145632789</v>
      </c>
      <c r="AQ40">
        <f t="shared" si="54"/>
        <v>29.479553526770381</v>
      </c>
    </row>
    <row r="41" spans="1:43">
      <c r="A41" s="43" t="str">
        <f t="shared" si="49"/>
        <v>*</v>
      </c>
      <c r="B41" s="15" t="s">
        <v>274</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274</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2.1388944636541041</v>
      </c>
      <c r="U42">
        <f t="shared" si="56"/>
        <v>2.1840413395930534</v>
      </c>
      <c r="V42">
        <f t="shared" si="56"/>
        <v>2.187858728826289</v>
      </c>
      <c r="W42">
        <f t="shared" si="56"/>
        <v>2.2101910556029045</v>
      </c>
      <c r="X42">
        <f t="shared" si="56"/>
        <v>2.2340170258628578</v>
      </c>
      <c r="Y42">
        <f t="shared" si="56"/>
        <v>2.2692321535842046</v>
      </c>
      <c r="Z42">
        <f t="shared" si="56"/>
        <v>2.3090436361164124</v>
      </c>
      <c r="AA42">
        <f t="shared" si="56"/>
        <v>2.3526392251248551</v>
      </c>
      <c r="AB42">
        <f t="shared" si="56"/>
        <v>2.4075721816539839</v>
      </c>
      <c r="AC42">
        <f t="shared" si="56"/>
        <v>2.4744201338222935</v>
      </c>
      <c r="AD42">
        <f t="shared" si="56"/>
        <v>2.5535639789525324</v>
      </c>
      <c r="AE42">
        <f t="shared" si="56"/>
        <v>2.6362606808820939</v>
      </c>
      <c r="AF42">
        <f t="shared" si="56"/>
        <v>2.7262306437716517</v>
      </c>
      <c r="AG42">
        <f t="shared" si="56"/>
        <v>2.8270727796942738</v>
      </c>
      <c r="AH42">
        <f t="shared" si="56"/>
        <v>2.9366059400308302</v>
      </c>
      <c r="AI42">
        <f t="shared" si="56"/>
        <v>3.0524584413518214</v>
      </c>
      <c r="AJ42">
        <f t="shared" si="56"/>
        <v>3.1739259168917178</v>
      </c>
      <c r="AK42">
        <f t="shared" si="56"/>
        <v>3.3026353014324039</v>
      </c>
      <c r="AL42">
        <f t="shared" si="56"/>
        <v>3.4332734278176131</v>
      </c>
      <c r="AM42">
        <f t="shared" si="56"/>
        <v>3.5644540621056149</v>
      </c>
      <c r="AN42">
        <f t="shared" si="56"/>
        <v>4.2688102930653136</v>
      </c>
      <c r="AO42">
        <f t="shared" si="56"/>
        <v>5.1156210064101497</v>
      </c>
      <c r="AP42">
        <f t="shared" si="56"/>
        <v>5.996894554997783</v>
      </c>
      <c r="AQ42">
        <f t="shared" si="56"/>
        <v>6.7152064127519555</v>
      </c>
    </row>
    <row r="43" spans="1:43">
      <c r="A43" s="43" t="str">
        <f t="shared" si="49"/>
        <v/>
      </c>
      <c r="B43" s="15" t="s">
        <v>274</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0.64666143908851315</v>
      </c>
      <c r="U43">
        <f t="shared" si="57"/>
        <v>0.66031089410423893</v>
      </c>
      <c r="V43">
        <f t="shared" si="57"/>
        <v>0.66146502230320947</v>
      </c>
      <c r="W43">
        <f t="shared" si="57"/>
        <v>0.66821685359594618</v>
      </c>
      <c r="X43">
        <f t="shared" si="57"/>
        <v>0.67542026474025274</v>
      </c>
      <c r="Y43">
        <f t="shared" si="57"/>
        <v>0.68606701031696882</v>
      </c>
      <c r="Z43">
        <f t="shared" si="57"/>
        <v>0.6981033922067712</v>
      </c>
      <c r="AA43">
        <f t="shared" si="57"/>
        <v>0.71128383977216825</v>
      </c>
      <c r="AB43">
        <f t="shared" si="57"/>
        <v>0.72789196388775712</v>
      </c>
      <c r="AC43">
        <f t="shared" si="57"/>
        <v>0.74810240142165407</v>
      </c>
      <c r="AD43">
        <f t="shared" si="57"/>
        <v>0.77203031074892581</v>
      </c>
      <c r="AE43">
        <f t="shared" si="57"/>
        <v>0.79703237101247137</v>
      </c>
      <c r="AF43">
        <f t="shared" si="57"/>
        <v>0.82423338848460337</v>
      </c>
      <c r="AG43">
        <f t="shared" si="57"/>
        <v>0.85472143819654456</v>
      </c>
      <c r="AH43">
        <f t="shared" si="57"/>
        <v>0.88783708382318405</v>
      </c>
      <c r="AI43">
        <f t="shared" si="57"/>
        <v>0.92286328380606997</v>
      </c>
      <c r="AJ43">
        <f t="shared" si="57"/>
        <v>0.95958708382044089</v>
      </c>
      <c r="AK43">
        <f t="shared" si="57"/>
        <v>0.99850036226667327</v>
      </c>
      <c r="AL43">
        <f t="shared" si="57"/>
        <v>1.0379967657796183</v>
      </c>
      <c r="AM43">
        <f t="shared" si="57"/>
        <v>1.0776571881102741</v>
      </c>
      <c r="AN43">
        <f t="shared" si="57"/>
        <v>1.2906083279085485</v>
      </c>
      <c r="AO43">
        <f t="shared" si="57"/>
        <v>1.5466283624789399</v>
      </c>
      <c r="AP43">
        <f t="shared" si="57"/>
        <v>1.8130676987081444</v>
      </c>
      <c r="AQ43">
        <f t="shared" si="57"/>
        <v>2.0302381049824647</v>
      </c>
    </row>
    <row r="44" spans="1:43">
      <c r="A44" s="43" t="str">
        <f t="shared" si="49"/>
        <v>*</v>
      </c>
      <c r="B44" s="15" t="s">
        <v>274</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644</v>
      </c>
      <c r="Y45" s="20">
        <v>2025</v>
      </c>
    </row>
    <row r="46" spans="1:43" ht="15.75" thickBot="1">
      <c r="A46" t="s">
        <v>16</v>
      </c>
      <c r="B46" s="9" t="s">
        <v>276</v>
      </c>
      <c r="C46" s="9"/>
      <c r="D46">
        <v>2010</v>
      </c>
      <c r="E46">
        <v>2020</v>
      </c>
      <c r="F46">
        <v>2030</v>
      </c>
      <c r="G46">
        <v>2050</v>
      </c>
      <c r="H46">
        <v>2070</v>
      </c>
      <c r="T46" s="182" t="s">
        <v>643</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9">
        <f t="shared" ref="U47:AB47" si="60">IF(U$63=1,($AC47-$T47)/$AD$63+T47,$AC47)</f>
        <v>1.0846132399175183</v>
      </c>
      <c r="V47" s="279">
        <f t="shared" si="60"/>
        <v>1.0792264798350366</v>
      </c>
      <c r="W47" s="279">
        <f t="shared" si="60"/>
        <v>1.0738397197525549</v>
      </c>
      <c r="X47" s="279">
        <f t="shared" si="60"/>
        <v>1.0684529596700731</v>
      </c>
      <c r="Y47" s="279">
        <f t="shared" si="60"/>
        <v>1.0684529596700734</v>
      </c>
      <c r="Z47" s="279">
        <f t="shared" si="60"/>
        <v>1.0684529596700734</v>
      </c>
      <c r="AA47" s="279">
        <f t="shared" si="60"/>
        <v>1.0684529596700734</v>
      </c>
      <c r="AB47" s="279">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9">
        <f t="shared" ref="U48" si="62">IF(U$63=1,($AC48-$T48)/$AD$63+T48,$AC48)</f>
        <v>1.0525</v>
      </c>
      <c r="V48" s="279">
        <f t="shared" ref="V48:AB48" si="63">IF(V$63=1,($AC48-$T48)/$AD$63+U48,$AC48)</f>
        <v>1.0349999999999999</v>
      </c>
      <c r="W48" s="279">
        <f t="shared" si="63"/>
        <v>1.0174999999999998</v>
      </c>
      <c r="X48" s="279">
        <f t="shared" si="63"/>
        <v>0.99999999999999978</v>
      </c>
      <c r="Y48" s="279">
        <f t="shared" si="63"/>
        <v>1</v>
      </c>
      <c r="Z48" s="279">
        <f t="shared" si="63"/>
        <v>1</v>
      </c>
      <c r="AA48" s="279">
        <f t="shared" si="63"/>
        <v>1</v>
      </c>
      <c r="AB48" s="279">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9">
        <f t="shared" ref="U49:AB49" si="64">IF(U$63=1,($AC49-$T49)/$AD$63+T49,$AC49)</f>
        <v>1.0525</v>
      </c>
      <c r="V49" s="279">
        <f t="shared" si="64"/>
        <v>1.0349999999999999</v>
      </c>
      <c r="W49" s="279">
        <f t="shared" si="64"/>
        <v>1.0174999999999998</v>
      </c>
      <c r="X49" s="279">
        <f t="shared" si="64"/>
        <v>0.99999999999999978</v>
      </c>
      <c r="Y49" s="279">
        <f t="shared" si="64"/>
        <v>1</v>
      </c>
      <c r="Z49" s="279">
        <f t="shared" si="64"/>
        <v>1</v>
      </c>
      <c r="AA49" s="279">
        <f t="shared" si="64"/>
        <v>1</v>
      </c>
      <c r="AB49" s="279">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9">
        <f t="shared" ref="U50" si="65">IF(U$63=1,($AC50-$T50)/$AD$63+T50,$AC50)</f>
        <v>1.0525</v>
      </c>
      <c r="V50" s="279">
        <f t="shared" ref="V50" si="66">IF(V$63=1,($AC50-$T50)/$AD$63+U50,$AC50)</f>
        <v>1.0349999999999999</v>
      </c>
      <c r="W50" s="279">
        <f t="shared" ref="W50" si="67">IF(W$63=1,($AC50-$T50)/$AD$63+V50,$AC50)</f>
        <v>1.0174999999999998</v>
      </c>
      <c r="X50" s="279">
        <f t="shared" ref="X50" si="68">IF(X$63=1,($AC50-$T50)/$AD$63+W50,$AC50)</f>
        <v>0.99999999999999978</v>
      </c>
      <c r="Y50" s="279">
        <f t="shared" ref="Y50" si="69">IF(Y$63=1,($AC50-$T50)/$AD$63+X50,$AC50)</f>
        <v>1</v>
      </c>
      <c r="Z50" s="279">
        <f t="shared" ref="Z50" si="70">IF(Z$63=1,($AC50-$T50)/$AD$63+Y50,$AC50)</f>
        <v>1</v>
      </c>
      <c r="AA50" s="279">
        <f t="shared" ref="AA50" si="71">IF(AA$63=1,($AC50-$T50)/$AD$63+Z50,$AC50)</f>
        <v>1</v>
      </c>
      <c r="AB50" s="279">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9">
        <f t="shared" ref="U51:AB51" si="73">IF(U$63=1,($AC51-$T51)/$AD$63+T51,$AC51)</f>
        <v>1</v>
      </c>
      <c r="V51" s="279">
        <f t="shared" si="73"/>
        <v>1</v>
      </c>
      <c r="W51" s="279">
        <f t="shared" si="73"/>
        <v>1</v>
      </c>
      <c r="X51" s="279">
        <f t="shared" si="73"/>
        <v>1</v>
      </c>
      <c r="Y51" s="279">
        <f t="shared" si="73"/>
        <v>1</v>
      </c>
      <c r="Z51" s="279">
        <f t="shared" si="73"/>
        <v>1</v>
      </c>
      <c r="AA51" s="279">
        <f t="shared" si="73"/>
        <v>1</v>
      </c>
      <c r="AB51" s="279">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9">
        <f t="shared" ref="U52:AB52" si="74">IF(U$63=1,($AC52-$T52)/$AD$63+T52,$AC52)</f>
        <v>1.0262499999999999</v>
      </c>
      <c r="V52" s="279">
        <f t="shared" si="74"/>
        <v>1.0174999999999998</v>
      </c>
      <c r="W52" s="279">
        <f t="shared" si="74"/>
        <v>1.0087499999999998</v>
      </c>
      <c r="X52" s="279">
        <f t="shared" si="74"/>
        <v>0.99999999999999978</v>
      </c>
      <c r="Y52" s="279">
        <f t="shared" si="74"/>
        <v>1</v>
      </c>
      <c r="Z52" s="279">
        <f t="shared" si="74"/>
        <v>1</v>
      </c>
      <c r="AA52" s="279">
        <f t="shared" si="74"/>
        <v>1</v>
      </c>
      <c r="AB52" s="279">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9">
        <f t="shared" ref="U53" si="75">IF(U$63=1,($AC53-$T53)/$AD$63+T53,$AC53)</f>
        <v>1.0262499999999999</v>
      </c>
      <c r="V53" s="279">
        <f t="shared" ref="V53" si="76">IF(V$63=1,($AC53-$T53)/$AD$63+U53,$AC53)</f>
        <v>1.0174999999999998</v>
      </c>
      <c r="W53" s="279">
        <f t="shared" ref="W53" si="77">IF(W$63=1,($AC53-$T53)/$AD$63+V53,$AC53)</f>
        <v>1.0087499999999998</v>
      </c>
      <c r="X53" s="279">
        <f t="shared" ref="X53" si="78">IF(X$63=1,($AC53-$T53)/$AD$63+W53,$AC53)</f>
        <v>0.99999999999999978</v>
      </c>
      <c r="Y53" s="279">
        <f t="shared" ref="Y53" si="79">IF(Y$63=1,($AC53-$T53)/$AD$63+X53,$AC53)</f>
        <v>1</v>
      </c>
      <c r="Z53" s="279">
        <f t="shared" ref="Z53" si="80">IF(Z$63=1,($AC53-$T53)/$AD$63+Y53,$AC53)</f>
        <v>1</v>
      </c>
      <c r="AA53" s="279">
        <f t="shared" ref="AA53" si="81">IF(AA$63=1,($AC53-$T53)/$AD$63+Z53,$AC53)</f>
        <v>1</v>
      </c>
      <c r="AB53" s="279">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9">
        <f t="shared" ref="U54:AB54" si="84">IF(U$63=1,($AC54-$T54)/$AD$63+T54,$AC54)</f>
        <v>1.0262499999999999</v>
      </c>
      <c r="V54" s="279">
        <f t="shared" si="84"/>
        <v>1.0174999999999998</v>
      </c>
      <c r="W54" s="279">
        <f t="shared" si="84"/>
        <v>1.0087499999999998</v>
      </c>
      <c r="X54" s="279">
        <f t="shared" si="84"/>
        <v>0.99999999999999978</v>
      </c>
      <c r="Y54" s="279">
        <f t="shared" si="84"/>
        <v>1</v>
      </c>
      <c r="Z54" s="279">
        <f t="shared" si="84"/>
        <v>1</v>
      </c>
      <c r="AA54" s="279">
        <f t="shared" si="84"/>
        <v>1</v>
      </c>
      <c r="AB54" s="279">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9">
        <f t="shared" ref="U55:AB55" si="85">IF(U$63=1,($AC55-$T55)/$AD$63+T55,$AC55)</f>
        <v>1</v>
      </c>
      <c r="V55" s="279">
        <f t="shared" si="85"/>
        <v>1</v>
      </c>
      <c r="W55" s="279">
        <f t="shared" si="85"/>
        <v>1</v>
      </c>
      <c r="X55" s="279">
        <f t="shared" si="85"/>
        <v>1</v>
      </c>
      <c r="Y55" s="279">
        <f t="shared" si="85"/>
        <v>1</v>
      </c>
      <c r="Z55" s="279">
        <f t="shared" si="85"/>
        <v>1</v>
      </c>
      <c r="AA55" s="279">
        <f t="shared" si="85"/>
        <v>1</v>
      </c>
      <c r="AB55" s="279">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9">
        <f t="shared" ref="U56:AB56" si="86">IF(U$63=1,($AC56-$T56)/$AD$63+T56,$AC56)</f>
        <v>1</v>
      </c>
      <c r="V56" s="279">
        <f t="shared" si="86"/>
        <v>1</v>
      </c>
      <c r="W56" s="279">
        <f t="shared" si="86"/>
        <v>1</v>
      </c>
      <c r="X56" s="279">
        <f t="shared" si="86"/>
        <v>1</v>
      </c>
      <c r="Y56" s="279">
        <f t="shared" si="86"/>
        <v>1</v>
      </c>
      <c r="Z56" s="279">
        <f t="shared" si="86"/>
        <v>1</v>
      </c>
      <c r="AA56" s="279">
        <f t="shared" si="86"/>
        <v>1</v>
      </c>
      <c r="AB56" s="279">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9">
        <f t="shared" ref="U57:AB57" si="87">IF(U$63=1,($AC57-$T57)/$AD$63+T57,$AC57)</f>
        <v>1</v>
      </c>
      <c r="V57" s="279">
        <f t="shared" si="87"/>
        <v>1</v>
      </c>
      <c r="W57" s="279">
        <f t="shared" si="87"/>
        <v>1</v>
      </c>
      <c r="X57" s="279">
        <f t="shared" si="87"/>
        <v>1</v>
      </c>
      <c r="Y57" s="279">
        <f t="shared" si="87"/>
        <v>1</v>
      </c>
      <c r="Z57" s="279">
        <f t="shared" si="87"/>
        <v>1</v>
      </c>
      <c r="AA57" s="279">
        <f t="shared" si="87"/>
        <v>1</v>
      </c>
      <c r="AB57" s="279">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9">
        <f t="shared" ref="U58:AB58" si="88">IF(U$63=1,($AC58-$T58)/$AD$63+T58,$AC58)</f>
        <v>1</v>
      </c>
      <c r="V58" s="279">
        <f t="shared" si="88"/>
        <v>1</v>
      </c>
      <c r="W58" s="279">
        <f t="shared" si="88"/>
        <v>1</v>
      </c>
      <c r="X58" s="279">
        <f t="shared" si="88"/>
        <v>1</v>
      </c>
      <c r="Y58" s="279">
        <f t="shared" si="88"/>
        <v>1</v>
      </c>
      <c r="Z58" s="279">
        <f t="shared" si="88"/>
        <v>1</v>
      </c>
      <c r="AA58" s="279">
        <f t="shared" si="88"/>
        <v>1</v>
      </c>
      <c r="AB58" s="279">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9">
        <f t="shared" ref="U59:AB59" si="89">IF(U$63=1,($AC59-$T59)/$AD$63+T59,$AC59)</f>
        <v>1.0262499999999999</v>
      </c>
      <c r="V59" s="279">
        <f t="shared" si="89"/>
        <v>1.0174999999999998</v>
      </c>
      <c r="W59" s="279">
        <f t="shared" si="89"/>
        <v>1.0087499999999998</v>
      </c>
      <c r="X59" s="279">
        <f t="shared" si="89"/>
        <v>0.99999999999999978</v>
      </c>
      <c r="Y59" s="279">
        <f t="shared" si="89"/>
        <v>1</v>
      </c>
      <c r="Z59" s="279">
        <f t="shared" si="89"/>
        <v>1</v>
      </c>
      <c r="AA59" s="279">
        <f t="shared" si="89"/>
        <v>1</v>
      </c>
      <c r="AB59" s="279">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9">
        <f t="shared" ref="U60:AB60" si="90">IF(U$63=1,($AC60-$T60)/$AD$63+T60,$AC60)</f>
        <v>1</v>
      </c>
      <c r="V60" s="279">
        <f t="shared" si="90"/>
        <v>1</v>
      </c>
      <c r="W60" s="279">
        <f t="shared" si="90"/>
        <v>1</v>
      </c>
      <c r="X60" s="279">
        <f t="shared" si="90"/>
        <v>1</v>
      </c>
      <c r="Y60" s="279">
        <f t="shared" si="90"/>
        <v>1</v>
      </c>
      <c r="Z60" s="279">
        <f t="shared" si="90"/>
        <v>1</v>
      </c>
      <c r="AA60" s="279">
        <f t="shared" si="90"/>
        <v>1</v>
      </c>
      <c r="AB60" s="279">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9">
        <f t="shared" ref="U61:AB61" si="91">IF(U$63=1,($AC61-$T61)/$AD$63+T61,$AC61)</f>
        <v>1</v>
      </c>
      <c r="V61" s="279">
        <f t="shared" si="91"/>
        <v>1</v>
      </c>
      <c r="W61" s="279">
        <f t="shared" si="91"/>
        <v>1</v>
      </c>
      <c r="X61" s="279">
        <f t="shared" si="91"/>
        <v>1</v>
      </c>
      <c r="Y61" s="279">
        <f t="shared" si="91"/>
        <v>1</v>
      </c>
      <c r="Z61" s="279">
        <f t="shared" si="91"/>
        <v>1</v>
      </c>
      <c r="AA61" s="279">
        <f t="shared" si="91"/>
        <v>1</v>
      </c>
      <c r="AB61" s="279">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9">
        <f t="shared" ref="U62:AB62" si="92">IF(U$63=1,($AC62-$T62)/$AD$63+T62,$AC62)</f>
        <v>1.0262499999999999</v>
      </c>
      <c r="V62" s="279">
        <f t="shared" si="92"/>
        <v>1.0174999999999998</v>
      </c>
      <c r="W62" s="279">
        <f t="shared" si="92"/>
        <v>1.0087499999999998</v>
      </c>
      <c r="X62" s="279">
        <f t="shared" si="92"/>
        <v>0.99999999999999978</v>
      </c>
      <c r="Y62" s="279">
        <f t="shared" si="92"/>
        <v>1</v>
      </c>
      <c r="Z62" s="279">
        <f t="shared" si="92"/>
        <v>1</v>
      </c>
      <c r="AA62" s="279">
        <f t="shared" si="92"/>
        <v>1</v>
      </c>
      <c r="AB62" s="279">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80">
        <f t="shared" ref="U63:AC63" si="93">IF(U3&lt;=$Y$45,1,0)</f>
        <v>1</v>
      </c>
      <c r="V63" s="280">
        <f t="shared" si="93"/>
        <v>1</v>
      </c>
      <c r="W63" s="280">
        <f t="shared" si="93"/>
        <v>1</v>
      </c>
      <c r="X63" s="280">
        <f t="shared" si="93"/>
        <v>1</v>
      </c>
      <c r="Y63" s="280">
        <f t="shared" si="93"/>
        <v>0</v>
      </c>
      <c r="Z63" s="280">
        <f t="shared" si="93"/>
        <v>0</v>
      </c>
      <c r="AA63" s="280">
        <f t="shared" si="93"/>
        <v>0</v>
      </c>
      <c r="AB63" s="280">
        <f t="shared" si="93"/>
        <v>0</v>
      </c>
      <c r="AC63" s="280">
        <f t="shared" si="93"/>
        <v>0</v>
      </c>
      <c r="AD63" s="280">
        <f>SUM(U63:AC63)</f>
        <v>4</v>
      </c>
    </row>
    <row r="64" spans="1:43" ht="15.75" thickBot="1">
      <c r="A64" t="s">
        <v>16</v>
      </c>
      <c r="B64" s="9" t="s">
        <v>275</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209</v>
      </c>
      <c r="C75" s="3" t="s">
        <v>208</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793</v>
      </c>
      <c r="D79" s="1" t="s">
        <v>794</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216.97699313950605</v>
      </c>
      <c r="U79" s="2">
        <f t="shared" si="95"/>
        <v>220.02935345195166</v>
      </c>
      <c r="V79" s="2">
        <f t="shared" si="95"/>
        <v>219.37444504512584</v>
      </c>
      <c r="W79" s="2">
        <f t="shared" si="95"/>
        <v>220.46227271071007</v>
      </c>
      <c r="X79" s="2">
        <f t="shared" si="95"/>
        <v>221.76927584102728</v>
      </c>
      <c r="Y79" s="2">
        <f t="shared" si="95"/>
        <v>224.87404570280171</v>
      </c>
      <c r="Z79" s="2">
        <f t="shared" si="95"/>
        <v>228.47203043404653</v>
      </c>
      <c r="AA79" s="2">
        <f t="shared" si="95"/>
        <v>232.5845269818594</v>
      </c>
      <c r="AB79" s="2">
        <f t="shared" si="95"/>
        <v>237.70876466782113</v>
      </c>
      <c r="AC79" s="2">
        <f t="shared" si="95"/>
        <v>243.94109733448514</v>
      </c>
      <c r="AD79" s="2">
        <f t="shared" si="95"/>
        <v>251.1077004492553</v>
      </c>
      <c r="AE79" s="2">
        <f t="shared" si="95"/>
        <v>258.66040216107149</v>
      </c>
      <c r="AF79" s="2">
        <f t="shared" si="95"/>
        <v>266.67310786041884</v>
      </c>
      <c r="AG79" s="2">
        <f t="shared" si="95"/>
        <v>275.8375761254328</v>
      </c>
      <c r="AH79" s="2">
        <f t="shared" si="95"/>
        <v>285.54835356360701</v>
      </c>
      <c r="AI79" s="2">
        <f t="shared" si="95"/>
        <v>295.84050477451257</v>
      </c>
      <c r="AJ79" s="2">
        <f t="shared" si="95"/>
        <v>306.78867974062996</v>
      </c>
      <c r="AK79" s="2">
        <f t="shared" si="95"/>
        <v>318.24906023319772</v>
      </c>
      <c r="AL79" s="2">
        <f t="shared" si="95"/>
        <v>329.88599860833341</v>
      </c>
      <c r="AM79" s="2">
        <f t="shared" si="95"/>
        <v>341.56680139596699</v>
      </c>
      <c r="AN79" s="2">
        <f t="shared" si="95"/>
        <v>405.20331752035696</v>
      </c>
      <c r="AO79" s="2">
        <f t="shared" si="95"/>
        <v>481.8917740485312</v>
      </c>
      <c r="AP79" s="2">
        <f t="shared" si="95"/>
        <v>561.76696955225952</v>
      </c>
      <c r="AQ79" s="2">
        <f t="shared" si="95"/>
        <v>626.77126428026031</v>
      </c>
    </row>
    <row r="80" spans="1:49">
      <c r="A80" s="43" t="str">
        <f>'[4]TS BYDem'!A10</f>
        <v/>
      </c>
      <c r="B80" t="s">
        <v>274</v>
      </c>
      <c r="C80" t="s">
        <v>125</v>
      </c>
      <c r="D80" s="3" t="s">
        <v>322</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6">
        <f>IFERROR(INDEX('BY-DMD'!$I$5:$I$138,MATCH(D80,'BY-DMD'!$H$5:$H$138,0)),"")</f>
        <v>1.54836715990045</v>
      </c>
      <c r="Q80">
        <f t="shared" si="96"/>
        <v>1.5436659278823224</v>
      </c>
      <c r="R80">
        <f t="shared" si="96"/>
        <v>1.5279621523849098</v>
      </c>
      <c r="S80">
        <f t="shared" si="96"/>
        <v>1.4707500818082153</v>
      </c>
      <c r="T80">
        <f t="shared" si="96"/>
        <v>1.6422837000619317</v>
      </c>
      <c r="U80">
        <f t="shared" si="96"/>
        <v>1.6653868019867628</v>
      </c>
      <c r="V80">
        <f t="shared" si="96"/>
        <v>1.6604298460164491</v>
      </c>
      <c r="W80">
        <f t="shared" si="96"/>
        <v>1.6686635376065835</v>
      </c>
      <c r="X80">
        <f t="shared" si="96"/>
        <v>1.6785561529746553</v>
      </c>
      <c r="Y80">
        <f t="shared" si="96"/>
        <v>1.7020559391163008</v>
      </c>
      <c r="Z80">
        <f t="shared" si="96"/>
        <v>1.7292888341421617</v>
      </c>
      <c r="AA80">
        <f t="shared" si="96"/>
        <v>1.7604160331567211</v>
      </c>
      <c r="AB80">
        <f t="shared" ref="AB80:AQ89" si="97">AB$79/AA$79*AA80</f>
        <v>1.7992010301517125</v>
      </c>
      <c r="AC80">
        <f t="shared" si="97"/>
        <v>1.8463731206288121</v>
      </c>
      <c r="AD80">
        <f t="shared" si="97"/>
        <v>1.9006166388465837</v>
      </c>
      <c r="AE80">
        <f t="shared" si="97"/>
        <v>1.9577825103672137</v>
      </c>
      <c r="AF80">
        <f t="shared" si="97"/>
        <v>2.0184301199272316</v>
      </c>
      <c r="AG80">
        <f t="shared" si="97"/>
        <v>2.0877953398687321</v>
      </c>
      <c r="AH80">
        <f t="shared" si="97"/>
        <v>2.1612955357691748</v>
      </c>
      <c r="AI80">
        <f t="shared" si="97"/>
        <v>2.2391961091326156</v>
      </c>
      <c r="AJ80">
        <f t="shared" si="97"/>
        <v>2.3220620804603698</v>
      </c>
      <c r="AK80">
        <f t="shared" si="97"/>
        <v>2.4088048996280711</v>
      </c>
      <c r="AL80">
        <f t="shared" si="97"/>
        <v>2.4968840730721555</v>
      </c>
      <c r="AM80">
        <f t="shared" si="97"/>
        <v>2.5852952531894626</v>
      </c>
      <c r="AN80">
        <f t="shared" si="97"/>
        <v>3.0669555972086067</v>
      </c>
      <c r="AO80">
        <f t="shared" si="97"/>
        <v>3.6474051661550821</v>
      </c>
      <c r="AP80">
        <f t="shared" si="97"/>
        <v>4.2519749397379059</v>
      </c>
      <c r="AQ80">
        <f t="shared" si="97"/>
        <v>4.7439879044358664</v>
      </c>
    </row>
    <row r="81" spans="1:43">
      <c r="A81" s="43" t="str">
        <f>'[4]TS BYDem'!A11</f>
        <v/>
      </c>
      <c r="B81" t="s">
        <v>274</v>
      </c>
      <c r="C81" t="s">
        <v>125</v>
      </c>
      <c r="D81" s="3" t="s">
        <v>317</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6">
        <f>IFERROR(INDEX('BY-DMD'!$I$5:$I$138,MATCH(D81,'BY-DMD'!$H$5:$H$138,0)),"")</f>
        <v>0.71939570019765298</v>
      </c>
      <c r="Q81">
        <f t="shared" si="96"/>
        <v>0.71721143396735521</v>
      </c>
      <c r="R81">
        <f t="shared" si="96"/>
        <v>0.70991521323736106</v>
      </c>
      <c r="S81">
        <f t="shared" si="96"/>
        <v>0.68333358670962918</v>
      </c>
      <c r="T81">
        <f t="shared" si="96"/>
        <v>0.76303079975243426</v>
      </c>
      <c r="U81">
        <f t="shared" si="96"/>
        <v>0.77376486374990383</v>
      </c>
      <c r="V81">
        <f t="shared" si="96"/>
        <v>0.77146178415517641</v>
      </c>
      <c r="W81">
        <f t="shared" si="96"/>
        <v>0.77528728658127866</v>
      </c>
      <c r="X81">
        <f t="shared" si="96"/>
        <v>0.77988355104865315</v>
      </c>
      <c r="Y81">
        <f t="shared" si="96"/>
        <v>0.79080192076333444</v>
      </c>
      <c r="Z81">
        <f t="shared" si="96"/>
        <v>0.80345475149554779</v>
      </c>
      <c r="AA81">
        <f t="shared" si="96"/>
        <v>0.81791693702246782</v>
      </c>
      <c r="AB81">
        <f t="shared" si="97"/>
        <v>0.83593705575978949</v>
      </c>
      <c r="AC81">
        <f t="shared" si="97"/>
        <v>0.85785394985146091</v>
      </c>
      <c r="AD81">
        <f t="shared" si="97"/>
        <v>0.88305634033096891</v>
      </c>
      <c r="AE81">
        <f t="shared" si="97"/>
        <v>0.9096165020516791</v>
      </c>
      <c r="AF81">
        <f t="shared" si="97"/>
        <v>0.93779433394753786</v>
      </c>
      <c r="AG81">
        <f t="shared" si="97"/>
        <v>0.97002250454009187</v>
      </c>
      <c r="AH81">
        <f t="shared" si="97"/>
        <v>1.0041718499045744</v>
      </c>
      <c r="AI81">
        <f t="shared" si="97"/>
        <v>1.0403656797480041</v>
      </c>
      <c r="AJ81">
        <f t="shared" si="97"/>
        <v>1.0788665114691582</v>
      </c>
      <c r="AK81">
        <f t="shared" si="97"/>
        <v>1.1191685875841535</v>
      </c>
      <c r="AL81">
        <f t="shared" si="97"/>
        <v>1.1600915548839195</v>
      </c>
      <c r="AM81">
        <f t="shared" si="97"/>
        <v>1.2011687776983586</v>
      </c>
      <c r="AN81">
        <f t="shared" si="97"/>
        <v>1.4249557381925173</v>
      </c>
      <c r="AO81">
        <f t="shared" si="97"/>
        <v>1.6946417241110787</v>
      </c>
      <c r="AP81">
        <f t="shared" si="97"/>
        <v>1.9755343359208741</v>
      </c>
      <c r="AQ81">
        <f t="shared" si="97"/>
        <v>2.2041312865743414</v>
      </c>
    </row>
    <row r="82" spans="1:43">
      <c r="A82" s="43" t="str">
        <f>'[4]TS BYDem'!A12</f>
        <v/>
      </c>
      <c r="B82" t="s">
        <v>274</v>
      </c>
      <c r="C82" t="s">
        <v>125</v>
      </c>
      <c r="D82" s="3" t="s">
        <v>323</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6">
        <f>IFERROR(INDEX('BY-DMD'!$I$5:$I$138,MATCH(D82,'BY-DMD'!$H$5:$H$138,0)),"")</f>
        <v>1.0451478329328101</v>
      </c>
      <c r="Q82">
        <f t="shared" si="96"/>
        <v>1.0419745013205739</v>
      </c>
      <c r="R82">
        <f t="shared" si="96"/>
        <v>1.0313744528598203</v>
      </c>
      <c r="S82">
        <f t="shared" si="96"/>
        <v>0.99275630522055125</v>
      </c>
      <c r="T82">
        <f t="shared" si="96"/>
        <v>1.1085414975418104</v>
      </c>
      <c r="U82">
        <f t="shared" si="96"/>
        <v>1.1241360913410716</v>
      </c>
      <c r="V82">
        <f t="shared" si="96"/>
        <v>1.1207901460611098</v>
      </c>
      <c r="W82">
        <f t="shared" si="96"/>
        <v>1.1263478878844506</v>
      </c>
      <c r="X82">
        <f t="shared" si="96"/>
        <v>1.133025403257899</v>
      </c>
      <c r="Y82">
        <f t="shared" si="96"/>
        <v>1.1488877589035098</v>
      </c>
      <c r="Z82">
        <f t="shared" si="96"/>
        <v>1.167269963045966</v>
      </c>
      <c r="AA82">
        <f t="shared" si="96"/>
        <v>1.1882808223807937</v>
      </c>
      <c r="AB82">
        <f t="shared" si="97"/>
        <v>1.2144606953524131</v>
      </c>
      <c r="AC82">
        <f t="shared" si="97"/>
        <v>1.2463018564244555</v>
      </c>
      <c r="AD82">
        <f t="shared" si="97"/>
        <v>1.2829162312214515</v>
      </c>
      <c r="AE82">
        <f t="shared" si="97"/>
        <v>1.321503194497877</v>
      </c>
      <c r="AF82">
        <f t="shared" si="97"/>
        <v>1.3624403309508895</v>
      </c>
      <c r="AG82">
        <f t="shared" si="97"/>
        <v>1.4092618544114026</v>
      </c>
      <c r="AH82">
        <f t="shared" si="97"/>
        <v>1.4588744866442016</v>
      </c>
      <c r="AI82">
        <f t="shared" si="97"/>
        <v>1.5114573736645245</v>
      </c>
      <c r="AJ82">
        <f t="shared" si="97"/>
        <v>1.5673919043107589</v>
      </c>
      <c r="AK82">
        <f t="shared" si="97"/>
        <v>1.6259433072489577</v>
      </c>
      <c r="AL82">
        <f t="shared" si="97"/>
        <v>1.6853967493237152</v>
      </c>
      <c r="AM82">
        <f t="shared" si="97"/>
        <v>1.7450742959028978</v>
      </c>
      <c r="AN82">
        <f t="shared" si="97"/>
        <v>2.0701950281158217</v>
      </c>
      <c r="AO82">
        <f t="shared" si="97"/>
        <v>2.4619984871546947</v>
      </c>
      <c r="AP82">
        <f t="shared" si="97"/>
        <v>2.8700830843231033</v>
      </c>
      <c r="AQ82">
        <f t="shared" si="97"/>
        <v>3.2021918354942289</v>
      </c>
    </row>
    <row r="83" spans="1:43">
      <c r="A83" s="43" t="str">
        <f>'[4]TS BYDem'!A13</f>
        <v/>
      </c>
      <c r="B83" t="s">
        <v>274</v>
      </c>
      <c r="C83" t="s">
        <v>125</v>
      </c>
      <c r="D83" s="3" t="s">
        <v>318</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6">
        <f>IFERROR(INDEX('BY-DMD'!$I$5:$I$138,MATCH(D83,'BY-DMD'!$H$5:$H$138,0)),"")</f>
        <v>12.569563545045501</v>
      </c>
      <c r="Q83">
        <f t="shared" si="96"/>
        <v>12.531399189637925</v>
      </c>
      <c r="R83">
        <f t="shared" si="96"/>
        <v>12.403916762262918</v>
      </c>
      <c r="S83">
        <f t="shared" si="96"/>
        <v>11.93947216844731</v>
      </c>
      <c r="T83">
        <f t="shared" si="96"/>
        <v>13.331973101423882</v>
      </c>
      <c r="U83">
        <f t="shared" si="96"/>
        <v>13.519522873372351</v>
      </c>
      <c r="V83">
        <f t="shared" si="96"/>
        <v>13.479282564308409</v>
      </c>
      <c r="W83">
        <f t="shared" si="96"/>
        <v>13.546123241592701</v>
      </c>
      <c r="X83">
        <f t="shared" si="96"/>
        <v>13.626430975259479</v>
      </c>
      <c r="Y83">
        <f t="shared" si="96"/>
        <v>13.817201008913115</v>
      </c>
      <c r="Z83">
        <f t="shared" si="96"/>
        <v>14.038276225055725</v>
      </c>
      <c r="AA83">
        <f t="shared" si="96"/>
        <v>14.290965197106731</v>
      </c>
      <c r="AB83">
        <f t="shared" si="97"/>
        <v>14.605819772267242</v>
      </c>
      <c r="AC83">
        <f t="shared" si="97"/>
        <v>14.9887603332403</v>
      </c>
      <c r="AD83">
        <f t="shared" si="97"/>
        <v>15.429106374413731</v>
      </c>
      <c r="AE83">
        <f t="shared" si="97"/>
        <v>15.893175926710786</v>
      </c>
      <c r="AF83">
        <f t="shared" si="97"/>
        <v>16.385510046138098</v>
      </c>
      <c r="AG83">
        <f t="shared" si="97"/>
        <v>16.94861327026409</v>
      </c>
      <c r="AH83">
        <f t="shared" si="97"/>
        <v>17.545284012753424</v>
      </c>
      <c r="AI83">
        <f t="shared" si="97"/>
        <v>18.177676789121918</v>
      </c>
      <c r="AJ83">
        <f t="shared" si="97"/>
        <v>18.850378406219697</v>
      </c>
      <c r="AK83">
        <f t="shared" si="97"/>
        <v>19.55455207112416</v>
      </c>
      <c r="AL83">
        <f t="shared" si="97"/>
        <v>20.269574190084423</v>
      </c>
      <c r="AM83">
        <f t="shared" si="97"/>
        <v>20.987291521836926</v>
      </c>
      <c r="AN83">
        <f t="shared" si="97"/>
        <v>24.897384979041451</v>
      </c>
      <c r="AO83">
        <f t="shared" si="97"/>
        <v>29.609444192462171</v>
      </c>
      <c r="AP83">
        <f t="shared" si="97"/>
        <v>34.517309964396816</v>
      </c>
      <c r="AQ83">
        <f t="shared" si="97"/>
        <v>38.511445454298872</v>
      </c>
    </row>
    <row r="84" spans="1:43">
      <c r="A84" s="43" t="str">
        <f>'[4]TS BYDem'!A14</f>
        <v/>
      </c>
      <c r="B84" t="s">
        <v>274</v>
      </c>
      <c r="C84" t="s">
        <v>125</v>
      </c>
      <c r="D84" s="3" t="s">
        <v>321</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6">
        <f>IFERROR(INDEX('BY-DMD'!$I$5:$I$138,MATCH(D84,'BY-DMD'!$H$5:$H$138,0)),"")</f>
        <v>5.5741217756416299</v>
      </c>
      <c r="Q84">
        <f t="shared" si="96"/>
        <v>5.5571973403763701</v>
      </c>
      <c r="R84">
        <f t="shared" si="96"/>
        <v>5.5006637485856853</v>
      </c>
      <c r="S84">
        <f t="shared" si="96"/>
        <v>5.2947002945095845</v>
      </c>
      <c r="T84">
        <f t="shared" si="96"/>
        <v>5.9122213202229643</v>
      </c>
      <c r="U84">
        <f t="shared" si="96"/>
        <v>5.9953924871523565</v>
      </c>
      <c r="V84">
        <f t="shared" si="96"/>
        <v>5.9775474456592272</v>
      </c>
      <c r="W84">
        <f t="shared" si="96"/>
        <v>6.0071887353837106</v>
      </c>
      <c r="X84">
        <f t="shared" si="96"/>
        <v>6.042802150708769</v>
      </c>
      <c r="Y84">
        <f t="shared" si="96"/>
        <v>6.1274013808186929</v>
      </c>
      <c r="Z84">
        <f t="shared" si="96"/>
        <v>6.2254398029117919</v>
      </c>
      <c r="AA84">
        <f t="shared" si="96"/>
        <v>6.3374977193642055</v>
      </c>
      <c r="AB84">
        <f t="shared" si="97"/>
        <v>6.4771237085461753</v>
      </c>
      <c r="AC84">
        <f t="shared" si="97"/>
        <v>6.646943234263734</v>
      </c>
      <c r="AD84">
        <f t="shared" si="97"/>
        <v>6.842219899847712</v>
      </c>
      <c r="AE84">
        <f t="shared" si="97"/>
        <v>7.0480170373219799</v>
      </c>
      <c r="AF84">
        <f t="shared" si="97"/>
        <v>7.2663484317380451</v>
      </c>
      <c r="AG84">
        <f t="shared" si="97"/>
        <v>7.516063223527448</v>
      </c>
      <c r="AH84">
        <f t="shared" si="97"/>
        <v>7.7806639287690418</v>
      </c>
      <c r="AI84">
        <f t="shared" si="97"/>
        <v>8.0611059928774296</v>
      </c>
      <c r="AJ84">
        <f t="shared" si="97"/>
        <v>8.3594234896573454</v>
      </c>
      <c r="AK84">
        <f t="shared" si="97"/>
        <v>8.6716976386610707</v>
      </c>
      <c r="AL84">
        <f t="shared" si="97"/>
        <v>8.9887826630597765</v>
      </c>
      <c r="AM84">
        <f t="shared" si="97"/>
        <v>9.3070629114820829</v>
      </c>
      <c r="AN84">
        <f t="shared" si="97"/>
        <v>11.041040149951005</v>
      </c>
      <c r="AO84">
        <f t="shared" si="97"/>
        <v>13.13065859815832</v>
      </c>
      <c r="AP84">
        <f t="shared" si="97"/>
        <v>15.30710978305649</v>
      </c>
      <c r="AQ84">
        <f t="shared" si="97"/>
        <v>17.07835645596915</v>
      </c>
    </row>
    <row r="85" spans="1:43">
      <c r="A85" s="43" t="str">
        <f>'[4]TS BYDem'!A15</f>
        <v/>
      </c>
      <c r="B85" t="s">
        <v>274</v>
      </c>
      <c r="C85" t="s">
        <v>125</v>
      </c>
      <c r="D85" s="3" t="s">
        <v>325</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6">
        <f>IFERROR(INDEX('BY-DMD'!$I$5:$I$138,MATCH(D85,'BY-DMD'!$H$5:$H$138,0)),"")</f>
        <v>11.078357924751099</v>
      </c>
      <c r="Q85">
        <f t="shared" si="96"/>
        <v>11.044721244554738</v>
      </c>
      <c r="R85">
        <f t="shared" si="96"/>
        <v>10.932362851638773</v>
      </c>
      <c r="S85">
        <f t="shared" si="96"/>
        <v>10.523018213054799</v>
      </c>
      <c r="T85">
        <f t="shared" si="96"/>
        <v>11.750318086338385</v>
      </c>
      <c r="U85">
        <f t="shared" si="96"/>
        <v>11.915617660576153</v>
      </c>
      <c r="V85">
        <f t="shared" si="96"/>
        <v>11.880151310036984</v>
      </c>
      <c r="W85">
        <f t="shared" si="96"/>
        <v>11.93906226141843</v>
      </c>
      <c r="X85">
        <f t="shared" si="96"/>
        <v>12.009842588396198</v>
      </c>
      <c r="Y85">
        <f t="shared" si="96"/>
        <v>12.177980384633749</v>
      </c>
      <c r="Z85">
        <f t="shared" si="96"/>
        <v>12.372828070787889</v>
      </c>
      <c r="AA85">
        <f t="shared" si="96"/>
        <v>12.595538976062075</v>
      </c>
      <c r="AB85">
        <f t="shared" si="97"/>
        <v>12.873040391713733</v>
      </c>
      <c r="AC85">
        <f t="shared" si="97"/>
        <v>13.210550328567246</v>
      </c>
      <c r="AD85">
        <f t="shared" si="97"/>
        <v>13.598655375921044</v>
      </c>
      <c r="AE85">
        <f t="shared" si="97"/>
        <v>14.00766946649798</v>
      </c>
      <c r="AF85">
        <f t="shared" si="97"/>
        <v>14.44159492254397</v>
      </c>
      <c r="AG85">
        <f t="shared" si="97"/>
        <v>14.937893703571097</v>
      </c>
      <c r="AH85">
        <f t="shared" si="97"/>
        <v>15.463777679163021</v>
      </c>
      <c r="AI85">
        <f t="shared" si="97"/>
        <v>16.02114576123925</v>
      </c>
      <c r="AJ85">
        <f t="shared" si="97"/>
        <v>16.614040595181638</v>
      </c>
      <c r="AK85">
        <f t="shared" si="97"/>
        <v>17.234673751857176</v>
      </c>
      <c r="AL85">
        <f t="shared" si="97"/>
        <v>17.864868342907879</v>
      </c>
      <c r="AM85">
        <f t="shared" si="97"/>
        <v>18.497438396868557</v>
      </c>
      <c r="AN85">
        <f t="shared" si="97"/>
        <v>21.943653110919904</v>
      </c>
      <c r="AO85">
        <f t="shared" si="97"/>
        <v>26.096691388010449</v>
      </c>
      <c r="AP85">
        <f t="shared" si="97"/>
        <v>30.42230647188169</v>
      </c>
      <c r="AQ85">
        <f t="shared" si="97"/>
        <v>33.942592788786257</v>
      </c>
    </row>
    <row r="86" spans="1:43">
      <c r="A86" s="43" t="str">
        <f>'[4]TS BYDem'!A16</f>
        <v/>
      </c>
      <c r="B86" t="s">
        <v>274</v>
      </c>
      <c r="C86" t="s">
        <v>125</v>
      </c>
      <c r="D86" s="3" t="s">
        <v>320</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6">
        <f>IFERROR(INDEX('BY-DMD'!$I$5:$I$138,MATCH(D86,'BY-DMD'!$H$5:$H$138,0)),"")</f>
        <v>4.2655424211891404</v>
      </c>
      <c r="Q86">
        <f t="shared" si="96"/>
        <v>4.2525911618725418</v>
      </c>
      <c r="R86">
        <f t="shared" si="96"/>
        <v>4.2093293811451913</v>
      </c>
      <c r="S86">
        <f t="shared" si="96"/>
        <v>4.0517178530986726</v>
      </c>
      <c r="T86">
        <f t="shared" si="96"/>
        <v>4.5242698060659086</v>
      </c>
      <c r="U86">
        <f t="shared" si="96"/>
        <v>4.5879157318344195</v>
      </c>
      <c r="V86">
        <f t="shared" si="96"/>
        <v>4.5742599875646306</v>
      </c>
      <c r="W86">
        <f t="shared" si="96"/>
        <v>4.5969426959494841</v>
      </c>
      <c r="X86">
        <f t="shared" si="96"/>
        <v>4.6241955153077372</v>
      </c>
      <c r="Y86">
        <f t="shared" si="96"/>
        <v>4.6889342525220465</v>
      </c>
      <c r="Z86">
        <f t="shared" si="96"/>
        <v>4.7639572005623991</v>
      </c>
      <c r="AA86">
        <f t="shared" si="96"/>
        <v>4.8497084301725231</v>
      </c>
      <c r="AB86">
        <f t="shared" si="97"/>
        <v>4.9565558590462189</v>
      </c>
      <c r="AC86">
        <f t="shared" si="97"/>
        <v>5.0865085978004929</v>
      </c>
      <c r="AD86">
        <f t="shared" si="97"/>
        <v>5.2359421649960964</v>
      </c>
      <c r="AE86">
        <f t="shared" si="97"/>
        <v>5.3934264208822604</v>
      </c>
      <c r="AF86">
        <f t="shared" si="97"/>
        <v>5.5605023948641712</v>
      </c>
      <c r="AG86">
        <f t="shared" si="97"/>
        <v>5.7515942081486955</v>
      </c>
      <c r="AH86">
        <f t="shared" si="97"/>
        <v>5.9540773217786738</v>
      </c>
      <c r="AI86">
        <f t="shared" si="97"/>
        <v>6.168682881055763</v>
      </c>
      <c r="AJ86">
        <f t="shared" si="97"/>
        <v>6.3969674411560336</v>
      </c>
      <c r="AK86">
        <f t="shared" si="97"/>
        <v>6.6359321934936881</v>
      </c>
      <c r="AL86">
        <f t="shared" si="97"/>
        <v>6.8785784213904195</v>
      </c>
      <c r="AM86">
        <f t="shared" si="97"/>
        <v>7.1221392828349455</v>
      </c>
      <c r="AN86">
        <f t="shared" si="97"/>
        <v>8.4490484832020645</v>
      </c>
      <c r="AO86">
        <f t="shared" si="97"/>
        <v>10.048108656928125</v>
      </c>
      <c r="AP86">
        <f t="shared" si="97"/>
        <v>11.713616737034947</v>
      </c>
      <c r="AQ86">
        <f t="shared" si="97"/>
        <v>13.06904600926849</v>
      </c>
    </row>
    <row r="87" spans="1:43">
      <c r="A87" s="43" t="str">
        <f>'[4]TS BYDem'!A17</f>
        <v/>
      </c>
      <c r="B87" t="s">
        <v>274</v>
      </c>
      <c r="C87" t="s">
        <v>125</v>
      </c>
      <c r="D87" s="3" t="s">
        <v>324</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6">
        <f>IFERROR(INDEX('BY-DMD'!$I$5:$I$138,MATCH(D87,'BY-DMD'!$H$5:$H$138,0)),"")</f>
        <v>20.9296501227637</v>
      </c>
      <c r="Q87">
        <f t="shared" si="96"/>
        <v>20.866102442450156</v>
      </c>
      <c r="R87">
        <f t="shared" si="96"/>
        <v>20.653830744057636</v>
      </c>
      <c r="S87">
        <f t="shared" si="96"/>
        <v>19.880481469428183</v>
      </c>
      <c r="T87">
        <f t="shared" si="96"/>
        <v>22.199142512699613</v>
      </c>
      <c r="U87">
        <f t="shared" si="96"/>
        <v>22.511432680406575</v>
      </c>
      <c r="V87">
        <f t="shared" si="96"/>
        <v>22.444428318121286</v>
      </c>
      <c r="W87">
        <f t="shared" si="96"/>
        <v>22.555725101379938</v>
      </c>
      <c r="X87">
        <f t="shared" si="96"/>
        <v>22.689445955073406</v>
      </c>
      <c r="Y87">
        <f t="shared" si="96"/>
        <v>23.007098198444439</v>
      </c>
      <c r="Z87">
        <f t="shared" si="96"/>
        <v>23.37521176961955</v>
      </c>
      <c r="AA87">
        <f t="shared" si="96"/>
        <v>23.795965581472707</v>
      </c>
      <c r="AB87">
        <f t="shared" si="97"/>
        <v>24.320231684591171</v>
      </c>
      <c r="AC87">
        <f t="shared" si="97"/>
        <v>24.957868141120336</v>
      </c>
      <c r="AD87">
        <f t="shared" si="97"/>
        <v>25.691090781801186</v>
      </c>
      <c r="AE87">
        <f t="shared" si="97"/>
        <v>26.46381557271355</v>
      </c>
      <c r="AF87">
        <f t="shared" si="97"/>
        <v>27.283603851454082</v>
      </c>
      <c r="AG87">
        <f t="shared" si="97"/>
        <v>28.221230159775875</v>
      </c>
      <c r="AH87">
        <f t="shared" si="97"/>
        <v>29.214749929498812</v>
      </c>
      <c r="AI87">
        <f t="shared" si="97"/>
        <v>30.267750656383466</v>
      </c>
      <c r="AJ87">
        <f t="shared" si="97"/>
        <v>31.387869858010276</v>
      </c>
      <c r="AK87">
        <f t="shared" si="97"/>
        <v>32.560393341367337</v>
      </c>
      <c r="AL87">
        <f t="shared" si="97"/>
        <v>33.750980645870378</v>
      </c>
      <c r="AM87">
        <f t="shared" si="97"/>
        <v>34.946055764174261</v>
      </c>
      <c r="AN87">
        <f t="shared" si="97"/>
        <v>41.456774112772422</v>
      </c>
      <c r="AO87">
        <f t="shared" si="97"/>
        <v>49.302850099516945</v>
      </c>
      <c r="AP87">
        <f t="shared" si="97"/>
        <v>57.474964675171279</v>
      </c>
      <c r="AQ87">
        <f t="shared" si="97"/>
        <v>64.125621879534933</v>
      </c>
    </row>
    <row r="88" spans="1:43">
      <c r="A88" s="43" t="str">
        <f>'[4]TS BYDem'!A18</f>
        <v/>
      </c>
      <c r="B88" t="s">
        <v>274</v>
      </c>
      <c r="C88" t="s">
        <v>125</v>
      </c>
      <c r="D88" s="3" t="s">
        <v>319</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6">
        <f>IFERROR(INDEX('BY-DMD'!$I$5:$I$138,MATCH(D88,'BY-DMD'!$H$5:$H$138,0)),"")</f>
        <v>0.13532728977530001</v>
      </c>
      <c r="Q88">
        <f t="shared" si="96"/>
        <v>0.13491640209691566</v>
      </c>
      <c r="R88">
        <f t="shared" si="96"/>
        <v>0.13354389211844181</v>
      </c>
      <c r="S88">
        <f t="shared" si="96"/>
        <v>0.12854355715003868</v>
      </c>
      <c r="T88">
        <f t="shared" si="96"/>
        <v>0.14353559538541355</v>
      </c>
      <c r="U88">
        <f t="shared" si="96"/>
        <v>0.1455548064936438</v>
      </c>
      <c r="V88">
        <f t="shared" si="96"/>
        <v>0.14512156854183839</v>
      </c>
      <c r="W88">
        <f t="shared" si="96"/>
        <v>0.14584119318681613</v>
      </c>
      <c r="X88">
        <f t="shared" si="96"/>
        <v>0.1467058077699856</v>
      </c>
      <c r="Y88">
        <f t="shared" si="96"/>
        <v>0.14875968907876544</v>
      </c>
      <c r="Z88">
        <f t="shared" si="96"/>
        <v>0.1511398441040257</v>
      </c>
      <c r="AA88">
        <f t="shared" si="96"/>
        <v>0.15386036129789821</v>
      </c>
      <c r="AB88">
        <f t="shared" si="97"/>
        <v>0.15725017003526048</v>
      </c>
      <c r="AC88">
        <f t="shared" si="97"/>
        <v>0.16137301074295901</v>
      </c>
      <c r="AD88">
        <f t="shared" si="97"/>
        <v>0.16611389423519227</v>
      </c>
      <c r="AE88">
        <f t="shared" si="97"/>
        <v>0.17111019140609535</v>
      </c>
      <c r="AF88">
        <f t="shared" si="97"/>
        <v>0.17641079248164096</v>
      </c>
      <c r="AG88">
        <f t="shared" si="97"/>
        <v>0.18247331270452816</v>
      </c>
      <c r="AH88">
        <f t="shared" si="97"/>
        <v>0.18889722982622686</v>
      </c>
      <c r="AI88">
        <f t="shared" si="97"/>
        <v>0.19570573993819163</v>
      </c>
      <c r="AJ88">
        <f t="shared" si="97"/>
        <v>0.2029482258322374</v>
      </c>
      <c r="AK88">
        <f t="shared" si="97"/>
        <v>0.21052954822749453</v>
      </c>
      <c r="AL88">
        <f t="shared" si="97"/>
        <v>0.21822766798650756</v>
      </c>
      <c r="AM88">
        <f t="shared" si="97"/>
        <v>0.22595480512876023</v>
      </c>
      <c r="AN88">
        <f t="shared" si="97"/>
        <v>0.26805191919603366</v>
      </c>
      <c r="AO88">
        <f t="shared" si="97"/>
        <v>0.31878321152195588</v>
      </c>
      <c r="AP88">
        <f t="shared" si="97"/>
        <v>0.37162260973309497</v>
      </c>
      <c r="AQ88">
        <f t="shared" si="97"/>
        <v>0.41462454284769695</v>
      </c>
    </row>
    <row r="89" spans="1:43">
      <c r="A89" s="43" t="str">
        <f>'[4]TS BYDem'!A20</f>
        <v/>
      </c>
      <c r="B89" t="s">
        <v>274</v>
      </c>
      <c r="C89" t="s">
        <v>125</v>
      </c>
      <c r="D89" s="3" t="s">
        <v>327</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6">
        <f>IFERROR(INDEX('BY-DMD'!$I$5:$I$138,MATCH(D89,'BY-DMD'!$H$5:$H$138,0)),"")</f>
        <v>25.233177191199999</v>
      </c>
      <c r="Q89">
        <f t="shared" si="96"/>
        <v>25.156562920629973</v>
      </c>
      <c r="R89">
        <f t="shared" si="96"/>
        <v>24.900644195433998</v>
      </c>
      <c r="S89">
        <f t="shared" si="96"/>
        <v>23.968279862396869</v>
      </c>
      <c r="T89">
        <f t="shared" si="96"/>
        <v>26.763700932888938</v>
      </c>
      <c r="U89">
        <f t="shared" si="96"/>
        <v>27.140203793213811</v>
      </c>
      <c r="V89">
        <f t="shared" si="96"/>
        <v>27.059422082281667</v>
      </c>
      <c r="W89">
        <f t="shared" si="96"/>
        <v>27.193603563400728</v>
      </c>
      <c r="X89">
        <f t="shared" si="96"/>
        <v>27.354819922757635</v>
      </c>
      <c r="Y89">
        <f t="shared" si="96"/>
        <v>27.737787401676247</v>
      </c>
      <c r="Z89">
        <f t="shared" si="96"/>
        <v>28.181592000103066</v>
      </c>
      <c r="AA89">
        <f t="shared" si="96"/>
        <v>28.688860656104929</v>
      </c>
      <c r="AB89">
        <f t="shared" si="97"/>
        <v>29.320925664250478</v>
      </c>
      <c r="AC89">
        <f t="shared" si="97"/>
        <v>30.089672088428387</v>
      </c>
      <c r="AD89">
        <f t="shared" si="97"/>
        <v>30.973659001939982</v>
      </c>
      <c r="AE89">
        <f t="shared" si="97"/>
        <v>31.905270445741316</v>
      </c>
      <c r="AF89">
        <f t="shared" si="97"/>
        <v>32.89362250969819</v>
      </c>
      <c r="AG89">
        <f t="shared" si="97"/>
        <v>34.024042303542807</v>
      </c>
      <c r="AH89">
        <f t="shared" si="97"/>
        <v>35.2218482986422</v>
      </c>
      <c r="AI89">
        <f t="shared" si="97"/>
        <v>36.491365646906132</v>
      </c>
      <c r="AJ89">
        <f t="shared" si="97"/>
        <v>37.841802282212036</v>
      </c>
      <c r="AK89">
        <f t="shared" si="97"/>
        <v>39.255418498577377</v>
      </c>
      <c r="AL89">
        <f t="shared" si="97"/>
        <v>40.690812795180719</v>
      </c>
      <c r="AM89">
        <f t="shared" si="97"/>
        <v>42.131617683942721</v>
      </c>
      <c r="AN89">
        <f t="shared" si="97"/>
        <v>49.98106135684445</v>
      </c>
      <c r="AO89">
        <f t="shared" si="97"/>
        <v>59.440437145157958</v>
      </c>
      <c r="AP89">
        <f t="shared" si="97"/>
        <v>69.292891147243537</v>
      </c>
      <c r="AQ89">
        <f t="shared" si="97"/>
        <v>77.311047718963565</v>
      </c>
    </row>
    <row r="90" spans="1:43">
      <c r="A90" s="43" t="str">
        <f>'[4]TS BYDem'!A27</f>
        <v/>
      </c>
      <c r="B90" t="s">
        <v>274</v>
      </c>
      <c r="C90" t="s">
        <v>125</v>
      </c>
      <c r="D90" s="3" t="s">
        <v>326</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6">
        <f>IFERROR(INDEX('BY-DMD'!$I$5:$I$138,MATCH(D90,'BY-DMD'!$H$5:$H$138,0)),"")</f>
        <v>25.406351025250501</v>
      </c>
      <c r="Q90">
        <f t="shared" si="101"/>
        <v>25.329210955377555</v>
      </c>
      <c r="R90">
        <f t="shared" si="101"/>
        <v>25.071535874788374</v>
      </c>
      <c r="S90">
        <f t="shared" si="101"/>
        <v>24.132772779317943</v>
      </c>
      <c r="T90">
        <f t="shared" si="101"/>
        <v>26.94737866276062</v>
      </c>
      <c r="U90">
        <f t="shared" si="101"/>
        <v>27.326465440416211</v>
      </c>
      <c r="V90">
        <f t="shared" si="101"/>
        <v>27.245129329279237</v>
      </c>
      <c r="W90">
        <f t="shared" si="101"/>
        <v>27.380231690134046</v>
      </c>
      <c r="X90">
        <f t="shared" si="101"/>
        <v>27.542554468030715</v>
      </c>
      <c r="Y90">
        <f t="shared" si="101"/>
        <v>27.928150230583153</v>
      </c>
      <c r="Z90">
        <f t="shared" si="101"/>
        <v>28.375000634272485</v>
      </c>
      <c r="AA90">
        <f t="shared" si="101"/>
        <v>28.885750645689395</v>
      </c>
      <c r="AB90">
        <f t="shared" ref="AB90:AP90" si="104">AB$79/AA$79*AA90</f>
        <v>29.52215347938899</v>
      </c>
      <c r="AC90">
        <f t="shared" si="104"/>
        <v>30.296175765765256</v>
      </c>
      <c r="AD90">
        <f t="shared" si="104"/>
        <v>31.186229430281028</v>
      </c>
      <c r="AE90">
        <f t="shared" si="104"/>
        <v>32.124234469480434</v>
      </c>
      <c r="AF90">
        <f t="shared" si="104"/>
        <v>33.119369536426198</v>
      </c>
      <c r="AG90">
        <f t="shared" si="104"/>
        <v>34.257547335864139</v>
      </c>
      <c r="AH90">
        <f t="shared" si="104"/>
        <v>35.463573804154372</v>
      </c>
      <c r="AI90">
        <f t="shared" si="104"/>
        <v>36.741803776473795</v>
      </c>
      <c r="AJ90">
        <f t="shared" si="104"/>
        <v>38.101508380216892</v>
      </c>
      <c r="AK90">
        <f t="shared" si="104"/>
        <v>39.524826162826116</v>
      </c>
      <c r="AL90">
        <f t="shared" si="104"/>
        <v>40.970071487377048</v>
      </c>
      <c r="AM90">
        <f t="shared" si="104"/>
        <v>42.420764536667349</v>
      </c>
      <c r="AN90">
        <f t="shared" si="104"/>
        <v>50.324078487009764</v>
      </c>
      <c r="AO90">
        <f t="shared" si="104"/>
        <v>59.848373423656213</v>
      </c>
      <c r="AP90">
        <f t="shared" si="104"/>
        <v>69.768444247096426</v>
      </c>
      <c r="AQ90">
        <f t="shared" ref="AQ90" si="105">AQ$79/AP$79*AP90</f>
        <v>77.84162896311318</v>
      </c>
    </row>
    <row r="91" spans="1:43" s="2" customFormat="1">
      <c r="A91" s="43" t="str">
        <f>'[4]TS BYDem'!A70</f>
        <v>*</v>
      </c>
      <c r="C91" s="1" t="s">
        <v>795</v>
      </c>
      <c r="D91" s="1" t="s">
        <v>773</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78.799937906914792</v>
      </c>
      <c r="U91" s="1">
        <f t="shared" si="106"/>
        <v>79.782968970676677</v>
      </c>
      <c r="V91" s="2">
        <f t="shared" si="106"/>
        <v>79.240984564265815</v>
      </c>
      <c r="W91" s="2">
        <f t="shared" si="106"/>
        <v>79.361438992568466</v>
      </c>
      <c r="X91" s="2">
        <f t="shared" si="106"/>
        <v>79.521149223415549</v>
      </c>
      <c r="Y91" s="2">
        <f t="shared" si="106"/>
        <v>80.774652394623175</v>
      </c>
      <c r="Z91" s="2">
        <f t="shared" si="106"/>
        <v>82.191765517127848</v>
      </c>
      <c r="AA91" s="2">
        <f t="shared" si="106"/>
        <v>83.743576134007128</v>
      </c>
      <c r="AB91" s="2">
        <f t="shared" si="106"/>
        <v>85.69894701205537</v>
      </c>
      <c r="AC91" s="2">
        <f>SUMIF($B$10:$B$25,$D91,AC$10:AC$25)*SUMIF($B$10:$B$25,$D91,AC$46:AC$62)</f>
        <v>88.078439163688699</v>
      </c>
      <c r="AD91" s="2">
        <f t="shared" ref="AD91:AQ91" si="107">SUMIF($B$10:$B$25,$D91,AD$10:AD$25)*SUMIF($B$10:$B$25,$D91,AD$47:AD$62)</f>
        <v>90.895610853007341</v>
      </c>
      <c r="AE91" s="2">
        <f t="shared" si="107"/>
        <v>93.839248568518911</v>
      </c>
      <c r="AF91" s="2">
        <f t="shared" si="107"/>
        <v>97.041782283230575</v>
      </c>
      <c r="AG91" s="2">
        <f t="shared" si="107"/>
        <v>100.63131738787621</v>
      </c>
      <c r="AH91" s="2">
        <f t="shared" si="107"/>
        <v>104.5302146152469</v>
      </c>
      <c r="AI91" s="2">
        <f t="shared" si="107"/>
        <v>108.65405249955944</v>
      </c>
      <c r="AJ91" s="2">
        <f t="shared" si="107"/>
        <v>112.97775869175773</v>
      </c>
      <c r="AK91" s="2">
        <f t="shared" si="107"/>
        <v>117.55924489173901</v>
      </c>
      <c r="AL91" s="2">
        <f t="shared" si="107"/>
        <v>122.2093857914187</v>
      </c>
      <c r="AM91" s="2">
        <f t="shared" si="107"/>
        <v>126.87883757879234</v>
      </c>
      <c r="AN91" s="2">
        <f t="shared" si="107"/>
        <v>151.95081165067981</v>
      </c>
      <c r="AO91" s="2">
        <f t="shared" si="107"/>
        <v>182.09353675989101</v>
      </c>
      <c r="AP91" s="2">
        <f t="shared" si="107"/>
        <v>213.46298674732734</v>
      </c>
      <c r="AQ91" s="2">
        <f t="shared" si="107"/>
        <v>239.03171955828529</v>
      </c>
    </row>
    <row r="92" spans="1:43">
      <c r="A92" s="43" t="str">
        <f>'[4]TS BYDem'!A73</f>
        <v/>
      </c>
      <c r="B92" t="s">
        <v>274</v>
      </c>
      <c r="C92" t="s">
        <v>125</v>
      </c>
      <c r="D92" s="3" t="s">
        <v>301</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6">
        <f>IFERROR(INDEX('BY-DMD'!$I$5:$I$138,MATCH(D92,'BY-DMD'!$H$5:$H$138,0)),"")</f>
        <v>0.80918000000000001</v>
      </c>
      <c r="Q92">
        <f t="shared" si="109"/>
        <v>0.81834340987731991</v>
      </c>
      <c r="R92">
        <f t="shared" si="109"/>
        <v>0.81661819999300977</v>
      </c>
      <c r="S92">
        <f t="shared" si="109"/>
        <v>0.804708105763562</v>
      </c>
      <c r="T92">
        <f t="shared" si="109"/>
        <v>0.81609972673564612</v>
      </c>
      <c r="U92">
        <f t="shared" si="109"/>
        <v>0.82628058986597508</v>
      </c>
      <c r="V92">
        <f t="shared" si="109"/>
        <v>0.82066747216924052</v>
      </c>
      <c r="W92">
        <f t="shared" si="109"/>
        <v>0.82191497094440469</v>
      </c>
      <c r="X92">
        <f t="shared" si="109"/>
        <v>0.82356902650857478</v>
      </c>
      <c r="Y92">
        <f t="shared" si="109"/>
        <v>0.83655106206161356</v>
      </c>
      <c r="Z92">
        <f t="shared" si="109"/>
        <v>0.85122754103797682</v>
      </c>
      <c r="AA92">
        <f t="shared" si="109"/>
        <v>0.86729902857996799</v>
      </c>
      <c r="AB92">
        <f t="shared" si="109"/>
        <v>0.88755002980698783</v>
      </c>
      <c r="AC92">
        <f t="shared" ref="AB92:AQ101" si="112">AC$91/AB$91*AB92</f>
        <v>0.91219348697584401</v>
      </c>
      <c r="AD92">
        <f t="shared" si="112"/>
        <v>0.9413698176543811</v>
      </c>
      <c r="AE92">
        <f t="shared" si="112"/>
        <v>0.97185590684490231</v>
      </c>
      <c r="AF92">
        <f t="shared" si="112"/>
        <v>1.0050232792929019</v>
      </c>
      <c r="AG92">
        <f t="shared" si="112"/>
        <v>1.042198671759198</v>
      </c>
      <c r="AH92">
        <f t="shared" si="112"/>
        <v>1.0825780051234744</v>
      </c>
      <c r="AI92">
        <f t="shared" si="112"/>
        <v>1.1252869597227171</v>
      </c>
      <c r="AJ92">
        <f t="shared" si="112"/>
        <v>1.1700658711744811</v>
      </c>
      <c r="AK92">
        <f t="shared" si="112"/>
        <v>1.2175145080029088</v>
      </c>
      <c r="AL92">
        <f t="shared" si="112"/>
        <v>1.2656741743467301</v>
      </c>
      <c r="AM92">
        <f t="shared" si="112"/>
        <v>1.3140338359010637</v>
      </c>
      <c r="AN92">
        <f t="shared" si="112"/>
        <v>1.5736943347831964</v>
      </c>
      <c r="AO92">
        <f t="shared" si="112"/>
        <v>1.8858705925075865</v>
      </c>
      <c r="AP92">
        <f t="shared" si="112"/>
        <v>2.210751553617428</v>
      </c>
      <c r="AQ92">
        <f t="shared" si="112"/>
        <v>2.4755567858835881</v>
      </c>
    </row>
    <row r="93" spans="1:43">
      <c r="A93" s="43" t="str">
        <f>'[4]TS BYDem'!A74</f>
        <v/>
      </c>
      <c r="B93" t="s">
        <v>274</v>
      </c>
      <c r="C93" t="s">
        <v>125</v>
      </c>
      <c r="D93" s="3" t="s">
        <v>296</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6">
        <f>IFERROR(INDEX('BY-DMD'!$I$5:$I$138,MATCH(D93,'BY-DMD'!$H$5:$H$138,0)),"")</f>
        <v>0.3034425</v>
      </c>
      <c r="Q93">
        <f t="shared" ref="Q93:AA93" si="114">Q$91/P$91*P93</f>
        <v>0.30687877870399499</v>
      </c>
      <c r="R93">
        <f t="shared" si="114"/>
        <v>0.30623182499737867</v>
      </c>
      <c r="S93">
        <f t="shared" si="114"/>
        <v>0.30176553966133574</v>
      </c>
      <c r="T93">
        <f t="shared" si="114"/>
        <v>0.30603739752586728</v>
      </c>
      <c r="U93">
        <f t="shared" si="114"/>
        <v>0.30985522119974063</v>
      </c>
      <c r="V93">
        <f t="shared" si="114"/>
        <v>0.30775030206346515</v>
      </c>
      <c r="W93">
        <f t="shared" si="114"/>
        <v>0.30821811410415173</v>
      </c>
      <c r="X93">
        <f t="shared" si="114"/>
        <v>0.30883838494071553</v>
      </c>
      <c r="Y93">
        <f t="shared" si="114"/>
        <v>0.31370664827310507</v>
      </c>
      <c r="Z93">
        <f t="shared" si="114"/>
        <v>0.31921032788924125</v>
      </c>
      <c r="AA93">
        <f t="shared" si="114"/>
        <v>0.32523713571748791</v>
      </c>
      <c r="AB93">
        <f t="shared" si="112"/>
        <v>0.33283126117762035</v>
      </c>
      <c r="AC93">
        <f t="shared" si="112"/>
        <v>0.34207255761594141</v>
      </c>
      <c r="AD93">
        <f t="shared" si="112"/>
        <v>0.35301368162039282</v>
      </c>
      <c r="AE93">
        <f t="shared" si="112"/>
        <v>0.36444596506683824</v>
      </c>
      <c r="AF93">
        <f t="shared" si="112"/>
        <v>0.37688372973483808</v>
      </c>
      <c r="AG93">
        <f t="shared" si="112"/>
        <v>0.39082450190969908</v>
      </c>
      <c r="AH93">
        <f t="shared" si="112"/>
        <v>0.40596675192130272</v>
      </c>
      <c r="AI93">
        <f t="shared" si="112"/>
        <v>0.42198260989601871</v>
      </c>
      <c r="AJ93">
        <f t="shared" si="112"/>
        <v>0.43877470169043026</v>
      </c>
      <c r="AK93">
        <f t="shared" si="112"/>
        <v>0.45656794050109067</v>
      </c>
      <c r="AL93">
        <f t="shared" si="112"/>
        <v>0.47462781538002363</v>
      </c>
      <c r="AM93">
        <f t="shared" si="112"/>
        <v>0.49276268846289872</v>
      </c>
      <c r="AN93">
        <f t="shared" si="112"/>
        <v>0.59013537554369844</v>
      </c>
      <c r="AO93">
        <f t="shared" si="112"/>
        <v>0.70720147219034468</v>
      </c>
      <c r="AP93">
        <f t="shared" si="112"/>
        <v>0.82903183260653512</v>
      </c>
      <c r="AQ93">
        <f t="shared" si="112"/>
        <v>0.92833379470634503</v>
      </c>
    </row>
    <row r="94" spans="1:43">
      <c r="A94" s="43" t="str">
        <f>'[4]TS BYDem'!A75</f>
        <v/>
      </c>
      <c r="B94" t="s">
        <v>274</v>
      </c>
      <c r="C94" t="s">
        <v>125</v>
      </c>
      <c r="D94" s="3" t="s">
        <v>302</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6">
        <f>IFERROR(INDEX('BY-DMD'!$I$5:$I$138,MATCH(D94,'BY-DMD'!$H$5:$H$138,0)),"")</f>
        <v>0.485508</v>
      </c>
      <c r="Q94">
        <f t="shared" ref="Q94:AA94" si="115">Q$91/P$91*P94</f>
        <v>0.49100604592639197</v>
      </c>
      <c r="R94">
        <f t="shared" si="115"/>
        <v>0.48997091999580583</v>
      </c>
      <c r="S94">
        <f t="shared" si="115"/>
        <v>0.48282486345813719</v>
      </c>
      <c r="T94">
        <f t="shared" si="115"/>
        <v>0.48965983604138769</v>
      </c>
      <c r="U94">
        <f t="shared" si="115"/>
        <v>0.49576835391958507</v>
      </c>
      <c r="V94">
        <f t="shared" si="115"/>
        <v>0.49240048330154434</v>
      </c>
      <c r="W94">
        <f t="shared" si="115"/>
        <v>0.49314898256664286</v>
      </c>
      <c r="X94">
        <f t="shared" si="115"/>
        <v>0.49414141590514488</v>
      </c>
      <c r="Y94">
        <f t="shared" si="115"/>
        <v>0.50193063723696807</v>
      </c>
      <c r="Z94">
        <f t="shared" si="115"/>
        <v>0.51073652462278596</v>
      </c>
      <c r="AA94">
        <f t="shared" si="115"/>
        <v>0.52037941714798064</v>
      </c>
      <c r="AB94">
        <f t="shared" si="112"/>
        <v>0.53253001788419252</v>
      </c>
      <c r="AC94">
        <f t="shared" si="112"/>
        <v>0.54731609218550625</v>
      </c>
      <c r="AD94">
        <f t="shared" si="112"/>
        <v>0.56482189059262855</v>
      </c>
      <c r="AE94">
        <f t="shared" si="112"/>
        <v>0.58311354410694127</v>
      </c>
      <c r="AF94">
        <f t="shared" si="112"/>
        <v>0.60301396757574099</v>
      </c>
      <c r="AG94">
        <f t="shared" si="112"/>
        <v>0.62531920305551858</v>
      </c>
      <c r="AH94">
        <f t="shared" si="112"/>
        <v>0.64954680307408441</v>
      </c>
      <c r="AI94">
        <f t="shared" si="112"/>
        <v>0.67517217583363009</v>
      </c>
      <c r="AJ94">
        <f t="shared" si="112"/>
        <v>0.7020395227046885</v>
      </c>
      <c r="AK94">
        <f t="shared" si="112"/>
        <v>0.73050870480174512</v>
      </c>
      <c r="AL94">
        <f t="shared" si="112"/>
        <v>0.75940450460803788</v>
      </c>
      <c r="AM94">
        <f t="shared" si="112"/>
        <v>0.78842030154063802</v>
      </c>
      <c r="AN94">
        <f t="shared" si="112"/>
        <v>0.94421660086991765</v>
      </c>
      <c r="AO94">
        <f t="shared" si="112"/>
        <v>1.1315223555045517</v>
      </c>
      <c r="AP94">
        <f t="shared" si="112"/>
        <v>1.3264509321704565</v>
      </c>
      <c r="AQ94">
        <f t="shared" si="112"/>
        <v>1.4853340715301524</v>
      </c>
    </row>
    <row r="95" spans="1:43">
      <c r="A95" s="43" t="str">
        <f>'[4]TS BYDem'!A76</f>
        <v/>
      </c>
      <c r="B95" t="s">
        <v>274</v>
      </c>
      <c r="C95" t="s">
        <v>125</v>
      </c>
      <c r="D95" s="3" t="s">
        <v>297</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6">
        <f>IFERROR(INDEX('BY-DMD'!$I$5:$I$138,MATCH(D95,'BY-DMD'!$H$5:$H$138,0)),"")</f>
        <v>4.0458999999999996</v>
      </c>
      <c r="Q95">
        <f t="shared" ref="Q95:AA95" si="116">Q$91/P$91*P95</f>
        <v>4.0917170493865989</v>
      </c>
      <c r="R95">
        <f t="shared" si="116"/>
        <v>4.083090999965048</v>
      </c>
      <c r="S95">
        <f t="shared" si="116"/>
        <v>4.0235405288178097</v>
      </c>
      <c r="T95">
        <f t="shared" si="116"/>
        <v>4.0804986336782303</v>
      </c>
      <c r="U95">
        <f t="shared" si="116"/>
        <v>4.1314029493298747</v>
      </c>
      <c r="V95">
        <f t="shared" si="116"/>
        <v>4.1033373608462016</v>
      </c>
      <c r="W95">
        <f t="shared" si="116"/>
        <v>4.1095748547220223</v>
      </c>
      <c r="X95">
        <f t="shared" si="116"/>
        <v>4.1178451325428727</v>
      </c>
      <c r="Y95">
        <f t="shared" si="116"/>
        <v>4.1827553103080666</v>
      </c>
      <c r="Z95">
        <f t="shared" si="116"/>
        <v>4.2561377051898823</v>
      </c>
      <c r="AA95">
        <f t="shared" si="116"/>
        <v>4.336495142899838</v>
      </c>
      <c r="AB95">
        <f t="shared" si="112"/>
        <v>4.4377501490349367</v>
      </c>
      <c r="AC95">
        <f t="shared" si="112"/>
        <v>4.5609674348792177</v>
      </c>
      <c r="AD95">
        <f t="shared" si="112"/>
        <v>4.7068490882719027</v>
      </c>
      <c r="AE95">
        <f t="shared" si="112"/>
        <v>4.859279534224509</v>
      </c>
      <c r="AF95">
        <f t="shared" si="112"/>
        <v>5.0251163964645071</v>
      </c>
      <c r="AG95">
        <f t="shared" si="112"/>
        <v>5.2109933587959869</v>
      </c>
      <c r="AH95">
        <f t="shared" si="112"/>
        <v>5.4128900256173687</v>
      </c>
      <c r="AI95">
        <f t="shared" si="112"/>
        <v>5.6264347986135821</v>
      </c>
      <c r="AJ95">
        <f t="shared" si="112"/>
        <v>5.8503293558724021</v>
      </c>
      <c r="AK95">
        <f t="shared" si="112"/>
        <v>6.0875725400145404</v>
      </c>
      <c r="AL95">
        <f t="shared" si="112"/>
        <v>6.3283708717336467</v>
      </c>
      <c r="AM95">
        <f t="shared" si="112"/>
        <v>6.5701691795053145</v>
      </c>
      <c r="AN95">
        <f t="shared" si="112"/>
        <v>7.8684716739159777</v>
      </c>
      <c r="AO95">
        <f t="shared" si="112"/>
        <v>9.4293529625379264</v>
      </c>
      <c r="AP95">
        <f t="shared" si="112"/>
        <v>11.053757768087133</v>
      </c>
      <c r="AQ95">
        <f t="shared" si="112"/>
        <v>12.377783929417932</v>
      </c>
    </row>
    <row r="96" spans="1:43">
      <c r="A96" s="43" t="str">
        <f>'[4]TS BYDem'!A77</f>
        <v/>
      </c>
      <c r="B96" t="s">
        <v>274</v>
      </c>
      <c r="C96" t="s">
        <v>125</v>
      </c>
      <c r="D96" s="3" t="s">
        <v>300</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6">
        <f>IFERROR(INDEX('BY-DMD'!$I$5:$I$138,MATCH(D96,'BY-DMD'!$H$5:$H$138,0)),"")</f>
        <v>0.72826199999999996</v>
      </c>
      <c r="Q96">
        <f t="shared" ref="Q96:AA96" si="117">Q$91/P$91*P96</f>
        <v>0.73650906888958789</v>
      </c>
      <c r="R96">
        <f t="shared" si="117"/>
        <v>0.73495637999370877</v>
      </c>
      <c r="S96">
        <f t="shared" si="117"/>
        <v>0.72423729518720581</v>
      </c>
      <c r="T96">
        <f t="shared" si="117"/>
        <v>0.73448975406208161</v>
      </c>
      <c r="U96">
        <f t="shared" si="117"/>
        <v>0.74365253087937766</v>
      </c>
      <c r="V96">
        <f t="shared" si="117"/>
        <v>0.73860072495231655</v>
      </c>
      <c r="W96">
        <f t="shared" si="117"/>
        <v>0.73972347384996429</v>
      </c>
      <c r="X96">
        <f t="shared" si="117"/>
        <v>0.7412121238577174</v>
      </c>
      <c r="Y96">
        <f t="shared" si="117"/>
        <v>0.75289595585545221</v>
      </c>
      <c r="Z96">
        <f t="shared" si="117"/>
        <v>0.76610478693417916</v>
      </c>
      <c r="AA96">
        <f t="shared" si="117"/>
        <v>0.78056912572197124</v>
      </c>
      <c r="AB96">
        <f t="shared" si="112"/>
        <v>0.79879502682628911</v>
      </c>
      <c r="AC96">
        <f t="shared" si="112"/>
        <v>0.8209741382782596</v>
      </c>
      <c r="AD96">
        <f t="shared" si="112"/>
        <v>0.84723283588894305</v>
      </c>
      <c r="AE96">
        <f t="shared" si="112"/>
        <v>0.87467031616041213</v>
      </c>
      <c r="AF96">
        <f t="shared" si="112"/>
        <v>0.90452095136361177</v>
      </c>
      <c r="AG96">
        <f t="shared" si="112"/>
        <v>0.9379788045832782</v>
      </c>
      <c r="AH96">
        <f t="shared" si="112"/>
        <v>0.97432020461112701</v>
      </c>
      <c r="AI96">
        <f t="shared" si="112"/>
        <v>1.0127582637504455</v>
      </c>
      <c r="AJ96">
        <f t="shared" si="112"/>
        <v>1.0530592840570332</v>
      </c>
      <c r="AK96">
        <f t="shared" si="112"/>
        <v>1.0957630572026182</v>
      </c>
      <c r="AL96">
        <f t="shared" si="112"/>
        <v>1.1391067569120574</v>
      </c>
      <c r="AM96">
        <f t="shared" si="112"/>
        <v>1.1826304523109576</v>
      </c>
      <c r="AN96">
        <f t="shared" si="112"/>
        <v>1.4163249013048771</v>
      </c>
      <c r="AO96">
        <f t="shared" si="112"/>
        <v>1.6972835332568281</v>
      </c>
      <c r="AP96">
        <f t="shared" si="112"/>
        <v>1.9896763982556855</v>
      </c>
      <c r="AQ96">
        <f t="shared" si="112"/>
        <v>2.2280011072952295</v>
      </c>
    </row>
    <row r="97" spans="1:43">
      <c r="A97" s="43" t="str">
        <f>'[4]TS BYDem'!A78</f>
        <v/>
      </c>
      <c r="B97" t="s">
        <v>274</v>
      </c>
      <c r="C97" t="s">
        <v>125</v>
      </c>
      <c r="D97" s="3" t="s">
        <v>304</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6">
        <f>IFERROR(INDEX('BY-DMD'!$I$5:$I$138,MATCH(D97,'BY-DMD'!$H$5:$H$138,0)),"")</f>
        <v>11.328519999999999</v>
      </c>
      <c r="Q97">
        <f t="shared" ref="Q97:AA97" si="118">Q$91/P$91*P97</f>
        <v>11.456807738282478</v>
      </c>
      <c r="R97">
        <f t="shared" si="118"/>
        <v>11.432654799902135</v>
      </c>
      <c r="S97">
        <f t="shared" si="118"/>
        <v>11.265913480689866</v>
      </c>
      <c r="T97">
        <f t="shared" si="118"/>
        <v>11.425396174299044</v>
      </c>
      <c r="U97">
        <f t="shared" si="118"/>
        <v>11.567928258123649</v>
      </c>
      <c r="V97">
        <f t="shared" si="118"/>
        <v>11.489344610369365</v>
      </c>
      <c r="W97">
        <f t="shared" si="118"/>
        <v>11.506809593221663</v>
      </c>
      <c r="X97">
        <f t="shared" si="118"/>
        <v>11.529966371120043</v>
      </c>
      <c r="Y97">
        <f t="shared" si="118"/>
        <v>11.711714868862586</v>
      </c>
      <c r="Z97">
        <f t="shared" si="118"/>
        <v>11.917185574531672</v>
      </c>
      <c r="AA97">
        <f t="shared" si="118"/>
        <v>12.142186400119547</v>
      </c>
      <c r="AB97">
        <f t="shared" si="112"/>
        <v>12.425700417297824</v>
      </c>
      <c r="AC97">
        <f t="shared" si="112"/>
        <v>12.770708817661809</v>
      </c>
      <c r="AD97">
        <f t="shared" si="112"/>
        <v>13.179177447161328</v>
      </c>
      <c r="AE97">
        <f t="shared" si="112"/>
        <v>13.605982695828624</v>
      </c>
      <c r="AF97">
        <f t="shared" si="112"/>
        <v>14.070325910100618</v>
      </c>
      <c r="AG97">
        <f t="shared" si="112"/>
        <v>14.590781404628762</v>
      </c>
      <c r="AH97">
        <f t="shared" si="112"/>
        <v>15.156092071728631</v>
      </c>
      <c r="AI97">
        <f t="shared" si="112"/>
        <v>15.75401743611803</v>
      </c>
      <c r="AJ97">
        <f t="shared" si="112"/>
        <v>16.380922196442725</v>
      </c>
      <c r="AK97">
        <f t="shared" si="112"/>
        <v>17.045203112040713</v>
      </c>
      <c r="AL97">
        <f t="shared" si="112"/>
        <v>17.719438440854208</v>
      </c>
      <c r="AM97">
        <f t="shared" si="112"/>
        <v>18.39647370261488</v>
      </c>
      <c r="AN97">
        <f t="shared" si="112"/>
        <v>22.031720686964736</v>
      </c>
      <c r="AO97">
        <f t="shared" si="112"/>
        <v>26.402188295106193</v>
      </c>
      <c r="AP97">
        <f t="shared" si="112"/>
        <v>30.950521750643968</v>
      </c>
      <c r="AQ97">
        <f t="shared" si="112"/>
        <v>34.657795002370207</v>
      </c>
    </row>
    <row r="98" spans="1:43">
      <c r="A98" s="43" t="str">
        <f>'[4]TS BYDem'!A79</f>
        <v/>
      </c>
      <c r="B98" t="s">
        <v>274</v>
      </c>
      <c r="C98" t="s">
        <v>125</v>
      </c>
      <c r="D98" s="3" t="s">
        <v>299</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6">
        <f>IFERROR(INDEX('BY-DMD'!$I$5:$I$138,MATCH(D98,'BY-DMD'!$H$5:$H$138,0)),"")</f>
        <v>2.5893760000000001</v>
      </c>
      <c r="Q98">
        <f t="shared" ref="Q98:AA98" si="119">Q$91/P$91*P98</f>
        <v>2.618698911607424</v>
      </c>
      <c r="R98">
        <f t="shared" si="119"/>
        <v>2.6131782399776315</v>
      </c>
      <c r="S98">
        <f t="shared" si="119"/>
        <v>2.5750659384433989</v>
      </c>
      <c r="T98">
        <f t="shared" si="119"/>
        <v>2.6115191255540684</v>
      </c>
      <c r="U98">
        <f t="shared" si="119"/>
        <v>2.644097887571121</v>
      </c>
      <c r="V98">
        <f t="shared" si="119"/>
        <v>2.6261359109415703</v>
      </c>
      <c r="W98">
        <f t="shared" si="119"/>
        <v>2.6301279070220955</v>
      </c>
      <c r="X98">
        <f t="shared" si="119"/>
        <v>2.6354208848274396</v>
      </c>
      <c r="Y98">
        <f t="shared" si="119"/>
        <v>2.6769633985971635</v>
      </c>
      <c r="Z98">
        <f t="shared" si="119"/>
        <v>2.723928131321526</v>
      </c>
      <c r="AA98">
        <f t="shared" si="119"/>
        <v>2.7753568914558975</v>
      </c>
      <c r="AB98">
        <f t="shared" si="112"/>
        <v>2.8401600953823607</v>
      </c>
      <c r="AC98">
        <f t="shared" si="112"/>
        <v>2.9190191583227003</v>
      </c>
      <c r="AD98">
        <f t="shared" si="112"/>
        <v>3.0123834164940191</v>
      </c>
      <c r="AE98">
        <f t="shared" si="112"/>
        <v>3.1099389019036869</v>
      </c>
      <c r="AF98">
        <f t="shared" si="112"/>
        <v>3.2160744937372856</v>
      </c>
      <c r="AG98">
        <f t="shared" si="112"/>
        <v>3.3350357496294332</v>
      </c>
      <c r="AH98">
        <f t="shared" si="112"/>
        <v>3.4642496163951177</v>
      </c>
      <c r="AI98">
        <f t="shared" si="112"/>
        <v>3.6009182711126946</v>
      </c>
      <c r="AJ98">
        <f t="shared" si="112"/>
        <v>3.7442107877583397</v>
      </c>
      <c r="AK98">
        <f t="shared" si="112"/>
        <v>3.8960464256093088</v>
      </c>
      <c r="AL98">
        <f t="shared" si="112"/>
        <v>4.0501573579095362</v>
      </c>
      <c r="AM98">
        <f t="shared" si="112"/>
        <v>4.2049082748834037</v>
      </c>
      <c r="AN98">
        <f t="shared" si="112"/>
        <v>5.0358218713062284</v>
      </c>
      <c r="AO98">
        <f t="shared" si="112"/>
        <v>6.0347858960242764</v>
      </c>
      <c r="AP98">
        <f t="shared" si="112"/>
        <v>7.0744049715757686</v>
      </c>
      <c r="AQ98">
        <f t="shared" si="112"/>
        <v>7.9217817148274801</v>
      </c>
    </row>
    <row r="99" spans="1:43">
      <c r="A99" s="43" t="str">
        <f>'[4]TS BYDem'!A80</f>
        <v/>
      </c>
      <c r="B99" t="s">
        <v>274</v>
      </c>
      <c r="C99" t="s">
        <v>125</v>
      </c>
      <c r="D99" s="3" t="s">
        <v>303</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6">
        <f>IFERROR(INDEX('BY-DMD'!$I$5:$I$138,MATCH(D99,'BY-DMD'!$H$5:$H$138,0)),"")</f>
        <v>6.4734400000000001</v>
      </c>
      <c r="Q99">
        <f t="shared" ref="Q99:AA99" si="120">Q$91/P$91*P99</f>
        <v>6.5467472790185592</v>
      </c>
      <c r="R99">
        <f t="shared" si="120"/>
        <v>6.5329455999440782</v>
      </c>
      <c r="S99">
        <f t="shared" si="120"/>
        <v>6.437664846108496</v>
      </c>
      <c r="T99">
        <f t="shared" si="120"/>
        <v>6.528797813885169</v>
      </c>
      <c r="U99">
        <f t="shared" si="120"/>
        <v>6.6102447189278006</v>
      </c>
      <c r="V99">
        <f t="shared" si="120"/>
        <v>6.5653397773539242</v>
      </c>
      <c r="W99">
        <f t="shared" si="120"/>
        <v>6.5753197675552375</v>
      </c>
      <c r="X99">
        <f t="shared" si="120"/>
        <v>6.5885522120685982</v>
      </c>
      <c r="Y99">
        <f t="shared" si="120"/>
        <v>6.6924084964929085</v>
      </c>
      <c r="Z99">
        <f t="shared" si="120"/>
        <v>6.8098203283038146</v>
      </c>
      <c r="AA99">
        <f t="shared" si="120"/>
        <v>6.9383922286397439</v>
      </c>
      <c r="AB99">
        <f t="shared" si="112"/>
        <v>7.1004002384559026</v>
      </c>
      <c r="AC99">
        <f t="shared" si="112"/>
        <v>7.2975478958067521</v>
      </c>
      <c r="AD99">
        <f t="shared" si="112"/>
        <v>7.5309585412350488</v>
      </c>
      <c r="AE99">
        <f t="shared" si="112"/>
        <v>7.7748472547592185</v>
      </c>
      <c r="AF99">
        <f t="shared" si="112"/>
        <v>8.0401862343432153</v>
      </c>
      <c r="AG99">
        <f t="shared" si="112"/>
        <v>8.337589374073584</v>
      </c>
      <c r="AH99">
        <f t="shared" si="112"/>
        <v>8.6606240409877948</v>
      </c>
      <c r="AI99">
        <f t="shared" si="112"/>
        <v>9.0022956777817367</v>
      </c>
      <c r="AJ99">
        <f t="shared" si="112"/>
        <v>9.3605269693958491</v>
      </c>
      <c r="AK99">
        <f t="shared" si="112"/>
        <v>9.7401160640232707</v>
      </c>
      <c r="AL99">
        <f t="shared" si="112"/>
        <v>10.125393394773841</v>
      </c>
      <c r="AM99">
        <f t="shared" si="112"/>
        <v>10.51227068720851</v>
      </c>
      <c r="AN99">
        <f t="shared" si="112"/>
        <v>12.589554678265571</v>
      </c>
      <c r="AO99">
        <f t="shared" si="112"/>
        <v>15.086964740060692</v>
      </c>
      <c r="AP99">
        <f t="shared" si="112"/>
        <v>17.686012428939424</v>
      </c>
      <c r="AQ99">
        <f t="shared" si="112"/>
        <v>19.804454287068705</v>
      </c>
    </row>
    <row r="100" spans="1:43">
      <c r="A100" s="43" t="str">
        <f>'[4]TS BYDem'!A81</f>
        <v/>
      </c>
      <c r="B100" t="s">
        <v>274</v>
      </c>
      <c r="C100" t="s">
        <v>125</v>
      </c>
      <c r="D100" s="3" t="s">
        <v>298</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6">
        <f>IFERROR(INDEX('BY-DMD'!$I$5:$I$138,MATCH(D100,'BY-DMD'!$H$5:$H$138,0)),"")</f>
        <v>2.4599072</v>
      </c>
      <c r="Q100">
        <f t="shared" ref="Q100:AA100" si="121">Q$91/P$91*P100</f>
        <v>2.4877639660270527</v>
      </c>
      <c r="R100">
        <f t="shared" si="121"/>
        <v>2.4825193279787499</v>
      </c>
      <c r="S100">
        <f t="shared" si="121"/>
        <v>2.4463126415212288</v>
      </c>
      <c r="T100">
        <f t="shared" si="121"/>
        <v>2.4809431692763648</v>
      </c>
      <c r="U100">
        <f t="shared" si="121"/>
        <v>2.5118929931925651</v>
      </c>
      <c r="V100">
        <f t="shared" si="121"/>
        <v>2.4948291153944919</v>
      </c>
      <c r="W100">
        <f t="shared" si="121"/>
        <v>2.4986215116709909</v>
      </c>
      <c r="X100">
        <f t="shared" si="121"/>
        <v>2.5036498405860681</v>
      </c>
      <c r="Y100">
        <f t="shared" si="121"/>
        <v>2.5431152286673058</v>
      </c>
      <c r="Z100">
        <f t="shared" si="121"/>
        <v>2.5877317247554501</v>
      </c>
      <c r="AA100">
        <f t="shared" si="121"/>
        <v>2.636589046883103</v>
      </c>
      <c r="AB100">
        <f t="shared" si="112"/>
        <v>2.6981520906132435</v>
      </c>
      <c r="AC100">
        <f t="shared" si="112"/>
        <v>2.7730682004065663</v>
      </c>
      <c r="AD100">
        <f t="shared" si="112"/>
        <v>2.8617642456693191</v>
      </c>
      <c r="AE100">
        <f t="shared" si="112"/>
        <v>2.9544419568085036</v>
      </c>
      <c r="AF100">
        <f t="shared" si="112"/>
        <v>3.0552707690504226</v>
      </c>
      <c r="AG100">
        <f t="shared" si="112"/>
        <v>3.1682839621479628</v>
      </c>
      <c r="AH100">
        <f t="shared" si="112"/>
        <v>3.2910371355753631</v>
      </c>
      <c r="AI100">
        <f t="shared" si="112"/>
        <v>3.420872357557061</v>
      </c>
      <c r="AJ100">
        <f t="shared" si="112"/>
        <v>3.5570002483704237</v>
      </c>
      <c r="AK100">
        <f t="shared" si="112"/>
        <v>3.7012441043288442</v>
      </c>
      <c r="AL100">
        <f t="shared" si="112"/>
        <v>3.8476494900140605</v>
      </c>
      <c r="AM100">
        <f t="shared" si="112"/>
        <v>3.994662861139235</v>
      </c>
      <c r="AN100">
        <f t="shared" si="112"/>
        <v>4.7840307777409183</v>
      </c>
      <c r="AO100">
        <f t="shared" si="112"/>
        <v>5.7330466012230641</v>
      </c>
      <c r="AP100">
        <f t="shared" si="112"/>
        <v>6.7206847229969817</v>
      </c>
      <c r="AQ100">
        <f t="shared" si="112"/>
        <v>7.5256926290861079</v>
      </c>
    </row>
    <row r="101" spans="1:43">
      <c r="A101" s="43" t="str">
        <f>'[4]TS BYDem'!A83</f>
        <v/>
      </c>
      <c r="B101" t="s">
        <v>274</v>
      </c>
      <c r="C101" t="s">
        <v>125</v>
      </c>
      <c r="D101" s="3" t="s">
        <v>305</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6">
        <f>IFERROR(INDEX('BY-DMD'!$I$5:$I$138,MATCH(D101,'BY-DMD'!$H$5:$H$138,0)),"")</f>
        <v>19.307168399999998</v>
      </c>
      <c r="Q101">
        <f t="shared" ref="Q101:AA101" si="124">Q$91/P$91*P101</f>
        <v>19.525808872601445</v>
      </c>
      <c r="R101">
        <f t="shared" si="124"/>
        <v>19.484645079920309</v>
      </c>
      <c r="S101">
        <f t="shared" si="124"/>
        <v>19.200468265184632</v>
      </c>
      <c r="T101">
        <f t="shared" si="124"/>
        <v>19.472274222396873</v>
      </c>
      <c r="U101">
        <f t="shared" si="124"/>
        <v>19.715191297602157</v>
      </c>
      <c r="V101">
        <f t="shared" si="124"/>
        <v>19.581261382601941</v>
      </c>
      <c r="W101">
        <f t="shared" si="124"/>
        <v>19.611026909346162</v>
      </c>
      <c r="X101">
        <f t="shared" si="124"/>
        <v>19.650492948200792</v>
      </c>
      <c r="Y101">
        <f t="shared" si="124"/>
        <v>19.96024645990067</v>
      </c>
      <c r="Z101">
        <f t="shared" si="124"/>
        <v>20.310429671442854</v>
      </c>
      <c r="AA101">
        <f t="shared" si="124"/>
        <v>20.69389801768439</v>
      </c>
      <c r="AB101">
        <f t="shared" si="112"/>
        <v>21.177090250511053</v>
      </c>
      <c r="AC101">
        <f t="shared" si="112"/>
        <v>21.765087207328193</v>
      </c>
      <c r="AD101">
        <f t="shared" si="112"/>
        <v>22.461239274488285</v>
      </c>
      <c r="AE101">
        <f t="shared" si="112"/>
        <v>23.188642395992538</v>
      </c>
      <c r="AF101">
        <f t="shared" si="112"/>
        <v>23.980021378714614</v>
      </c>
      <c r="AG101">
        <f t="shared" si="112"/>
        <v>24.867032380819051</v>
      </c>
      <c r="AH101">
        <f t="shared" si="112"/>
        <v>25.830489941737294</v>
      </c>
      <c r="AI101">
        <f t="shared" si="112"/>
        <v>26.849532649954913</v>
      </c>
      <c r="AJ101">
        <f t="shared" si="112"/>
        <v>27.91796487043478</v>
      </c>
      <c r="AK101">
        <f t="shared" si="112"/>
        <v>29.050097179187958</v>
      </c>
      <c r="AL101">
        <f t="shared" si="112"/>
        <v>30.199194769573246</v>
      </c>
      <c r="AM101">
        <f t="shared" si="112"/>
        <v>31.353064278701655</v>
      </c>
      <c r="AN101">
        <f t="shared" si="112"/>
        <v>37.548606653383864</v>
      </c>
      <c r="AO101">
        <f t="shared" si="112"/>
        <v>44.997183704678505</v>
      </c>
      <c r="AP101">
        <f t="shared" si="112"/>
        <v>52.748897076365346</v>
      </c>
      <c r="AQ101">
        <f t="shared" si="112"/>
        <v>59.067193639013787</v>
      </c>
    </row>
    <row r="102" spans="1:43">
      <c r="A102" s="43" t="str">
        <f>'[4]TS BYDem'!A90</f>
        <v/>
      </c>
      <c r="B102" t="s">
        <v>274</v>
      </c>
      <c r="C102" t="s">
        <v>125</v>
      </c>
      <c r="D102" s="3" t="s">
        <v>306</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6">
        <f>IFERROR(INDEX('BY-DMD'!$I$5:$I$138,MATCH(D102,'BY-DMD'!$H$5:$H$138,0)),"")</f>
        <v>26.6</v>
      </c>
      <c r="Q102">
        <f t="shared" ref="Q102:AA102" si="127">Q$91/P$91*P102</f>
        <v>26.901226800880782</v>
      </c>
      <c r="R102">
        <f t="shared" si="127"/>
        <v>26.844514347628536</v>
      </c>
      <c r="S102">
        <f t="shared" si="127"/>
        <v>26.452996383141883</v>
      </c>
      <c r="T102">
        <f t="shared" si="127"/>
        <v>26.827470687817527</v>
      </c>
      <c r="U102">
        <f t="shared" si="127"/>
        <v>27.162144010522923</v>
      </c>
      <c r="V102">
        <f t="shared" si="127"/>
        <v>26.977625200452064</v>
      </c>
      <c r="W102">
        <f t="shared" si="127"/>
        <v>27.018633959219418</v>
      </c>
      <c r="X102">
        <f t="shared" si="127"/>
        <v>27.073007371818498</v>
      </c>
      <c r="Y102">
        <f t="shared" si="127"/>
        <v>27.499763032747872</v>
      </c>
      <c r="Z102">
        <f t="shared" si="127"/>
        <v>27.982219767678618</v>
      </c>
      <c r="AA102">
        <f t="shared" si="127"/>
        <v>28.510534318973711</v>
      </c>
      <c r="AB102">
        <f t="shared" ref="AB102:AQ102" si="128">AB$91/AA$91*AA102</f>
        <v>29.176241124182351</v>
      </c>
      <c r="AC102">
        <f t="shared" si="128"/>
        <v>29.986340188286224</v>
      </c>
      <c r="AD102">
        <f t="shared" si="128"/>
        <v>30.945447427774454</v>
      </c>
      <c r="AE102">
        <f t="shared" si="128"/>
        <v>31.947610076959879</v>
      </c>
      <c r="AF102">
        <f t="shared" si="128"/>
        <v>33.037913973641444</v>
      </c>
      <c r="AG102">
        <f t="shared" si="128"/>
        <v>34.259972649836449</v>
      </c>
      <c r="AH102">
        <f t="shared" si="128"/>
        <v>35.587353785665009</v>
      </c>
      <c r="AI102">
        <f t="shared" si="128"/>
        <v>36.991316059003275</v>
      </c>
      <c r="AJ102">
        <f t="shared" si="128"/>
        <v>38.463323578488342</v>
      </c>
      <c r="AK102">
        <f t="shared" si="128"/>
        <v>40.02309240574084</v>
      </c>
      <c r="AL102">
        <f t="shared" si="128"/>
        <v>41.606234753235398</v>
      </c>
      <c r="AM102">
        <f t="shared" si="128"/>
        <v>43.195951500245059</v>
      </c>
      <c r="AN102">
        <f t="shared" si="128"/>
        <v>51.731715199625583</v>
      </c>
      <c r="AO102">
        <f t="shared" si="128"/>
        <v>61.993818137746615</v>
      </c>
      <c r="AP102">
        <f t="shared" si="128"/>
        <v>72.673560056135329</v>
      </c>
      <c r="AQ102">
        <f t="shared" si="128"/>
        <v>81.378445468873977</v>
      </c>
    </row>
    <row r="103" spans="1:43" s="2" customFormat="1">
      <c r="A103" s="43" t="str">
        <f>'[4]TS BYDem'!A89</f>
        <v>*</v>
      </c>
      <c r="C103" s="1" t="s">
        <v>796</v>
      </c>
      <c r="D103" s="1" t="s">
        <v>774</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13.07169547016418</v>
      </c>
      <c r="U103" s="2">
        <f t="shared" si="129"/>
        <v>13.234765176112253</v>
      </c>
      <c r="V103" s="2">
        <f t="shared" si="129"/>
        <v>13.14485831452882</v>
      </c>
      <c r="W103" s="2">
        <f t="shared" si="129"/>
        <v>13.164839848101407</v>
      </c>
      <c r="X103" s="2">
        <f t="shared" si="129"/>
        <v>13.191333314423284</v>
      </c>
      <c r="Y103" s="2">
        <f t="shared" si="129"/>
        <v>13.399270175290699</v>
      </c>
      <c r="Z103" s="2">
        <f t="shared" si="129"/>
        <v>13.634347406011829</v>
      </c>
      <c r="AA103" s="2">
        <f t="shared" si="129"/>
        <v>13.891768875495417</v>
      </c>
      <c r="AB103" s="2">
        <f t="shared" si="129"/>
        <v>14.216134773845086</v>
      </c>
      <c r="AC103" s="2">
        <f>SUMIF($B$10:$B$25,$D103,AC$10:AC$25)*SUMIF($B$10:$B$25,$D103,AC$46:AC$62)</f>
        <v>14.610855856195929</v>
      </c>
      <c r="AD103" s="2">
        <f t="shared" ref="AD103:AQ103" si="130">SUMIF($B$10:$B$25,$D103,AD$10:AD$25)*SUMIF($B$10:$B$25,$D103,AD$47:AD$62)</f>
        <v>15.078181229642825</v>
      </c>
      <c r="AE103" s="2">
        <f t="shared" si="130"/>
        <v>15.566485368119571</v>
      </c>
      <c r="AF103" s="2">
        <f t="shared" si="130"/>
        <v>16.097736363534011</v>
      </c>
      <c r="AG103" s="2">
        <f t="shared" si="130"/>
        <v>16.693184926232366</v>
      </c>
      <c r="AH103" s="2">
        <f t="shared" si="130"/>
        <v>17.339951898128483</v>
      </c>
      <c r="AI103" s="2">
        <f t="shared" si="130"/>
        <v>18.024033058899668</v>
      </c>
      <c r="AJ103" s="2">
        <f t="shared" si="130"/>
        <v>18.74126929217746</v>
      </c>
      <c r="AK103" s="2">
        <f t="shared" si="130"/>
        <v>19.501267256613158</v>
      </c>
      <c r="AL103" s="2">
        <f t="shared" si="130"/>
        <v>20.272653977828256</v>
      </c>
      <c r="AM103" s="2">
        <f t="shared" si="130"/>
        <v>21.047244077750229</v>
      </c>
      <c r="AN103" s="2">
        <f t="shared" si="130"/>
        <v>25.206298242116603</v>
      </c>
      <c r="AO103" s="2">
        <f t="shared" si="130"/>
        <v>30.206511868349747</v>
      </c>
      <c r="AP103" s="2">
        <f t="shared" si="130"/>
        <v>35.410220249271333</v>
      </c>
      <c r="AQ103" s="2">
        <f t="shared" si="130"/>
        <v>39.651679033891881</v>
      </c>
    </row>
    <row r="104" spans="1:43">
      <c r="A104" s="43" t="str">
        <f>'[4]TS BYDem'!A94</f>
        <v/>
      </c>
      <c r="B104" t="s">
        <v>274</v>
      </c>
      <c r="C104" t="s">
        <v>125</v>
      </c>
      <c r="D104" s="3" t="s">
        <v>333</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6">
        <f>IFERROR(INDEX('BY-DMD'!$I$5:$I$138,MATCH(D104,'BY-DMD'!$H$5:$H$138,0)),"")</f>
        <v>0.100629421670275</v>
      </c>
      <c r="Q104">
        <f t="shared" si="131"/>
        <v>9.8774129727656701E-2</v>
      </c>
      <c r="R104">
        <f t="shared" si="131"/>
        <v>9.4848439530232462E-2</v>
      </c>
      <c r="S104">
        <f t="shared" si="131"/>
        <v>8.940988221771913E-2</v>
      </c>
      <c r="T104">
        <f t="shared" si="131"/>
        <v>9.4788219981611674E-2</v>
      </c>
      <c r="U104">
        <f t="shared" si="131"/>
        <v>9.5970705237256065E-2</v>
      </c>
      <c r="V104">
        <f t="shared" si="131"/>
        <v>9.5318753744576462E-2</v>
      </c>
      <c r="W104">
        <f t="shared" si="131"/>
        <v>9.5463648031945014E-2</v>
      </c>
      <c r="X104">
        <f t="shared" si="131"/>
        <v>9.5655763011943243E-2</v>
      </c>
      <c r="Y104">
        <f t="shared" si="131"/>
        <v>9.7163598392225298E-2</v>
      </c>
      <c r="Z104">
        <f t="shared" si="131"/>
        <v>9.8868239715083683E-2</v>
      </c>
      <c r="AA104">
        <f t="shared" si="131"/>
        <v>0.10073490826876089</v>
      </c>
      <c r="AB104">
        <f t="shared" si="131"/>
        <v>0.10308701830662695</v>
      </c>
      <c r="AC104">
        <f t="shared" si="131"/>
        <v>0.10594930261172342</v>
      </c>
      <c r="AD104">
        <f t="shared" si="131"/>
        <v>0.10933807038116694</v>
      </c>
      <c r="AE104">
        <f t="shared" si="131"/>
        <v>0.11287896377189124</v>
      </c>
      <c r="AF104">
        <f t="shared" si="131"/>
        <v>0.11673128241974616</v>
      </c>
      <c r="AG104">
        <f t="shared" si="131"/>
        <v>0.12104912393293107</v>
      </c>
      <c r="AH104">
        <f t="shared" si="131"/>
        <v>0.12573909625892804</v>
      </c>
      <c r="AI104">
        <f t="shared" si="131"/>
        <v>0.1306996490579477</v>
      </c>
      <c r="AJ104">
        <f t="shared" si="131"/>
        <v>0.13590062287300431</v>
      </c>
      <c r="AK104">
        <f t="shared" si="131"/>
        <v>0.14141167952230699</v>
      </c>
      <c r="AL104">
        <f t="shared" si="131"/>
        <v>0.14700532071356037</v>
      </c>
      <c r="AM104">
        <f t="shared" si="131"/>
        <v>0.15262219091640181</v>
      </c>
      <c r="AN104">
        <f t="shared" si="131"/>
        <v>0.18278119683474015</v>
      </c>
      <c r="AO104">
        <f t="shared" si="131"/>
        <v>0.21903979467617887</v>
      </c>
      <c r="AP104">
        <f t="shared" si="131"/>
        <v>0.25677401636584285</v>
      </c>
      <c r="AQ104">
        <f t="shared" si="131"/>
        <v>0.28753057195093878</v>
      </c>
    </row>
    <row r="105" spans="1:43">
      <c r="A105" s="43" t="str">
        <f>'[4]TS BYDem'!A95</f>
        <v/>
      </c>
      <c r="B105" t="s">
        <v>274</v>
      </c>
      <c r="C105" t="s">
        <v>125</v>
      </c>
      <c r="D105" s="3" t="s">
        <v>328</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6">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274</v>
      </c>
      <c r="C106" t="s">
        <v>125</v>
      </c>
      <c r="D106" s="3" t="s">
        <v>334</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6">
        <f>IFERROR(INDEX('BY-DMD'!$I$5:$I$138,MATCH(D106,'BY-DMD'!$H$5:$H$138,0)),"")</f>
        <v>3.01888265010824E-2</v>
      </c>
      <c r="Q106">
        <f t="shared" si="131"/>
        <v>2.9632238918296912E-2</v>
      </c>
      <c r="R106">
        <f t="shared" si="131"/>
        <v>2.8454531859069643E-2</v>
      </c>
      <c r="S106">
        <f t="shared" si="131"/>
        <v>2.6822964665315648E-2</v>
      </c>
      <c r="T106">
        <f t="shared" si="131"/>
        <v>2.8436465994483406E-2</v>
      </c>
      <c r="U106">
        <f t="shared" si="131"/>
        <v>2.8791211571176725E-2</v>
      </c>
      <c r="V106">
        <f t="shared" si="131"/>
        <v>2.8595626123372842E-2</v>
      </c>
      <c r="W106">
        <f t="shared" si="131"/>
        <v>2.8639094409583409E-2</v>
      </c>
      <c r="X106">
        <f t="shared" si="131"/>
        <v>2.8696728903582876E-2</v>
      </c>
      <c r="Y106">
        <f t="shared" si="131"/>
        <v>2.914907951766749E-2</v>
      </c>
      <c r="Z106">
        <f t="shared" si="131"/>
        <v>2.9660471914525002E-2</v>
      </c>
      <c r="AA106">
        <f t="shared" si="131"/>
        <v>3.022047248062816E-2</v>
      </c>
      <c r="AB106">
        <f t="shared" si="131"/>
        <v>3.0926105491987977E-2</v>
      </c>
      <c r="AC106">
        <f t="shared" si="131"/>
        <v>3.1784790783516918E-2</v>
      </c>
      <c r="AD106">
        <f t="shared" si="131"/>
        <v>3.2801421114349971E-2</v>
      </c>
      <c r="AE106">
        <f t="shared" si="131"/>
        <v>3.3863689131567259E-2</v>
      </c>
      <c r="AF106">
        <f t="shared" si="131"/>
        <v>3.5019384725923731E-2</v>
      </c>
      <c r="AG106">
        <f t="shared" si="131"/>
        <v>3.6314737179879202E-2</v>
      </c>
      <c r="AH106">
        <f t="shared" si="131"/>
        <v>3.7721728877678287E-2</v>
      </c>
      <c r="AI106">
        <f t="shared" si="131"/>
        <v>3.9209894717384182E-2</v>
      </c>
      <c r="AJ106">
        <f t="shared" si="131"/>
        <v>4.0770186861901161E-2</v>
      </c>
      <c r="AK106">
        <f t="shared" si="131"/>
        <v>4.2423503856691962E-2</v>
      </c>
      <c r="AL106">
        <f t="shared" si="131"/>
        <v>4.4101596214067972E-2</v>
      </c>
      <c r="AM106">
        <f t="shared" si="131"/>
        <v>4.57866572749204E-2</v>
      </c>
      <c r="AN106">
        <f t="shared" si="131"/>
        <v>5.4834359050421874E-2</v>
      </c>
      <c r="AO106">
        <f t="shared" si="131"/>
        <v>6.5711938402853456E-2</v>
      </c>
      <c r="AP106">
        <f t="shared" si="131"/>
        <v>7.7032204909752613E-2</v>
      </c>
      <c r="AQ106">
        <f t="shared" si="131"/>
        <v>8.6259171585281375E-2</v>
      </c>
    </row>
    <row r="107" spans="1:43">
      <c r="A107" s="43" t="str">
        <f>'[4]TS BYDem'!A97</f>
        <v/>
      </c>
      <c r="B107" t="s">
        <v>274</v>
      </c>
      <c r="C107" t="s">
        <v>125</v>
      </c>
      <c r="D107" s="3" t="s">
        <v>329</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6">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274</v>
      </c>
      <c r="C108" t="s">
        <v>125</v>
      </c>
      <c r="D108" s="3" t="s">
        <v>332</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6">
        <f>IFERROR(INDEX('BY-DMD'!$I$5:$I$138,MATCH(D108,'BY-DMD'!$H$5:$H$138,0)),"")</f>
        <v>9.0566479503247102E-2</v>
      </c>
      <c r="Q108">
        <f t="shared" si="131"/>
        <v>8.8896716754890637E-2</v>
      </c>
      <c r="R108">
        <f t="shared" si="131"/>
        <v>8.5363595577208837E-2</v>
      </c>
      <c r="S108">
        <f t="shared" si="131"/>
        <v>8.0468893995946852E-2</v>
      </c>
      <c r="T108">
        <f t="shared" si="131"/>
        <v>8.5309397983450122E-2</v>
      </c>
      <c r="U108">
        <f t="shared" si="131"/>
        <v>8.6373634713530073E-2</v>
      </c>
      <c r="V108">
        <f t="shared" si="131"/>
        <v>8.5786878370118433E-2</v>
      </c>
      <c r="W108">
        <f t="shared" si="131"/>
        <v>8.5917283228750127E-2</v>
      </c>
      <c r="X108">
        <f t="shared" si="131"/>
        <v>8.6090186710748529E-2</v>
      </c>
      <c r="Y108">
        <f t="shared" si="131"/>
        <v>8.7447238553002377E-2</v>
      </c>
      <c r="Z108">
        <f t="shared" si="131"/>
        <v>8.8981415743574918E-2</v>
      </c>
      <c r="AA108">
        <f t="shared" si="131"/>
        <v>9.0661417441884398E-2</v>
      </c>
      <c r="AB108">
        <f t="shared" si="131"/>
        <v>9.2778316475963837E-2</v>
      </c>
      <c r="AC108">
        <f t="shared" si="131"/>
        <v>9.5354372350550651E-2</v>
      </c>
      <c r="AD108">
        <f t="shared" si="131"/>
        <v>9.8404263343049803E-2</v>
      </c>
      <c r="AE108">
        <f t="shared" si="131"/>
        <v>0.10159106739470165</v>
      </c>
      <c r="AF108">
        <f t="shared" si="131"/>
        <v>0.10505815417777106</v>
      </c>
      <c r="AG108">
        <f t="shared" si="131"/>
        <v>0.10894421153963747</v>
      </c>
      <c r="AH108">
        <f t="shared" si="131"/>
        <v>0.11316518663303472</v>
      </c>
      <c r="AI108">
        <f t="shared" si="131"/>
        <v>0.1176296841521524</v>
      </c>
      <c r="AJ108">
        <f t="shared" si="131"/>
        <v>0.12231056058570333</v>
      </c>
      <c r="AK108">
        <f t="shared" si="131"/>
        <v>0.12727051157007574</v>
      </c>
      <c r="AL108">
        <f t="shared" si="131"/>
        <v>0.13230478864220377</v>
      </c>
      <c r="AM108">
        <f t="shared" si="131"/>
        <v>0.13735997182476103</v>
      </c>
      <c r="AN108">
        <f t="shared" si="131"/>
        <v>0.16450307715126541</v>
      </c>
      <c r="AO108">
        <f t="shared" si="131"/>
        <v>0.19713581520856013</v>
      </c>
      <c r="AP108">
        <f t="shared" si="131"/>
        <v>0.23109661472925758</v>
      </c>
      <c r="AQ108">
        <f t="shared" si="131"/>
        <v>0.25877751475584382</v>
      </c>
    </row>
    <row r="109" spans="1:43">
      <c r="A109" s="43" t="str">
        <f>'[4]TS BYDem'!A99</f>
        <v/>
      </c>
      <c r="B109" t="s">
        <v>274</v>
      </c>
      <c r="C109" t="s">
        <v>125</v>
      </c>
      <c r="D109" s="3" t="s">
        <v>336</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6">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274</v>
      </c>
      <c r="C110" t="s">
        <v>125</v>
      </c>
      <c r="D110" s="3" t="s">
        <v>331</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6">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274</v>
      </c>
      <c r="C111" t="s">
        <v>125</v>
      </c>
      <c r="D111" s="3" t="s">
        <v>335</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6">
        <f>IFERROR(INDEX('BY-DMD'!$I$5:$I$138,MATCH(D111,'BY-DMD'!$H$5:$H$138,0)),"")</f>
        <v>0.56352476135353802</v>
      </c>
      <c r="Q111">
        <f t="shared" si="131"/>
        <v>0.55313512647487562</v>
      </c>
      <c r="R111">
        <f t="shared" si="131"/>
        <v>0.53115126136929991</v>
      </c>
      <c r="S111">
        <f t="shared" si="131"/>
        <v>0.50069534041922537</v>
      </c>
      <c r="T111">
        <f t="shared" si="131"/>
        <v>0.53081403189702348</v>
      </c>
      <c r="U111">
        <f t="shared" si="131"/>
        <v>0.53743594932863203</v>
      </c>
      <c r="V111">
        <f t="shared" si="131"/>
        <v>0.53378502096962621</v>
      </c>
      <c r="W111">
        <f t="shared" si="131"/>
        <v>0.53459642897889015</v>
      </c>
      <c r="X111">
        <f t="shared" si="131"/>
        <v>0.53567227286688024</v>
      </c>
      <c r="Y111">
        <f t="shared" si="131"/>
        <v>0.54411615099645971</v>
      </c>
      <c r="Z111">
        <f t="shared" si="131"/>
        <v>0.55366214240446665</v>
      </c>
      <c r="AA111">
        <f t="shared" si="131"/>
        <v>0.56411548630505892</v>
      </c>
      <c r="AB111">
        <f t="shared" si="131"/>
        <v>0.5772873025171088</v>
      </c>
      <c r="AC111">
        <f t="shared" si="131"/>
        <v>0.59331609462564905</v>
      </c>
      <c r="AD111">
        <f t="shared" si="131"/>
        <v>0.61229319413453265</v>
      </c>
      <c r="AE111">
        <f t="shared" si="131"/>
        <v>0.63212219712258866</v>
      </c>
      <c r="AF111">
        <f t="shared" si="131"/>
        <v>0.65369518155057615</v>
      </c>
      <c r="AG111">
        <f t="shared" si="131"/>
        <v>0.6778750940244116</v>
      </c>
      <c r="AH111">
        <f t="shared" si="131"/>
        <v>0.70413893904999447</v>
      </c>
      <c r="AI111">
        <f t="shared" si="131"/>
        <v>0.73191803472450445</v>
      </c>
      <c r="AJ111">
        <f t="shared" si="131"/>
        <v>0.76104348808882138</v>
      </c>
      <c r="AK111">
        <f t="shared" si="131"/>
        <v>0.79190540532491638</v>
      </c>
      <c r="AL111">
        <f t="shared" si="131"/>
        <v>0.82322979599593527</v>
      </c>
      <c r="AM111">
        <f t="shared" si="131"/>
        <v>0.85468426913184725</v>
      </c>
      <c r="AN111">
        <f t="shared" si="131"/>
        <v>1.0235747022745414</v>
      </c>
      <c r="AO111">
        <f t="shared" si="131"/>
        <v>1.2266228501865977</v>
      </c>
      <c r="AP111">
        <f t="shared" si="131"/>
        <v>1.4379344916487153</v>
      </c>
      <c r="AQ111">
        <f t="shared" si="131"/>
        <v>1.6101712029252522</v>
      </c>
    </row>
    <row r="112" spans="1:43">
      <c r="A112" s="43" t="str">
        <f>'[4]TS BYDem'!A102</f>
        <v/>
      </c>
      <c r="B112" t="s">
        <v>274</v>
      </c>
      <c r="C112" t="s">
        <v>125</v>
      </c>
      <c r="D112" s="3" t="s">
        <v>330</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6">
        <f>IFERROR(INDEX('BY-DMD'!$I$5:$I$138,MATCH(D112,'BY-DMD'!$H$5:$H$138,0)),"")</f>
        <v>6.8830524422467798</v>
      </c>
      <c r="Q112">
        <f t="shared" si="131"/>
        <v>6.7561504733716884</v>
      </c>
      <c r="R112">
        <f t="shared" si="131"/>
        <v>6.4876332638678713</v>
      </c>
      <c r="S112">
        <f t="shared" si="131"/>
        <v>6.1156359436919612</v>
      </c>
      <c r="T112">
        <f t="shared" si="131"/>
        <v>6.4835142467422093</v>
      </c>
      <c r="U112">
        <f t="shared" si="131"/>
        <v>6.5643962382282854</v>
      </c>
      <c r="V112">
        <f t="shared" si="131"/>
        <v>6.5198027561290006</v>
      </c>
      <c r="W112">
        <f t="shared" si="131"/>
        <v>6.5297135253850094</v>
      </c>
      <c r="X112">
        <f t="shared" si="131"/>
        <v>6.5428541900168886</v>
      </c>
      <c r="Y112">
        <f t="shared" si="131"/>
        <v>6.6459901300281805</v>
      </c>
      <c r="Z112">
        <f t="shared" si="131"/>
        <v>6.7625875965116933</v>
      </c>
      <c r="AA112">
        <f t="shared" si="131"/>
        <v>6.8902677255832137</v>
      </c>
      <c r="AB112">
        <f t="shared" si="131"/>
        <v>7.0511520521732516</v>
      </c>
      <c r="AC112">
        <f t="shared" si="131"/>
        <v>7.2469322986418501</v>
      </c>
      <c r="AD112">
        <f t="shared" si="131"/>
        <v>7.4787240140717861</v>
      </c>
      <c r="AE112">
        <f t="shared" si="131"/>
        <v>7.7209211219973275</v>
      </c>
      <c r="AF112">
        <f t="shared" si="131"/>
        <v>7.9844197175106029</v>
      </c>
      <c r="AG112">
        <f t="shared" si="131"/>
        <v>8.2797600770124493</v>
      </c>
      <c r="AH112">
        <f t="shared" si="131"/>
        <v>8.6005541841106403</v>
      </c>
      <c r="AI112">
        <f t="shared" si="131"/>
        <v>8.9398559955635832</v>
      </c>
      <c r="AJ112">
        <f t="shared" si="131"/>
        <v>9.2956026045134532</v>
      </c>
      <c r="AK112">
        <f t="shared" si="131"/>
        <v>9.6725588793257558</v>
      </c>
      <c r="AL112">
        <f t="shared" si="131"/>
        <v>10.055163936807485</v>
      </c>
      <c r="AM112">
        <f t="shared" si="131"/>
        <v>10.439357858681838</v>
      </c>
      <c r="AN112">
        <f t="shared" si="131"/>
        <v>12.502233863496171</v>
      </c>
      <c r="AO112">
        <f t="shared" si="131"/>
        <v>14.982321955850569</v>
      </c>
      <c r="AP112">
        <f t="shared" si="131"/>
        <v>17.563342719423574</v>
      </c>
      <c r="AQ112">
        <f t="shared" si="131"/>
        <v>19.667091121444127</v>
      </c>
    </row>
    <row r="113" spans="1:43">
      <c r="A113" s="43" t="str">
        <f>'[4]TS BYDem'!A104</f>
        <v/>
      </c>
      <c r="B113" t="s">
        <v>274</v>
      </c>
      <c r="C113" t="s">
        <v>125</v>
      </c>
      <c r="D113" s="3" t="s">
        <v>337</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6">
        <f>IFERROR(INDEX('BY-DMD'!$I$5:$I$138,MATCH(D113,'BY-DMD'!$H$5:$H$138,0)),"")</f>
        <v>1.9115200000000001</v>
      </c>
      <c r="Q113">
        <f t="shared" ref="Q113:AE113" si="137">Q$103/P$103*P113</f>
        <v>1.8762775470941884</v>
      </c>
      <c r="R113">
        <f t="shared" si="137"/>
        <v>1.8017065597862387</v>
      </c>
      <c r="S113">
        <f t="shared" si="137"/>
        <v>1.6983976974131745</v>
      </c>
      <c r="T113">
        <f t="shared" si="137"/>
        <v>1.8005626510797295</v>
      </c>
      <c r="U113">
        <f t="shared" si="137"/>
        <v>1.8230247121584036</v>
      </c>
      <c r="V113">
        <f t="shared" si="137"/>
        <v>1.8106404780387808</v>
      </c>
      <c r="W113">
        <f t="shared" si="137"/>
        <v>1.8133928373745849</v>
      </c>
      <c r="X113">
        <f t="shared" si="137"/>
        <v>1.8170421838626278</v>
      </c>
      <c r="Y113">
        <f t="shared" si="137"/>
        <v>1.845684477918146</v>
      </c>
      <c r="Z113">
        <f t="shared" si="137"/>
        <v>1.8780652262856266</v>
      </c>
      <c r="AA113">
        <f t="shared" si="137"/>
        <v>1.9135237851692959</v>
      </c>
      <c r="AB113">
        <f t="shared" si="137"/>
        <v>1.9582036144374575</v>
      </c>
      <c r="AC113">
        <f t="shared" si="137"/>
        <v>2.0125745290672312</v>
      </c>
      <c r="AD113">
        <f t="shared" si="137"/>
        <v>2.076946332652386</v>
      </c>
      <c r="AE113">
        <f t="shared" si="137"/>
        <v>2.1442078593698417</v>
      </c>
      <c r="AF113">
        <f t="shared" ref="AF113:AQ113" si="138">AF$103/AE$103*AE113</f>
        <v>2.2173851073309399</v>
      </c>
      <c r="AG113">
        <f t="shared" si="138"/>
        <v>2.2994052588163307</v>
      </c>
      <c r="AH113">
        <f t="shared" si="138"/>
        <v>2.388494272265743</v>
      </c>
      <c r="AI113">
        <f t="shared" si="138"/>
        <v>2.4827231342525651</v>
      </c>
      <c r="AJ113">
        <f t="shared" si="138"/>
        <v>2.5815189466694588</v>
      </c>
      <c r="AK113">
        <f t="shared" si="138"/>
        <v>2.6862049801517207</v>
      </c>
      <c r="AL113">
        <f t="shared" si="138"/>
        <v>2.7924597596429468</v>
      </c>
      <c r="AM113">
        <f t="shared" si="138"/>
        <v>2.8991557890141166</v>
      </c>
      <c r="AN113">
        <f t="shared" si="138"/>
        <v>3.4720453280389765</v>
      </c>
      <c r="AO113">
        <f t="shared" si="138"/>
        <v>4.1608005031702291</v>
      </c>
      <c r="AP113">
        <f t="shared" si="138"/>
        <v>4.8775860937758138</v>
      </c>
      <c r="AQ113">
        <f t="shared" si="138"/>
        <v>5.4618264695643308</v>
      </c>
    </row>
    <row r="114" spans="1:43" s="2" customFormat="1">
      <c r="A114" s="43" t="str">
        <f>'[4]TS BYDem'!A127</f>
        <v>*</v>
      </c>
      <c r="B114" s="291"/>
      <c r="C114" s="1" t="s">
        <v>797</v>
      </c>
      <c r="D114" s="1" t="s">
        <v>775</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155.14143767494548</v>
      </c>
      <c r="U114" s="2">
        <f t="shared" si="139"/>
        <v>157.07683072933227</v>
      </c>
      <c r="V114" s="2">
        <f t="shared" si="139"/>
        <v>156.00977100515698</v>
      </c>
      <c r="W114" s="2">
        <f t="shared" si="139"/>
        <v>156.24692186691607</v>
      </c>
      <c r="X114" s="2">
        <f t="shared" si="139"/>
        <v>156.5613596124671</v>
      </c>
      <c r="Y114" s="2">
        <f t="shared" si="139"/>
        <v>159.02925856361827</v>
      </c>
      <c r="Z114" s="2">
        <f t="shared" si="139"/>
        <v>161.8192730358773</v>
      </c>
      <c r="AA114" s="2">
        <f t="shared" si="139"/>
        <v>164.87448014005409</v>
      </c>
      <c r="AB114" s="2">
        <f t="shared" si="139"/>
        <v>168.7242173005894</v>
      </c>
      <c r="AC114" s="2">
        <f>SUMIF($B$10:$B$25,$D114,AC$10:AC$25)*SUMIF($B$10:$B$25,$D114,AC$46:AC$62)</f>
        <v>173.40896507001949</v>
      </c>
      <c r="AD114" s="2">
        <f t="shared" ref="AD114:AQ114" si="140">SUMIF($B$10:$B$25,$D114,AD$10:AD$25)*SUMIF($B$10:$B$25,$D114,AD$47:AD$62)</f>
        <v>178.95541697933874</v>
      </c>
      <c r="AE114" s="2">
        <f t="shared" si="140"/>
        <v>184.75085539349243</v>
      </c>
      <c r="AF114" s="2">
        <f t="shared" si="140"/>
        <v>191.05600864487911</v>
      </c>
      <c r="AG114" s="2">
        <f t="shared" si="140"/>
        <v>198.12309082173635</v>
      </c>
      <c r="AH114" s="2">
        <f t="shared" si="140"/>
        <v>205.79924561662574</v>
      </c>
      <c r="AI114" s="2">
        <f t="shared" si="140"/>
        <v>213.91826391923422</v>
      </c>
      <c r="AJ114" s="2">
        <f t="shared" si="140"/>
        <v>222.4307832505832</v>
      </c>
      <c r="AK114" s="2">
        <f t="shared" si="140"/>
        <v>231.45082025356476</v>
      </c>
      <c r="AL114" s="2">
        <f t="shared" si="140"/>
        <v>240.60602473379652</v>
      </c>
      <c r="AM114" s="2">
        <f t="shared" si="140"/>
        <v>249.79924851910894</v>
      </c>
      <c r="AN114" s="2">
        <f t="shared" si="140"/>
        <v>299.16098922830128</v>
      </c>
      <c r="AO114" s="2">
        <f t="shared" si="140"/>
        <v>358.50603229683588</v>
      </c>
      <c r="AP114" s="2">
        <f t="shared" si="140"/>
        <v>420.26625317254434</v>
      </c>
      <c r="AQ114" s="2">
        <f t="shared" si="140"/>
        <v>470.60601324322431</v>
      </c>
    </row>
    <row r="115" spans="1:43">
      <c r="A115" s="43" t="str">
        <f>'[4]TS BYDem'!A132</f>
        <v/>
      </c>
      <c r="B115" t="s">
        <v>274</v>
      </c>
      <c r="C115" t="s">
        <v>125</v>
      </c>
      <c r="D115" s="3" t="s">
        <v>312</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6">
        <f>IFERROR(INDEX('BY-DMD'!$I$5:$I$138,MATCH(D115,'BY-DMD'!$H$5:$H$138,0)),"")</f>
        <v>1.04664</v>
      </c>
      <c r="Q115">
        <f t="shared" ref="Q115:AQ115" si="144">Q$114/P$114*P115</f>
        <v>1.0615210895287399</v>
      </c>
      <c r="R115">
        <f t="shared" si="144"/>
        <v>1.0580939907853684</v>
      </c>
      <c r="S115">
        <f t="shared" si="144"/>
        <v>1.0420767215355253</v>
      </c>
      <c r="T115">
        <f t="shared" si="144"/>
        <v>1.0574222038499261</v>
      </c>
      <c r="U115">
        <f t="shared" si="144"/>
        <v>1.0706135705122195</v>
      </c>
      <c r="V115">
        <f t="shared" si="144"/>
        <v>1.0633406416152924</v>
      </c>
      <c r="W115">
        <f t="shared" si="144"/>
        <v>1.0649570285113044</v>
      </c>
      <c r="X115">
        <f t="shared" si="144"/>
        <v>1.0671001919295189</v>
      </c>
      <c r="Y115">
        <f t="shared" si="144"/>
        <v>1.0839210438367501</v>
      </c>
      <c r="Z115">
        <f t="shared" si="144"/>
        <v>1.1029373897997847</v>
      </c>
      <c r="AA115">
        <f t="shared" si="144"/>
        <v>1.1237612514175006</v>
      </c>
      <c r="AB115">
        <f t="shared" si="144"/>
        <v>1.1500005180734241</v>
      </c>
      <c r="AC115">
        <f t="shared" si="144"/>
        <v>1.1819310995162167</v>
      </c>
      <c r="AD115">
        <f t="shared" si="144"/>
        <v>1.2197349350961619</v>
      </c>
      <c r="AE115">
        <f t="shared" si="144"/>
        <v>1.2592358276495161</v>
      </c>
      <c r="AF115">
        <f t="shared" si="144"/>
        <v>1.3022108647937642</v>
      </c>
      <c r="AG115">
        <f t="shared" si="144"/>
        <v>1.3503791022565252</v>
      </c>
      <c r="AH115">
        <f t="shared" si="144"/>
        <v>1.4026986929600214</v>
      </c>
      <c r="AI115">
        <f t="shared" si="144"/>
        <v>1.4580367790014184</v>
      </c>
      <c r="AJ115">
        <f t="shared" si="144"/>
        <v>1.5160569126715076</v>
      </c>
      <c r="AK115">
        <f t="shared" si="144"/>
        <v>1.5775362153609975</v>
      </c>
      <c r="AL115">
        <f t="shared" si="144"/>
        <v>1.6399368005513126</v>
      </c>
      <c r="AM115">
        <f t="shared" si="144"/>
        <v>1.70259651997404</v>
      </c>
      <c r="AN115">
        <f t="shared" si="144"/>
        <v>2.0390391972421531</v>
      </c>
      <c r="AO115">
        <f t="shared" si="144"/>
        <v>2.4435266582941715</v>
      </c>
      <c r="AP115">
        <f t="shared" si="144"/>
        <v>2.8644756313562958</v>
      </c>
      <c r="AQ115">
        <f t="shared" si="144"/>
        <v>3.2075843509412207</v>
      </c>
    </row>
    <row r="116" spans="1:43">
      <c r="A116" s="43" t="str">
        <f>'[4]TS BYDem'!A133</f>
        <v/>
      </c>
      <c r="B116" t="s">
        <v>274</v>
      </c>
      <c r="C116" t="s">
        <v>125</v>
      </c>
      <c r="D116" s="3" t="s">
        <v>307</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6">
        <f>IFERROR(INDEX('BY-DMD'!$I$5:$I$138,MATCH(D116,'BY-DMD'!$H$5:$H$138,0)),"")</f>
        <v>2.9904E-2</v>
      </c>
      <c r="Q116">
        <f t="shared" ref="Q116:AQ116" si="145">Q$114/P$114*P116</f>
        <v>3.0329173986535427E-2</v>
      </c>
      <c r="R116">
        <f t="shared" si="145"/>
        <v>3.0231256879581957E-2</v>
      </c>
      <c r="S116">
        <f t="shared" si="145"/>
        <v>2.9773620615300724E-2</v>
      </c>
      <c r="T116">
        <f t="shared" si="145"/>
        <v>3.0212062967140751E-2</v>
      </c>
      <c r="U116">
        <f t="shared" si="145"/>
        <v>3.0588959157491991E-2</v>
      </c>
      <c r="V116">
        <f t="shared" si="145"/>
        <v>3.0381161189008358E-2</v>
      </c>
      <c r="W116">
        <f t="shared" si="145"/>
        <v>3.0427343671751553E-2</v>
      </c>
      <c r="X116">
        <f t="shared" si="145"/>
        <v>3.048857691227197E-2</v>
      </c>
      <c r="Y116">
        <f t="shared" si="145"/>
        <v>3.0969172681050004E-2</v>
      </c>
      <c r="Z116">
        <f t="shared" si="145"/>
        <v>3.1512496851422427E-2</v>
      </c>
      <c r="AA116">
        <f t="shared" si="145"/>
        <v>3.2107464326214308E-2</v>
      </c>
      <c r="AB116">
        <f t="shared" si="145"/>
        <v>3.2857157659240695E-2</v>
      </c>
      <c r="AC116">
        <f t="shared" si="145"/>
        <v>3.3769459986177627E-2</v>
      </c>
      <c r="AD116">
        <f t="shared" si="145"/>
        <v>3.4849569574176065E-2</v>
      </c>
      <c r="AE116">
        <f t="shared" si="145"/>
        <v>3.5978166504271901E-2</v>
      </c>
      <c r="AF116">
        <f t="shared" si="145"/>
        <v>3.7206024708393272E-2</v>
      </c>
      <c r="AG116">
        <f t="shared" si="145"/>
        <v>3.8582260064472157E-2</v>
      </c>
      <c r="AH116">
        <f t="shared" si="145"/>
        <v>4.0077105513143474E-2</v>
      </c>
      <c r="AI116">
        <f t="shared" si="145"/>
        <v>4.1658193685754817E-2</v>
      </c>
      <c r="AJ116">
        <f t="shared" si="145"/>
        <v>4.3315911790614503E-2</v>
      </c>
      <c r="AK116">
        <f t="shared" si="145"/>
        <v>4.5072463296028507E-2</v>
      </c>
      <c r="AL116">
        <f t="shared" si="145"/>
        <v>4.6855337158608942E-2</v>
      </c>
      <c r="AM116">
        <f t="shared" si="145"/>
        <v>4.8645614856401155E-2</v>
      </c>
      <c r="AN116">
        <f t="shared" si="145"/>
        <v>5.8258262778347246E-2</v>
      </c>
      <c r="AO116">
        <f t="shared" si="145"/>
        <v>6.9815047379833489E-2</v>
      </c>
      <c r="AP116">
        <f t="shared" si="145"/>
        <v>8.1842160895894189E-2</v>
      </c>
      <c r="AQ116">
        <f t="shared" si="145"/>
        <v>9.1645267169749189E-2</v>
      </c>
    </row>
    <row r="117" spans="1:43">
      <c r="A117" s="43" t="str">
        <f>'[4]TS BYDem'!A134</f>
        <v/>
      </c>
      <c r="B117" t="s">
        <v>274</v>
      </c>
      <c r="C117" t="s">
        <v>125</v>
      </c>
      <c r="D117" s="3" t="s">
        <v>313</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6">
        <f>IFERROR(INDEX('BY-DMD'!$I$5:$I$138,MATCH(D117,'BY-DMD'!$H$5:$H$138,0)),"")</f>
        <v>0.22428000000000001</v>
      </c>
      <c r="Q117">
        <f t="shared" ref="Q117:AQ117" si="146">Q$114/P$114*P117</f>
        <v>0.22746880489901572</v>
      </c>
      <c r="R117">
        <f t="shared" si="146"/>
        <v>0.22673442659686469</v>
      </c>
      <c r="S117">
        <f t="shared" si="146"/>
        <v>0.22330215461475544</v>
      </c>
      <c r="T117">
        <f t="shared" si="146"/>
        <v>0.22659047225355564</v>
      </c>
      <c r="U117">
        <f t="shared" si="146"/>
        <v>0.22941719368118993</v>
      </c>
      <c r="V117">
        <f t="shared" si="146"/>
        <v>0.22785870891756269</v>
      </c>
      <c r="W117">
        <f t="shared" si="146"/>
        <v>0.22820507753813665</v>
      </c>
      <c r="X117">
        <f t="shared" si="146"/>
        <v>0.22866432684203977</v>
      </c>
      <c r="Y117">
        <f t="shared" si="146"/>
        <v>0.23226879510787501</v>
      </c>
      <c r="Z117">
        <f t="shared" si="146"/>
        <v>0.23634372638566817</v>
      </c>
      <c r="AA117">
        <f t="shared" si="146"/>
        <v>0.24080598244660731</v>
      </c>
      <c r="AB117">
        <f t="shared" si="146"/>
        <v>0.24642868244430519</v>
      </c>
      <c r="AC117">
        <f t="shared" si="146"/>
        <v>0.2532709498963322</v>
      </c>
      <c r="AD117">
        <f t="shared" si="146"/>
        <v>0.26137177180632049</v>
      </c>
      <c r="AE117">
        <f t="shared" si="146"/>
        <v>0.26983624878203927</v>
      </c>
      <c r="AF117">
        <f t="shared" si="146"/>
        <v>0.27904518531294958</v>
      </c>
      <c r="AG117">
        <f t="shared" si="146"/>
        <v>0.28936695048354122</v>
      </c>
      <c r="AH117">
        <f t="shared" si="146"/>
        <v>0.30057829134857611</v>
      </c>
      <c r="AI117">
        <f t="shared" si="146"/>
        <v>0.31243645264316117</v>
      </c>
      <c r="AJ117">
        <f t="shared" si="146"/>
        <v>0.32486933842960886</v>
      </c>
      <c r="AK117">
        <f t="shared" si="146"/>
        <v>0.3380434747202139</v>
      </c>
      <c r="AL117">
        <f t="shared" si="146"/>
        <v>0.35141502868956714</v>
      </c>
      <c r="AM117">
        <f t="shared" si="146"/>
        <v>0.36484211142300871</v>
      </c>
      <c r="AN117">
        <f t="shared" si="146"/>
        <v>0.43693697083760441</v>
      </c>
      <c r="AO117">
        <f t="shared" si="146"/>
        <v>0.52361285534875124</v>
      </c>
      <c r="AP117">
        <f t="shared" si="146"/>
        <v>0.61381620671920645</v>
      </c>
      <c r="AQ117">
        <f t="shared" si="146"/>
        <v>0.68733950377311892</v>
      </c>
    </row>
    <row r="118" spans="1:43">
      <c r="A118" s="43" t="str">
        <f>'[4]TS BYDem'!A135</f>
        <v/>
      </c>
      <c r="B118" t="s">
        <v>274</v>
      </c>
      <c r="C118" t="s">
        <v>125</v>
      </c>
      <c r="D118" s="3" t="s">
        <v>308</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6">
        <f>IFERROR(INDEX('BY-DMD'!$I$5:$I$138,MATCH(D118,'BY-DMD'!$H$5:$H$138,0)),"")</f>
        <v>6.8779199999999996</v>
      </c>
      <c r="Q118">
        <f t="shared" ref="Q118:AQ118" si="147">Q$114/P$114*P118</f>
        <v>6.9757100169031485</v>
      </c>
      <c r="R118">
        <f t="shared" si="147"/>
        <v>6.95318908230385</v>
      </c>
      <c r="S118">
        <f t="shared" si="147"/>
        <v>6.8479327415191671</v>
      </c>
      <c r="T118">
        <f t="shared" si="147"/>
        <v>6.9487744824423734</v>
      </c>
      <c r="U118">
        <f t="shared" si="147"/>
        <v>7.0354606062231584</v>
      </c>
      <c r="V118">
        <f t="shared" si="147"/>
        <v>6.9876670734719228</v>
      </c>
      <c r="W118">
        <f t="shared" si="147"/>
        <v>6.998289044502858</v>
      </c>
      <c r="X118">
        <f t="shared" si="147"/>
        <v>7.0123726898225538</v>
      </c>
      <c r="Y118">
        <f t="shared" si="147"/>
        <v>7.1229097166415016</v>
      </c>
      <c r="Z118">
        <f t="shared" si="147"/>
        <v>7.2478742758271579</v>
      </c>
      <c r="AA118">
        <f t="shared" si="147"/>
        <v>7.3847167950292913</v>
      </c>
      <c r="AB118">
        <f t="shared" si="147"/>
        <v>7.55714626162536</v>
      </c>
      <c r="AC118">
        <f t="shared" si="147"/>
        <v>7.7669757968208541</v>
      </c>
      <c r="AD118">
        <f t="shared" si="147"/>
        <v>8.0154010020604947</v>
      </c>
      <c r="AE118">
        <f t="shared" si="147"/>
        <v>8.2749782959825371</v>
      </c>
      <c r="AF118">
        <f t="shared" si="147"/>
        <v>8.5573856829304535</v>
      </c>
      <c r="AG118">
        <f t="shared" si="147"/>
        <v>8.8739198148285965</v>
      </c>
      <c r="AH118">
        <f t="shared" si="147"/>
        <v>9.2177342680229994</v>
      </c>
      <c r="AI118">
        <f t="shared" si="147"/>
        <v>9.5813845477236086</v>
      </c>
      <c r="AJ118">
        <f t="shared" si="147"/>
        <v>9.9626597118413365</v>
      </c>
      <c r="AK118">
        <f t="shared" si="147"/>
        <v>10.366666558086557</v>
      </c>
      <c r="AL118">
        <f t="shared" si="147"/>
        <v>10.776727546480057</v>
      </c>
      <c r="AM118">
        <f t="shared" si="147"/>
        <v>11.188491416972266</v>
      </c>
      <c r="AN118">
        <f t="shared" si="147"/>
        <v>13.399400439019866</v>
      </c>
      <c r="AO118">
        <f t="shared" si="147"/>
        <v>16.057460897361704</v>
      </c>
      <c r="AP118">
        <f t="shared" si="147"/>
        <v>18.823697006055664</v>
      </c>
      <c r="AQ118">
        <f t="shared" si="147"/>
        <v>21.078411449042314</v>
      </c>
    </row>
    <row r="119" spans="1:43">
      <c r="A119" s="43" t="str">
        <f>'[4]TS BYDem'!A136</f>
        <v/>
      </c>
      <c r="B119" t="s">
        <v>274</v>
      </c>
      <c r="C119" t="s">
        <v>125</v>
      </c>
      <c r="D119" s="3" t="s">
        <v>311</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6">
        <f>IFERROR(INDEX('BY-DMD'!$I$5:$I$138,MATCH(D119,'BY-DMD'!$H$5:$H$138,0)),"")</f>
        <v>0.80740800000000001</v>
      </c>
      <c r="Q119">
        <f t="shared" ref="Q119:AQ119" si="148">Q$114/P$114*P119</f>
        <v>0.81888769763645664</v>
      </c>
      <c r="R119">
        <f t="shared" si="148"/>
        <v>0.8162439357487129</v>
      </c>
      <c r="S119">
        <f t="shared" si="148"/>
        <v>0.80388775661311962</v>
      </c>
      <c r="T119">
        <f t="shared" si="148"/>
        <v>0.81572570011280032</v>
      </c>
      <c r="U119">
        <f t="shared" si="148"/>
        <v>0.8259018972522838</v>
      </c>
      <c r="V119">
        <f t="shared" si="148"/>
        <v>0.82029135210322568</v>
      </c>
      <c r="W119">
        <f t="shared" si="148"/>
        <v>0.82153827913729194</v>
      </c>
      <c r="X119">
        <f t="shared" si="148"/>
        <v>0.82319157663134324</v>
      </c>
      <c r="Y119">
        <f t="shared" si="148"/>
        <v>0.83616766238835016</v>
      </c>
      <c r="Z119">
        <f t="shared" si="148"/>
        <v>0.85083741498840548</v>
      </c>
      <c r="AA119">
        <f t="shared" si="148"/>
        <v>0.86690153680778637</v>
      </c>
      <c r="AB119">
        <f t="shared" si="148"/>
        <v>0.88714325679949868</v>
      </c>
      <c r="AC119">
        <f t="shared" si="148"/>
        <v>0.91177541962679587</v>
      </c>
      <c r="AD119">
        <f t="shared" si="148"/>
        <v>0.94093837850275375</v>
      </c>
      <c r="AE119">
        <f t="shared" si="148"/>
        <v>0.97141049561534132</v>
      </c>
      <c r="AF119">
        <f t="shared" si="148"/>
        <v>1.0045626671266183</v>
      </c>
      <c r="AG119">
        <f t="shared" si="148"/>
        <v>1.0417210217407482</v>
      </c>
      <c r="AH119">
        <f t="shared" si="148"/>
        <v>1.0820818488548738</v>
      </c>
      <c r="AI119">
        <f t="shared" si="148"/>
        <v>1.12477122951538</v>
      </c>
      <c r="AJ119">
        <f t="shared" si="148"/>
        <v>1.1695296183465915</v>
      </c>
      <c r="AK119">
        <f t="shared" si="148"/>
        <v>1.2169565089927696</v>
      </c>
      <c r="AL119">
        <f t="shared" si="148"/>
        <v>1.2650941032824412</v>
      </c>
      <c r="AM119">
        <f t="shared" si="148"/>
        <v>1.3134316011228309</v>
      </c>
      <c r="AN119">
        <f t="shared" si="148"/>
        <v>1.5729730950153753</v>
      </c>
      <c r="AO119">
        <f t="shared" si="148"/>
        <v>1.885006279255504</v>
      </c>
      <c r="AP119">
        <f t="shared" si="148"/>
        <v>2.2097383441891427</v>
      </c>
      <c r="AQ119">
        <f t="shared" si="148"/>
        <v>2.4744222135832277</v>
      </c>
    </row>
    <row r="120" spans="1:43">
      <c r="A120" s="43" t="str">
        <f>'[4]TS BYDem'!A137</f>
        <v/>
      </c>
      <c r="B120" t="s">
        <v>274</v>
      </c>
      <c r="C120" t="s">
        <v>125</v>
      </c>
      <c r="D120" s="3" t="s">
        <v>315</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6">
        <f>IFERROR(INDEX('BY-DMD'!$I$5:$I$138,MATCH(D120,'BY-DMD'!$H$5:$H$138,0)),"")</f>
        <v>3.3492479999999998</v>
      </c>
      <c r="Q120">
        <f t="shared" ref="Q120:AQ120" si="149">Q$114/P$114*P120</f>
        <v>3.3968674864919679</v>
      </c>
      <c r="R120">
        <f t="shared" si="149"/>
        <v>3.3859007705131794</v>
      </c>
      <c r="S120">
        <f t="shared" si="149"/>
        <v>3.3346455089136815</v>
      </c>
      <c r="T120">
        <f t="shared" si="149"/>
        <v>3.3837510523197643</v>
      </c>
      <c r="U120">
        <f t="shared" si="149"/>
        <v>3.4259634256391029</v>
      </c>
      <c r="V120">
        <f t="shared" si="149"/>
        <v>3.4026900531689357</v>
      </c>
      <c r="W120">
        <f t="shared" si="149"/>
        <v>3.4078624912361737</v>
      </c>
      <c r="X120">
        <f t="shared" si="149"/>
        <v>3.4147206141744602</v>
      </c>
      <c r="Y120">
        <f t="shared" si="149"/>
        <v>3.4685473402775999</v>
      </c>
      <c r="Z120">
        <f t="shared" si="149"/>
        <v>3.5293996473593108</v>
      </c>
      <c r="AA120">
        <f t="shared" si="149"/>
        <v>3.596036004536002</v>
      </c>
      <c r="AB120">
        <f t="shared" si="149"/>
        <v>3.680001657834957</v>
      </c>
      <c r="AC120">
        <f t="shared" si="149"/>
        <v>3.7821795184518932</v>
      </c>
      <c r="AD120">
        <f t="shared" si="149"/>
        <v>3.9031517923077184</v>
      </c>
      <c r="AE120">
        <f t="shared" si="149"/>
        <v>4.0295546484784523</v>
      </c>
      <c r="AF120">
        <f t="shared" si="149"/>
        <v>4.1670747673400461</v>
      </c>
      <c r="AG120">
        <f t="shared" si="149"/>
        <v>4.3212131272208811</v>
      </c>
      <c r="AH120">
        <f t="shared" si="149"/>
        <v>4.4886358174720691</v>
      </c>
      <c r="AI120">
        <f t="shared" si="149"/>
        <v>4.665717692804539</v>
      </c>
      <c r="AJ120">
        <f t="shared" si="149"/>
        <v>4.8513821205488243</v>
      </c>
      <c r="AK120">
        <f t="shared" si="149"/>
        <v>5.0481158891551923</v>
      </c>
      <c r="AL120">
        <f t="shared" si="149"/>
        <v>5.2477977617642004</v>
      </c>
      <c r="AM120">
        <f t="shared" si="149"/>
        <v>5.4483088639169281</v>
      </c>
      <c r="AN120">
        <f t="shared" si="149"/>
        <v>6.5249254311748901</v>
      </c>
      <c r="AO120">
        <f t="shared" si="149"/>
        <v>7.8192853065413495</v>
      </c>
      <c r="AP120">
        <f t="shared" si="149"/>
        <v>9.1663220203401465</v>
      </c>
      <c r="AQ120">
        <f t="shared" si="149"/>
        <v>10.264269923011906</v>
      </c>
    </row>
    <row r="121" spans="1:43">
      <c r="A121" s="43" t="str">
        <f>'[4]TS BYDem'!A138</f>
        <v/>
      </c>
      <c r="B121" t="s">
        <v>274</v>
      </c>
      <c r="C121" t="s">
        <v>125</v>
      </c>
      <c r="D121" s="3" t="s">
        <v>310</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6">
        <f>IFERROR(INDEX('BY-DMD'!$I$5:$I$138,MATCH(D121,'BY-DMD'!$H$5:$H$138,0)),"")</f>
        <v>0.478464</v>
      </c>
      <c r="Q121">
        <f t="shared" ref="Q121:AQ121" si="150">Q$114/P$114*P121</f>
        <v>0.48526678378456684</v>
      </c>
      <c r="R121">
        <f t="shared" si="150"/>
        <v>0.48370011007331132</v>
      </c>
      <c r="S121">
        <f t="shared" si="150"/>
        <v>0.47637792984481159</v>
      </c>
      <c r="T121">
        <f t="shared" si="150"/>
        <v>0.48339300747425201</v>
      </c>
      <c r="U121">
        <f t="shared" si="150"/>
        <v>0.48942334651987185</v>
      </c>
      <c r="V121">
        <f t="shared" si="150"/>
        <v>0.48609857902413373</v>
      </c>
      <c r="W121">
        <f t="shared" si="150"/>
        <v>0.48683749874802484</v>
      </c>
      <c r="X121">
        <f t="shared" si="150"/>
        <v>0.48781723059635151</v>
      </c>
      <c r="Y121">
        <f t="shared" si="150"/>
        <v>0.49550676289680007</v>
      </c>
      <c r="Z121">
        <f t="shared" si="150"/>
        <v>0.50419994962275883</v>
      </c>
      <c r="AA121">
        <f t="shared" si="150"/>
        <v>0.51371942921942892</v>
      </c>
      <c r="AB121">
        <f t="shared" si="150"/>
        <v>0.52571452254785112</v>
      </c>
      <c r="AC121">
        <f t="shared" si="150"/>
        <v>0.54031135977884204</v>
      </c>
      <c r="AD121">
        <f t="shared" si="150"/>
        <v>0.55759311318681704</v>
      </c>
      <c r="AE121">
        <f t="shared" si="150"/>
        <v>0.57565066406835042</v>
      </c>
      <c r="AF121">
        <f t="shared" si="150"/>
        <v>0.59529639533429235</v>
      </c>
      <c r="AG121">
        <f t="shared" si="150"/>
        <v>0.61731616103155451</v>
      </c>
      <c r="AH121">
        <f t="shared" si="150"/>
        <v>0.64123368821029558</v>
      </c>
      <c r="AI121">
        <f t="shared" si="150"/>
        <v>0.66653109897207707</v>
      </c>
      <c r="AJ121">
        <f t="shared" si="150"/>
        <v>0.69305458864983205</v>
      </c>
      <c r="AK121">
        <f t="shared" si="150"/>
        <v>0.72115941273645612</v>
      </c>
      <c r="AL121">
        <f t="shared" si="150"/>
        <v>0.74968539453774308</v>
      </c>
      <c r="AM121">
        <f t="shared" si="150"/>
        <v>0.77832983770241848</v>
      </c>
      <c r="AN121">
        <f t="shared" si="150"/>
        <v>0.93213220445355593</v>
      </c>
      <c r="AO121">
        <f t="shared" si="150"/>
        <v>1.1170407580773358</v>
      </c>
      <c r="AP121">
        <f t="shared" si="150"/>
        <v>1.309474574334307</v>
      </c>
      <c r="AQ121">
        <f t="shared" si="150"/>
        <v>1.466324274715987</v>
      </c>
    </row>
    <row r="122" spans="1:43">
      <c r="A122" s="43" t="str">
        <f>'[4]TS BYDem'!A139</f>
        <v/>
      </c>
      <c r="B122" t="s">
        <v>274</v>
      </c>
      <c r="C122" t="s">
        <v>125</v>
      </c>
      <c r="D122" s="3" t="s">
        <v>314</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6">
        <f>IFERROR(INDEX('BY-DMD'!$I$5:$I$138,MATCH(D122,'BY-DMD'!$H$5:$H$138,0)),"")</f>
        <v>2.5119359999999999</v>
      </c>
      <c r="Q122">
        <f t="shared" ref="Q122:AQ122" si="151">Q$114/P$114*P122</f>
        <v>2.5476506148689761</v>
      </c>
      <c r="R122">
        <f t="shared" si="151"/>
        <v>2.5394255778848849</v>
      </c>
      <c r="S122">
        <f t="shared" si="151"/>
        <v>2.5009841316852612</v>
      </c>
      <c r="T122">
        <f t="shared" si="151"/>
        <v>2.5378132892398235</v>
      </c>
      <c r="U122">
        <f t="shared" si="151"/>
        <v>2.5694725692293274</v>
      </c>
      <c r="V122">
        <f t="shared" si="151"/>
        <v>2.5520175398767022</v>
      </c>
      <c r="W122">
        <f t="shared" si="151"/>
        <v>2.5558968684271308</v>
      </c>
      <c r="X122">
        <f t="shared" si="151"/>
        <v>2.5610404606308457</v>
      </c>
      <c r="Y122">
        <f t="shared" si="151"/>
        <v>2.6014105052082006</v>
      </c>
      <c r="Z122">
        <f t="shared" si="151"/>
        <v>2.647049735519484</v>
      </c>
      <c r="AA122">
        <f t="shared" si="151"/>
        <v>2.6970270034020021</v>
      </c>
      <c r="AB122">
        <f t="shared" si="151"/>
        <v>2.7600012433762182</v>
      </c>
      <c r="AC122">
        <f t="shared" si="151"/>
        <v>2.8366346388389205</v>
      </c>
      <c r="AD122">
        <f t="shared" si="151"/>
        <v>2.9273638442307894</v>
      </c>
      <c r="AE122">
        <f t="shared" si="151"/>
        <v>3.0221659863588397</v>
      </c>
      <c r="AF122">
        <f t="shared" si="151"/>
        <v>3.1253060755050353</v>
      </c>
      <c r="AG122">
        <f t="shared" si="151"/>
        <v>3.2409098454156617</v>
      </c>
      <c r="AH122">
        <f t="shared" si="151"/>
        <v>3.3664768631040523</v>
      </c>
      <c r="AI122">
        <f t="shared" si="151"/>
        <v>3.4992882696034049</v>
      </c>
      <c r="AJ122">
        <f t="shared" si="151"/>
        <v>3.6385365904116189</v>
      </c>
      <c r="AK122">
        <f t="shared" si="151"/>
        <v>3.7860869168663953</v>
      </c>
      <c r="AL122">
        <f t="shared" si="151"/>
        <v>3.9358483213231517</v>
      </c>
      <c r="AM122">
        <f t="shared" si="151"/>
        <v>4.0862316479376979</v>
      </c>
      <c r="AN122">
        <f t="shared" si="151"/>
        <v>4.8936940733811696</v>
      </c>
      <c r="AO122">
        <f t="shared" si="151"/>
        <v>5.8644639799060148</v>
      </c>
      <c r="AP122">
        <f t="shared" si="151"/>
        <v>6.8747415152551135</v>
      </c>
      <c r="AQ122">
        <f t="shared" si="151"/>
        <v>7.6982024422589337</v>
      </c>
    </row>
    <row r="123" spans="1:43">
      <c r="A123" s="43" t="str">
        <f>'[4]TS BYDem'!A140</f>
        <v/>
      </c>
      <c r="B123" t="s">
        <v>274</v>
      </c>
      <c r="C123" t="s">
        <v>125</v>
      </c>
      <c r="D123" s="3" t="s">
        <v>309</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6">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274</v>
      </c>
      <c r="C124" t="s">
        <v>125</v>
      </c>
      <c r="D124" s="3" t="s">
        <v>316</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6">
        <f>IFERROR(INDEX('BY-DMD'!$I$5:$I$138,MATCH(D124,'BY-DMD'!$H$5:$H$138,0)),"")</f>
        <v>40.544747177343801</v>
      </c>
      <c r="Q124">
        <f t="shared" ref="Q124:AQ124" si="155">Q$114/P$114*P124</f>
        <v>41.121210921005598</v>
      </c>
      <c r="R124">
        <f t="shared" si="155"/>
        <v>40.988451947431315</v>
      </c>
      <c r="S124">
        <f t="shared" si="155"/>
        <v>40.367974866289437</v>
      </c>
      <c r="T124">
        <f t="shared" si="155"/>
        <v>40.962428260724757</v>
      </c>
      <c r="U124">
        <f t="shared" si="155"/>
        <v>41.473435508915465</v>
      </c>
      <c r="V124">
        <f t="shared" si="155"/>
        <v>41.191696741655747</v>
      </c>
      <c r="W124">
        <f t="shared" si="155"/>
        <v>41.25431234782365</v>
      </c>
      <c r="X124">
        <f t="shared" si="155"/>
        <v>41.337334226359957</v>
      </c>
      <c r="Y124">
        <f t="shared" si="155"/>
        <v>41.988940497748622</v>
      </c>
      <c r="Z124">
        <f t="shared" si="155"/>
        <v>42.725595832255372</v>
      </c>
      <c r="AA124">
        <f t="shared" si="155"/>
        <v>43.532270720035591</v>
      </c>
      <c r="AB124">
        <f t="shared" si="155"/>
        <v>44.548727603666372</v>
      </c>
      <c r="AC124">
        <f t="shared" si="155"/>
        <v>45.785654676799076</v>
      </c>
      <c r="AD124">
        <f t="shared" si="155"/>
        <v>47.25009990717701</v>
      </c>
      <c r="AE124">
        <f t="shared" si="155"/>
        <v>48.780285741709584</v>
      </c>
      <c r="AF124">
        <f t="shared" si="155"/>
        <v>50.445053012165992</v>
      </c>
      <c r="AG124">
        <f t="shared" si="155"/>
        <v>52.310994510585608</v>
      </c>
      <c r="AH124">
        <f t="shared" si="155"/>
        <v>54.337751158043531</v>
      </c>
      <c r="AI124">
        <f t="shared" si="155"/>
        <v>56.481438297677535</v>
      </c>
      <c r="AJ124">
        <f t="shared" si="155"/>
        <v>58.729022615923974</v>
      </c>
      <c r="AK124">
        <f t="shared" si="155"/>
        <v>61.110608246307649</v>
      </c>
      <c r="AL124">
        <f t="shared" si="155"/>
        <v>63.527882524244312</v>
      </c>
      <c r="AM124">
        <f t="shared" si="155"/>
        <v>65.955195145773956</v>
      </c>
      <c r="AN124">
        <f t="shared" si="155"/>
        <v>78.988313782080922</v>
      </c>
      <c r="AO124">
        <f t="shared" si="155"/>
        <v>94.657351698422545</v>
      </c>
      <c r="AP124">
        <f t="shared" si="155"/>
        <v>110.96407577486367</v>
      </c>
      <c r="AQ124">
        <f t="shared" si="155"/>
        <v>124.25542360211367</v>
      </c>
    </row>
    <row r="125" spans="1:43" s="2" customFormat="1">
      <c r="A125" s="43" t="str">
        <f>'[4]TS BYDem'!A165</f>
        <v>*</v>
      </c>
      <c r="C125" s="1" t="s">
        <v>0</v>
      </c>
      <c r="D125" s="1" t="s">
        <v>776</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366.63707317577473</v>
      </c>
      <c r="U125" s="2">
        <f t="shared" si="156"/>
        <v>371.21087921714849</v>
      </c>
      <c r="V125" s="2">
        <f t="shared" si="156"/>
        <v>368.68915671645158</v>
      </c>
      <c r="W125" s="2">
        <f t="shared" si="156"/>
        <v>369.24960206979841</v>
      </c>
      <c r="X125" s="2">
        <f t="shared" si="156"/>
        <v>369.9926951882623</v>
      </c>
      <c r="Y125" s="2">
        <f t="shared" si="156"/>
        <v>375.82494260006882</v>
      </c>
      <c r="Z125" s="2">
        <f t="shared" si="156"/>
        <v>382.41842758742825</v>
      </c>
      <c r="AA125" s="2">
        <f t="shared" si="156"/>
        <v>389.63862747347139</v>
      </c>
      <c r="AB125" s="2">
        <f t="shared" si="156"/>
        <v>398.73649575539355</v>
      </c>
      <c r="AC125" s="2">
        <f>SUMIF($B$10:$B$25,$D125,AC$10:AC$25)*SUMIF($B$10:$B$25,$D125,AC$46:AC$62)</f>
        <v>409.80769785646811</v>
      </c>
      <c r="AD125" s="2">
        <f t="shared" ref="AD125:AQ125" si="157">SUMIF($B$10:$B$25,$D125,AD$10:AD$25)*SUMIF($B$10:$B$25,$D125,AD$47:AD$62)</f>
        <v>422.91531710390404</v>
      </c>
      <c r="AE125" s="2">
        <f t="shared" si="157"/>
        <v>436.61135221728046</v>
      </c>
      <c r="AF125" s="2">
        <f t="shared" si="157"/>
        <v>451.51196786618686</v>
      </c>
      <c r="AG125" s="2">
        <f t="shared" si="157"/>
        <v>468.21320748370556</v>
      </c>
      <c r="AH125" s="2">
        <f t="shared" si="157"/>
        <v>486.35383431700279</v>
      </c>
      <c r="AI125" s="2">
        <f t="shared" si="157"/>
        <v>505.54105568184406</v>
      </c>
      <c r="AJ125" s="2">
        <f t="shared" si="157"/>
        <v>525.65821599550031</v>
      </c>
      <c r="AK125" s="2">
        <f t="shared" si="157"/>
        <v>546.97476440624382</v>
      </c>
      <c r="AL125" s="2">
        <f t="shared" si="157"/>
        <v>568.61074654784807</v>
      </c>
      <c r="AM125" s="2">
        <f t="shared" si="157"/>
        <v>590.33657758442098</v>
      </c>
      <c r="AN125" s="2">
        <f t="shared" si="157"/>
        <v>706.99041560285298</v>
      </c>
      <c r="AO125" s="2">
        <f t="shared" si="157"/>
        <v>847.23723311479125</v>
      </c>
      <c r="AP125" s="2">
        <f t="shared" si="157"/>
        <v>993.19170511086941</v>
      </c>
      <c r="AQ125" s="2">
        <f t="shared" si="157"/>
        <v>1112.156841526293</v>
      </c>
    </row>
    <row r="126" spans="1:43">
      <c r="A126" s="43" t="str">
        <f>'[4]TS BYDem'!A172</f>
        <v/>
      </c>
      <c r="B126" t="s">
        <v>274</v>
      </c>
      <c r="C126" t="s">
        <v>125</v>
      </c>
      <c r="D126" s="3" t="s">
        <v>343</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6">
        <f>IFERROR(INDEX('BY-DMD'!$I$5:$I$138,MATCH(D126,'BY-DMD'!$H$5:$H$138,0)),"")</f>
        <v>2.1816719999999998</v>
      </c>
      <c r="Q126">
        <f t="shared" ref="Q126:AQ126" si="161">Q$125/P$125*P126</f>
        <v>2.2068085625289613</v>
      </c>
      <c r="R126">
        <f t="shared" si="161"/>
        <v>2.2044439779147851</v>
      </c>
      <c r="S126">
        <f t="shared" si="161"/>
        <v>2.0448505741112126</v>
      </c>
      <c r="T126">
        <f t="shared" si="161"/>
        <v>2.2030443700565296</v>
      </c>
      <c r="U126">
        <f t="shared" si="161"/>
        <v>2.230527399969187</v>
      </c>
      <c r="V126">
        <f t="shared" si="161"/>
        <v>2.2153749045876254</v>
      </c>
      <c r="W126">
        <f t="shared" si="161"/>
        <v>2.218742501785913</v>
      </c>
      <c r="X126">
        <f t="shared" si="161"/>
        <v>2.2232075906458024</v>
      </c>
      <c r="Y126">
        <f t="shared" si="161"/>
        <v>2.2582523277043407</v>
      </c>
      <c r="Z126">
        <f t="shared" si="161"/>
        <v>2.2978711798150502</v>
      </c>
      <c r="AA126">
        <f t="shared" si="161"/>
        <v>2.3412558287591687</v>
      </c>
      <c r="AB126">
        <f t="shared" si="161"/>
        <v>2.3959229886412663</v>
      </c>
      <c r="AC126">
        <f t="shared" si="161"/>
        <v>2.4624474926889981</v>
      </c>
      <c r="AD126">
        <f t="shared" si="161"/>
        <v>2.5412083952288897</v>
      </c>
      <c r="AE126">
        <f t="shared" si="161"/>
        <v>2.6235049638417283</v>
      </c>
      <c r="AF126">
        <f t="shared" si="161"/>
        <v>2.7130396012731195</v>
      </c>
      <c r="AG126">
        <f t="shared" si="161"/>
        <v>2.8133938060283485</v>
      </c>
      <c r="AH126">
        <f t="shared" si="161"/>
        <v>2.9223969831163128</v>
      </c>
      <c r="AI126">
        <f t="shared" si="161"/>
        <v>3.0376889246504861</v>
      </c>
      <c r="AJ126">
        <f t="shared" si="161"/>
        <v>3.1585686719892867</v>
      </c>
      <c r="AK126">
        <f t="shared" si="161"/>
        <v>3.2866552878859054</v>
      </c>
      <c r="AL126">
        <f t="shared" si="161"/>
        <v>3.4166613132854513</v>
      </c>
      <c r="AM126">
        <f t="shared" si="161"/>
        <v>3.5472072216283714</v>
      </c>
      <c r="AN126">
        <f t="shared" si="161"/>
        <v>4.2481553796145226</v>
      </c>
      <c r="AO126">
        <f t="shared" si="161"/>
        <v>5.0908687448008454</v>
      </c>
      <c r="AP126">
        <f t="shared" si="161"/>
        <v>5.9678781945827479</v>
      </c>
      <c r="AQ126">
        <f t="shared" si="161"/>
        <v>6.682714454164592</v>
      </c>
    </row>
    <row r="127" spans="1:43">
      <c r="A127" s="43" t="str">
        <f>'[4]TS BYDem'!A173</f>
        <v/>
      </c>
      <c r="B127" t="s">
        <v>274</v>
      </c>
      <c r="C127" t="s">
        <v>125</v>
      </c>
      <c r="D127" s="3" t="s">
        <v>338</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6">
        <f>IFERROR(INDEX('BY-DMD'!$I$5:$I$138,MATCH(D127,'BY-DMD'!$H$5:$H$138,0)),"")</f>
        <v>0.12355272</v>
      </c>
      <c r="Q127">
        <f t="shared" ref="Q127:AQ127" si="162">Q$125/P$125*P127</f>
        <v>0.12497625693493029</v>
      </c>
      <c r="R127">
        <f t="shared" si="162"/>
        <v>0.12484234548501866</v>
      </c>
      <c r="S127">
        <f t="shared" si="162"/>
        <v>0.11580423199500285</v>
      </c>
      <c r="T127">
        <f t="shared" si="162"/>
        <v>0.12476308271874542</v>
      </c>
      <c r="U127">
        <f t="shared" si="162"/>
        <v>0.12631950508633788</v>
      </c>
      <c r="V127">
        <f t="shared" si="162"/>
        <v>0.12546138708364116</v>
      </c>
      <c r="W127">
        <f t="shared" si="162"/>
        <v>0.12565210126694315</v>
      </c>
      <c r="X127">
        <f t="shared" si="162"/>
        <v>0.12590496873450061</v>
      </c>
      <c r="Y127">
        <f t="shared" si="162"/>
        <v>0.1278896266414945</v>
      </c>
      <c r="Z127">
        <f t="shared" si="162"/>
        <v>0.13013332640092484</v>
      </c>
      <c r="AA127">
        <f t="shared" si="162"/>
        <v>0.13259029123491042</v>
      </c>
      <c r="AB127">
        <f t="shared" si="162"/>
        <v>0.13568620863134218</v>
      </c>
      <c r="AC127">
        <f t="shared" si="162"/>
        <v>0.13945363261705052</v>
      </c>
      <c r="AD127">
        <f t="shared" si="162"/>
        <v>0.14391402984379154</v>
      </c>
      <c r="AE127">
        <f t="shared" si="162"/>
        <v>0.148574659351244</v>
      </c>
      <c r="AF127">
        <f t="shared" si="162"/>
        <v>0.15364519607209948</v>
      </c>
      <c r="AG127">
        <f t="shared" si="162"/>
        <v>0.15932846787507696</v>
      </c>
      <c r="AH127">
        <f t="shared" si="162"/>
        <v>0.16550154935472178</v>
      </c>
      <c r="AI127">
        <f t="shared" si="162"/>
        <v>0.17203077692450683</v>
      </c>
      <c r="AJ127">
        <f t="shared" si="162"/>
        <v>0.17887645380747622</v>
      </c>
      <c r="AK127">
        <f t="shared" si="162"/>
        <v>0.18613027096680285</v>
      </c>
      <c r="AL127">
        <f t="shared" si="162"/>
        <v>0.19349278836378231</v>
      </c>
      <c r="AM127">
        <f t="shared" si="162"/>
        <v>0.20088588047874667</v>
      </c>
      <c r="AN127">
        <f t="shared" si="162"/>
        <v>0.24058206372635615</v>
      </c>
      <c r="AO127">
        <f t="shared" si="162"/>
        <v>0.28830671181695983</v>
      </c>
      <c r="AP127">
        <f t="shared" si="162"/>
        <v>0.33797362003517845</v>
      </c>
      <c r="AQ127">
        <f t="shared" si="162"/>
        <v>0.37845631597937301</v>
      </c>
    </row>
    <row r="128" spans="1:43">
      <c r="A128" s="43" t="str">
        <f>'[4]TS BYDem'!A174</f>
        <v/>
      </c>
      <c r="B128" t="s">
        <v>274</v>
      </c>
      <c r="C128" t="s">
        <v>125</v>
      </c>
      <c r="D128" s="3" t="s">
        <v>344</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6">
        <f>IFERROR(INDEX('BY-DMD'!$I$5:$I$138,MATCH(D128,'BY-DMD'!$H$5:$H$138,0)),"")</f>
        <v>0.54733968</v>
      </c>
      <c r="Q128">
        <f t="shared" ref="Q128:AQ128" si="163">Q$125/P$125*P128</f>
        <v>0.55364596164586688</v>
      </c>
      <c r="R128">
        <f t="shared" si="163"/>
        <v>0.55305273269758493</v>
      </c>
      <c r="S128">
        <f t="shared" si="163"/>
        <v>0.51301380724593215</v>
      </c>
      <c r="T128">
        <f t="shared" si="163"/>
        <v>0.55270159791780915</v>
      </c>
      <c r="U128">
        <f t="shared" si="163"/>
        <v>0.5595965632461557</v>
      </c>
      <c r="V128">
        <f t="shared" si="163"/>
        <v>0.55579509264317528</v>
      </c>
      <c r="W128">
        <f t="shared" si="163"/>
        <v>0.55663995822007206</v>
      </c>
      <c r="X128">
        <f t="shared" si="163"/>
        <v>0.55776016341486911</v>
      </c>
      <c r="Y128">
        <f t="shared" si="163"/>
        <v>0.56655221610074702</v>
      </c>
      <c r="Z128">
        <f t="shared" si="163"/>
        <v>0.57649182656292608</v>
      </c>
      <c r="AA128">
        <f t="shared" si="163"/>
        <v>0.58737620325657491</v>
      </c>
      <c r="AB128">
        <f t="shared" si="163"/>
        <v>0.60109114564772093</v>
      </c>
      <c r="AC128">
        <f t="shared" si="163"/>
        <v>0.61778086837306379</v>
      </c>
      <c r="AD128">
        <f t="shared" si="163"/>
        <v>0.63754046889628424</v>
      </c>
      <c r="AE128">
        <f t="shared" si="163"/>
        <v>0.65818710025500782</v>
      </c>
      <c r="AF128">
        <f t="shared" si="163"/>
        <v>0.68064962431940146</v>
      </c>
      <c r="AG128">
        <f t="shared" si="163"/>
        <v>0.70582657040358898</v>
      </c>
      <c r="AH128">
        <f t="shared" si="163"/>
        <v>0.73317337783674563</v>
      </c>
      <c r="AI128">
        <f t="shared" si="163"/>
        <v>0.76209791570765073</v>
      </c>
      <c r="AJ128">
        <f t="shared" si="163"/>
        <v>0.79242432693119857</v>
      </c>
      <c r="AK128">
        <f t="shared" si="163"/>
        <v>0.8245588033131378</v>
      </c>
      <c r="AL128">
        <f t="shared" si="163"/>
        <v>0.85717482274239176</v>
      </c>
      <c r="AM128">
        <f t="shared" si="163"/>
        <v>0.88992628845205091</v>
      </c>
      <c r="AN128">
        <f t="shared" si="163"/>
        <v>1.0657807434245352</v>
      </c>
      <c r="AO128">
        <f t="shared" si="163"/>
        <v>1.2772013711049588</v>
      </c>
      <c r="AP128">
        <f t="shared" si="163"/>
        <v>1.4972262289207088</v>
      </c>
      <c r="AQ128">
        <f t="shared" si="163"/>
        <v>1.6765649423349724</v>
      </c>
    </row>
    <row r="129" spans="1:43">
      <c r="A129" s="43" t="str">
        <f>'[4]TS BYDem'!A175</f>
        <v/>
      </c>
      <c r="B129" t="s">
        <v>274</v>
      </c>
      <c r="C129" t="s">
        <v>125</v>
      </c>
      <c r="D129" s="3" t="s">
        <v>339</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6">
        <f>IFERROR(INDEX('BY-DMD'!$I$5:$I$138,MATCH(D129,'BY-DMD'!$H$5:$H$138,0)),"")</f>
        <v>2.3241024000000001</v>
      </c>
      <c r="Q129">
        <f t="shared" ref="Q129:AQ129" si="164">Q$125/P$125*P129</f>
        <v>2.3508800023624583</v>
      </c>
      <c r="R129">
        <f t="shared" si="164"/>
        <v>2.3483610459030042</v>
      </c>
      <c r="S129">
        <f t="shared" si="164"/>
        <v>2.1783485908666593</v>
      </c>
      <c r="T129">
        <f t="shared" si="164"/>
        <v>2.3468700646819816</v>
      </c>
      <c r="U129">
        <f t="shared" si="164"/>
        <v>2.3761473234904913</v>
      </c>
      <c r="V129">
        <f t="shared" si="164"/>
        <v>2.3600055978404963</v>
      </c>
      <c r="W129">
        <f t="shared" si="164"/>
        <v>2.3635930485346308</v>
      </c>
      <c r="X129">
        <f t="shared" si="164"/>
        <v>2.3683496406050621</v>
      </c>
      <c r="Y129">
        <f t="shared" si="164"/>
        <v>2.4056822724145723</v>
      </c>
      <c r="Z129">
        <f t="shared" si="164"/>
        <v>2.4478876402589345</v>
      </c>
      <c r="AA129">
        <f t="shared" si="164"/>
        <v>2.4941046548854153</v>
      </c>
      <c r="AB129">
        <f t="shared" si="164"/>
        <v>2.5523407588841684</v>
      </c>
      <c r="AC129">
        <f t="shared" si="164"/>
        <v>2.6232083134552235</v>
      </c>
      <c r="AD129">
        <f t="shared" si="164"/>
        <v>2.7071111194769939</v>
      </c>
      <c r="AE129">
        <f t="shared" si="164"/>
        <v>2.7947804174396862</v>
      </c>
      <c r="AF129">
        <f t="shared" si="164"/>
        <v>2.8901603213562357</v>
      </c>
      <c r="AG129">
        <f t="shared" si="164"/>
        <v>2.9970661477690599</v>
      </c>
      <c r="AH129">
        <f t="shared" si="164"/>
        <v>3.1131855944492957</v>
      </c>
      <c r="AI129">
        <f t="shared" si="164"/>
        <v>3.2360043673996897</v>
      </c>
      <c r="AJ129">
        <f t="shared" si="164"/>
        <v>3.3647757459119045</v>
      </c>
      <c r="AK129">
        <f t="shared" si="164"/>
        <v>3.501224493209028</v>
      </c>
      <c r="AL129">
        <f t="shared" si="164"/>
        <v>3.6397179586087516</v>
      </c>
      <c r="AM129">
        <f t="shared" si="164"/>
        <v>3.7787865531958214</v>
      </c>
      <c r="AN129">
        <f t="shared" si="164"/>
        <v>4.5254960935168196</v>
      </c>
      <c r="AO129">
        <f t="shared" si="164"/>
        <v>5.4232259789173787</v>
      </c>
      <c r="AP129">
        <f t="shared" si="164"/>
        <v>6.3574909679078404</v>
      </c>
      <c r="AQ129">
        <f t="shared" si="164"/>
        <v>7.1189952941774113</v>
      </c>
    </row>
    <row r="130" spans="1:43">
      <c r="A130" s="43" t="str">
        <f>'[4]TS BYDem'!A176</f>
        <v/>
      </c>
      <c r="B130" t="s">
        <v>274</v>
      </c>
      <c r="C130" t="s">
        <v>125</v>
      </c>
      <c r="D130" s="3" t="s">
        <v>342</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6">
        <f>IFERROR(INDEX('BY-DMD'!$I$5:$I$138,MATCH(D130,'BY-DMD'!$H$5:$H$138,0)),"")</f>
        <v>1.72747728</v>
      </c>
      <c r="Q130">
        <f t="shared" ref="Q130:AQ130" si="165">Q$125/P$125*P130</f>
        <v>1.7473807488376987</v>
      </c>
      <c r="R130">
        <f t="shared" si="165"/>
        <v>1.7455084388856863</v>
      </c>
      <c r="S130">
        <f t="shared" si="165"/>
        <v>1.6191402317910646</v>
      </c>
      <c r="T130">
        <f t="shared" si="165"/>
        <v>1.7444002105286986</v>
      </c>
      <c r="U130">
        <f t="shared" si="165"/>
        <v>1.7661616438512495</v>
      </c>
      <c r="V130">
        <f t="shared" si="165"/>
        <v>1.7541636938812484</v>
      </c>
      <c r="W130">
        <f t="shared" si="165"/>
        <v>1.7568302027094469</v>
      </c>
      <c r="X130">
        <f t="shared" si="165"/>
        <v>1.7603657202201632</v>
      </c>
      <c r="Y130">
        <f t="shared" si="165"/>
        <v>1.78811461512838</v>
      </c>
      <c r="Z130">
        <f t="shared" si="165"/>
        <v>1.8194853559551087</v>
      </c>
      <c r="AA130">
        <f t="shared" si="165"/>
        <v>1.8538379054454726</v>
      </c>
      <c r="AB130">
        <f t="shared" si="165"/>
        <v>1.8971240990889036</v>
      </c>
      <c r="AC130">
        <f t="shared" si="165"/>
        <v>1.9497990975789261</v>
      </c>
      <c r="AD130">
        <f t="shared" si="165"/>
        <v>2.0121630412377147</v>
      </c>
      <c r="AE130">
        <f t="shared" si="165"/>
        <v>2.0773265729237975</v>
      </c>
      <c r="AF130">
        <f t="shared" si="165"/>
        <v>2.1482213050080734</v>
      </c>
      <c r="AG130">
        <f t="shared" si="165"/>
        <v>2.2276831162551929</v>
      </c>
      <c r="AH130">
        <f t="shared" si="165"/>
        <v>2.3139933003100257</v>
      </c>
      <c r="AI130">
        <f t="shared" si="165"/>
        <v>2.4052830127724736</v>
      </c>
      <c r="AJ130">
        <f t="shared" si="165"/>
        <v>2.5009972251471657</v>
      </c>
      <c r="AK130">
        <f t="shared" si="165"/>
        <v>2.6024179331332862</v>
      </c>
      <c r="AL130">
        <f t="shared" si="165"/>
        <v>2.7053584554211545</v>
      </c>
      <c r="AM130">
        <f t="shared" si="165"/>
        <v>2.8087264642966212</v>
      </c>
      <c r="AN130">
        <f t="shared" si="165"/>
        <v>3.363746658614982</v>
      </c>
      <c r="AO130">
        <f t="shared" si="165"/>
        <v>4.0310184537847951</v>
      </c>
      <c r="AP130">
        <f t="shared" si="165"/>
        <v>4.7254463507571804</v>
      </c>
      <c r="AQ130">
        <f t="shared" si="165"/>
        <v>5.2914633310126078</v>
      </c>
    </row>
    <row r="131" spans="1:43">
      <c r="A131" s="43" t="str">
        <f>'[4]TS BYDem'!A177</f>
        <v/>
      </c>
      <c r="B131" t="s">
        <v>274</v>
      </c>
      <c r="C131" t="s">
        <v>125</v>
      </c>
      <c r="D131" s="3" t="s">
        <v>346</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6">
        <f>IFERROR(INDEX('BY-DMD'!$I$5:$I$138,MATCH(D131,'BY-DMD'!$H$5:$H$138,0)),"")</f>
        <v>2.351232</v>
      </c>
      <c r="Q131">
        <f t="shared" ref="Q131:AQ131" si="166">Q$125/P$125*P131</f>
        <v>2.3783221813783624</v>
      </c>
      <c r="R131">
        <f t="shared" si="166"/>
        <v>2.3757738207579031</v>
      </c>
      <c r="S131">
        <f t="shared" si="166"/>
        <v>2.2037767845343637</v>
      </c>
      <c r="T131">
        <f t="shared" si="166"/>
        <v>2.37426543508683</v>
      </c>
      <c r="U131">
        <f t="shared" si="166"/>
        <v>2.403884451780264</v>
      </c>
      <c r="V131">
        <f t="shared" si="166"/>
        <v>2.387554301317234</v>
      </c>
      <c r="W131">
        <f t="shared" si="166"/>
        <v>2.39118362886772</v>
      </c>
      <c r="X131">
        <f t="shared" si="166"/>
        <v>2.3959957453592069</v>
      </c>
      <c r="Y131">
        <f t="shared" si="166"/>
        <v>2.4337641666450929</v>
      </c>
      <c r="Z131">
        <f t="shared" si="166"/>
        <v>2.476462204153008</v>
      </c>
      <c r="AA131">
        <f t="shared" si="166"/>
        <v>2.5232187170047009</v>
      </c>
      <c r="AB131">
        <f t="shared" si="166"/>
        <v>2.5821346198828166</v>
      </c>
      <c r="AC131">
        <f t="shared" si="166"/>
        <v>2.6538294221726</v>
      </c>
      <c r="AD131">
        <f t="shared" si="166"/>
        <v>2.7387116383813952</v>
      </c>
      <c r="AE131">
        <f t="shared" si="166"/>
        <v>2.8274043133631075</v>
      </c>
      <c r="AF131">
        <f t="shared" si="166"/>
        <v>2.9238976013720683</v>
      </c>
      <c r="AG131">
        <f t="shared" si="166"/>
        <v>3.0320513557196729</v>
      </c>
      <c r="AH131">
        <f t="shared" si="166"/>
        <v>3.1495262823222459</v>
      </c>
      <c r="AI131">
        <f t="shared" si="166"/>
        <v>3.2737787374471585</v>
      </c>
      <c r="AJ131">
        <f t="shared" si="166"/>
        <v>3.4040532838019284</v>
      </c>
      <c r="AK131">
        <f t="shared" si="166"/>
        <v>3.5420948180324814</v>
      </c>
      <c r="AL131">
        <f t="shared" si="166"/>
        <v>3.6822049386703339</v>
      </c>
      <c r="AM131">
        <f t="shared" si="166"/>
        <v>3.8228969020658128</v>
      </c>
      <c r="AN131">
        <f t="shared" si="166"/>
        <v>4.5783228961648774</v>
      </c>
      <c r="AO131">
        <f t="shared" si="166"/>
        <v>5.4865321187491016</v>
      </c>
      <c r="AP131">
        <f t="shared" si="166"/>
        <v>6.4317029247316704</v>
      </c>
      <c r="AQ131">
        <f t="shared" si="166"/>
        <v>7.2020964065608082</v>
      </c>
    </row>
    <row r="132" spans="1:43">
      <c r="A132" s="43" t="str">
        <f>'[4]TS BYDem'!A178</f>
        <v/>
      </c>
      <c r="B132" t="s">
        <v>274</v>
      </c>
      <c r="C132" t="s">
        <v>125</v>
      </c>
      <c r="D132" s="3" t="s">
        <v>341</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6">
        <f>IFERROR(INDEX('BY-DMD'!$I$5:$I$138,MATCH(D132,'BY-DMD'!$H$5:$H$138,0)),"")</f>
        <v>1.0010822399999999</v>
      </c>
      <c r="Q132">
        <f t="shared" ref="Q132:AQ132" si="167">Q$125/P$125*P132</f>
        <v>1.0126164056868643</v>
      </c>
      <c r="R132">
        <f t="shared" si="167"/>
        <v>1.0115313921457687</v>
      </c>
      <c r="S132">
        <f t="shared" si="167"/>
        <v>0.93830034633828474</v>
      </c>
      <c r="T132">
        <f t="shared" si="167"/>
        <v>1.0108891679388925</v>
      </c>
      <c r="U132">
        <f t="shared" si="167"/>
        <v>1.0235000338925968</v>
      </c>
      <c r="V132">
        <f t="shared" si="167"/>
        <v>1.0165471582916068</v>
      </c>
      <c r="W132">
        <f t="shared" si="167"/>
        <v>1.0180924142909868</v>
      </c>
      <c r="X132">
        <f t="shared" si="167"/>
        <v>1.0201412654279391</v>
      </c>
      <c r="Y132">
        <f t="shared" si="167"/>
        <v>1.0362218971061989</v>
      </c>
      <c r="Z132">
        <f t="shared" si="167"/>
        <v>1.0544014076912998</v>
      </c>
      <c r="AA132">
        <f t="shared" si="167"/>
        <v>1.0743088922016166</v>
      </c>
      <c r="AB132">
        <f t="shared" si="167"/>
        <v>1.0993934708501067</v>
      </c>
      <c r="AC132">
        <f t="shared" si="167"/>
        <v>1.1299189116711799</v>
      </c>
      <c r="AD132">
        <f t="shared" si="167"/>
        <v>1.166059147572386</v>
      </c>
      <c r="AE132">
        <f t="shared" si="167"/>
        <v>1.2038217595742151</v>
      </c>
      <c r="AF132">
        <f t="shared" si="167"/>
        <v>1.2449056325841841</v>
      </c>
      <c r="AG132">
        <f t="shared" si="167"/>
        <v>1.290954173377568</v>
      </c>
      <c r="AH132">
        <f t="shared" si="167"/>
        <v>1.3409713825118175</v>
      </c>
      <c r="AI132">
        <f t="shared" si="167"/>
        <v>1.3938742547515399</v>
      </c>
      <c r="AJ132">
        <f t="shared" si="167"/>
        <v>1.4493411481418208</v>
      </c>
      <c r="AK132">
        <f t="shared" si="167"/>
        <v>1.5081149859853678</v>
      </c>
      <c r="AL132">
        <f t="shared" si="167"/>
        <v>1.5677695642723304</v>
      </c>
      <c r="AM132">
        <f t="shared" si="167"/>
        <v>1.6276718733026363</v>
      </c>
      <c r="AN132">
        <f t="shared" si="167"/>
        <v>1.9493090177132766</v>
      </c>
      <c r="AO132">
        <f t="shared" si="167"/>
        <v>2.3359965597904826</v>
      </c>
      <c r="AP132">
        <f t="shared" si="167"/>
        <v>2.7384212067992149</v>
      </c>
      <c r="AQ132">
        <f t="shared" si="167"/>
        <v>3.0664310469472364</v>
      </c>
    </row>
    <row r="133" spans="1:43">
      <c r="A133" s="43" t="str">
        <f>'[4]TS BYDem'!A179</f>
        <v/>
      </c>
      <c r="B133" t="s">
        <v>274</v>
      </c>
      <c r="C133" t="s">
        <v>125</v>
      </c>
      <c r="D133" s="3" t="s">
        <v>345</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6">
        <f>IFERROR(INDEX('BY-DMD'!$I$5:$I$138,MATCH(D133,'BY-DMD'!$H$5:$H$138,0)),"")</f>
        <v>6.6708069119999998</v>
      </c>
      <c r="Q133">
        <f t="shared" ref="Q133:AQ133" si="168">Q$125/P$125*P133</f>
        <v>6.7476659242906258</v>
      </c>
      <c r="R133">
        <f t="shared" si="168"/>
        <v>6.740435833154903</v>
      </c>
      <c r="S133">
        <f t="shared" si="168"/>
        <v>6.2524537803062259</v>
      </c>
      <c r="T133">
        <f t="shared" si="168"/>
        <v>6.7361563109467344</v>
      </c>
      <c r="U133">
        <f t="shared" si="168"/>
        <v>6.8201900180778052</v>
      </c>
      <c r="V133">
        <f t="shared" si="168"/>
        <v>6.7738588688833481</v>
      </c>
      <c r="W133">
        <f t="shared" si="168"/>
        <v>6.7841558295021622</v>
      </c>
      <c r="X133">
        <f t="shared" si="168"/>
        <v>6.7978085443141243</v>
      </c>
      <c r="Y133">
        <f t="shared" si="168"/>
        <v>6.9049633660285341</v>
      </c>
      <c r="Z133">
        <f t="shared" si="168"/>
        <v>7.0261042673673364</v>
      </c>
      <c r="AA133">
        <f t="shared" si="168"/>
        <v>7.1587596876372581</v>
      </c>
      <c r="AB133">
        <f t="shared" si="168"/>
        <v>7.3259131680875305</v>
      </c>
      <c r="AC133">
        <f t="shared" si="168"/>
        <v>7.5293223521532289</v>
      </c>
      <c r="AD133">
        <f t="shared" si="168"/>
        <v>7.7701462583400742</v>
      </c>
      <c r="AE133">
        <f t="shared" si="168"/>
        <v>8.0217810222901118</v>
      </c>
      <c r="AF133">
        <f t="shared" si="168"/>
        <v>8.2955473254927661</v>
      </c>
      <c r="AG133">
        <f t="shared" si="168"/>
        <v>8.6023961656160495</v>
      </c>
      <c r="AH133">
        <f t="shared" si="168"/>
        <v>8.9356906054531802</v>
      </c>
      <c r="AI133">
        <f t="shared" si="168"/>
        <v>9.2882139364048832</v>
      </c>
      <c r="AJ133">
        <f t="shared" si="168"/>
        <v>9.6578228666512658</v>
      </c>
      <c r="AK133">
        <f t="shared" si="168"/>
        <v>10.049467936422456</v>
      </c>
      <c r="AL133">
        <f t="shared" si="168"/>
        <v>10.446981904075219</v>
      </c>
      <c r="AM133">
        <f t="shared" si="168"/>
        <v>10.846146649145638</v>
      </c>
      <c r="AN133">
        <f t="shared" si="168"/>
        <v>12.989406413788391</v>
      </c>
      <c r="AO133">
        <f t="shared" si="168"/>
        <v>15.566135702755615</v>
      </c>
      <c r="AP133">
        <f t="shared" si="168"/>
        <v>18.247730690221388</v>
      </c>
      <c r="AQ133">
        <f t="shared" si="168"/>
        <v>20.433455520244781</v>
      </c>
    </row>
    <row r="134" spans="1:43">
      <c r="A134" s="43" t="str">
        <f>'[4]TS BYDem'!A180</f>
        <v/>
      </c>
      <c r="B134" t="s">
        <v>274</v>
      </c>
      <c r="C134" t="s">
        <v>125</v>
      </c>
      <c r="D134" s="3" t="s">
        <v>340</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6">
        <f>IFERROR(INDEX('BY-DMD'!$I$5:$I$138,MATCH(D134,'BY-DMD'!$H$5:$H$138,0)),"")</f>
        <v>0.22371068159999999</v>
      </c>
      <c r="Q134">
        <f t="shared" ref="Q134:AQ134" si="169">Q$125/P$125*P134</f>
        <v>0.22628820816514586</v>
      </c>
      <c r="R134">
        <f t="shared" si="169"/>
        <v>0.22604574145349615</v>
      </c>
      <c r="S134">
        <f t="shared" si="169"/>
        <v>0.20968088498388876</v>
      </c>
      <c r="T134">
        <f t="shared" si="169"/>
        <v>0.22590222435837687</v>
      </c>
      <c r="U134">
        <f t="shared" si="169"/>
        <v>0.22872035987746214</v>
      </c>
      <c r="V134">
        <f t="shared" si="169"/>
        <v>0.22716660886917583</v>
      </c>
      <c r="W134">
        <f t="shared" si="169"/>
        <v>0.22751192542665247</v>
      </c>
      <c r="X134">
        <f t="shared" si="169"/>
        <v>0.22796977980267707</v>
      </c>
      <c r="Y134">
        <f t="shared" si="169"/>
        <v>0.23156329982487034</v>
      </c>
      <c r="Z134">
        <f t="shared" si="169"/>
        <v>0.23562585387052726</v>
      </c>
      <c r="AA134">
        <f t="shared" si="169"/>
        <v>0.24007455623562407</v>
      </c>
      <c r="AB134">
        <f t="shared" si="169"/>
        <v>0.24568017779485032</v>
      </c>
      <c r="AC134">
        <f t="shared" si="169"/>
        <v>0.25250166248348366</v>
      </c>
      <c r="AD134">
        <f t="shared" si="169"/>
        <v>0.26057787888568817</v>
      </c>
      <c r="AE134">
        <f t="shared" si="169"/>
        <v>0.26901664578452505</v>
      </c>
      <c r="AF134">
        <f t="shared" si="169"/>
        <v>0.27819761101054685</v>
      </c>
      <c r="AG134">
        <f t="shared" si="169"/>
        <v>0.28848802476074314</v>
      </c>
      <c r="AH134">
        <f t="shared" si="169"/>
        <v>0.29966531220033721</v>
      </c>
      <c r="AI134">
        <f t="shared" si="169"/>
        <v>0.31148745541141443</v>
      </c>
      <c r="AJ134">
        <f t="shared" si="169"/>
        <v>0.32388257744112325</v>
      </c>
      <c r="AK134">
        <f t="shared" si="169"/>
        <v>0.33701669849418253</v>
      </c>
      <c r="AL134">
        <f t="shared" si="169"/>
        <v>0.3503476375877948</v>
      </c>
      <c r="AM134">
        <f t="shared" si="169"/>
        <v>0.36373393678193849</v>
      </c>
      <c r="AN134">
        <f t="shared" si="169"/>
        <v>0.43560981463587178</v>
      </c>
      <c r="AO134">
        <f t="shared" si="169"/>
        <v>0.52202242905236607</v>
      </c>
      <c r="AP134">
        <f t="shared" si="169"/>
        <v>0.61195179596927674</v>
      </c>
      <c r="AQ134">
        <f t="shared" si="169"/>
        <v>0.68525177271346605</v>
      </c>
    </row>
    <row r="135" spans="1:43">
      <c r="A135" s="43" t="str">
        <f>'[4]TS BYDem'!A182</f>
        <v/>
      </c>
      <c r="B135" t="s">
        <v>274</v>
      </c>
      <c r="C135" t="s">
        <v>125</v>
      </c>
      <c r="D135" s="3" t="s">
        <v>347</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6">
        <f>IFERROR(INDEX('BY-DMD'!$I$5:$I$138,MATCH(D135,'BY-DMD'!$H$5:$H$138,0)),"")</f>
        <v>68.533420800000002</v>
      </c>
      <c r="Q135">
        <f t="shared" ref="Q135:AQ135" si="172">Q$125/P$125*P135</f>
        <v>69.323042070870599</v>
      </c>
      <c r="R135">
        <f t="shared" si="172"/>
        <v>69.248762769316315</v>
      </c>
      <c r="S135">
        <f t="shared" si="172"/>
        <v>64.23541433757471</v>
      </c>
      <c r="T135">
        <f t="shared" si="172"/>
        <v>69.204796529521872</v>
      </c>
      <c r="U135">
        <f t="shared" si="172"/>
        <v>70.068127980749708</v>
      </c>
      <c r="V135">
        <f t="shared" si="172"/>
        <v>69.592138765984785</v>
      </c>
      <c r="W135">
        <f t="shared" si="172"/>
        <v>69.697925958502793</v>
      </c>
      <c r="X135">
        <f t="shared" si="172"/>
        <v>69.838188937421791</v>
      </c>
      <c r="Y135">
        <f t="shared" si="172"/>
        <v>70.939058230174396</v>
      </c>
      <c r="Z135">
        <f t="shared" si="172"/>
        <v>72.18361536952267</v>
      </c>
      <c r="AA135">
        <f t="shared" si="172"/>
        <v>73.546468448421592</v>
      </c>
      <c r="AB135">
        <f t="shared" si="172"/>
        <v>75.263741930476044</v>
      </c>
      <c r="AC135">
        <f t="shared" si="172"/>
        <v>77.353493198959342</v>
      </c>
      <c r="AD135">
        <f t="shared" si="172"/>
        <v>79.827629584426163</v>
      </c>
      <c r="AE135">
        <f t="shared" si="172"/>
        <v>82.412832752977508</v>
      </c>
      <c r="AF135">
        <f t="shared" si="172"/>
        <v>85.22540722946205</v>
      </c>
      <c r="AG135">
        <f t="shared" si="172"/>
        <v>88.377859542889311</v>
      </c>
      <c r="AH135">
        <f t="shared" si="172"/>
        <v>91.802004237374263</v>
      </c>
      <c r="AI135">
        <f t="shared" si="172"/>
        <v>95.423699498628253</v>
      </c>
      <c r="AJ135">
        <f t="shared" si="172"/>
        <v>99.220925933476252</v>
      </c>
      <c r="AK135">
        <f t="shared" si="172"/>
        <v>103.24454357448322</v>
      </c>
      <c r="AL135">
        <f t="shared" si="172"/>
        <v>107.32845611735976</v>
      </c>
      <c r="AM135">
        <f t="shared" si="172"/>
        <v>111.42932814128618</v>
      </c>
      <c r="AN135">
        <f t="shared" si="172"/>
        <v>133.4483919924287</v>
      </c>
      <c r="AO135">
        <f t="shared" si="172"/>
        <v>159.92076257338601</v>
      </c>
      <c r="AP135">
        <f t="shared" si="172"/>
        <v>187.47048483570575</v>
      </c>
      <c r="AQ135">
        <f t="shared" si="172"/>
        <v>209.9258191760743</v>
      </c>
    </row>
    <row r="136" spans="1:43">
      <c r="A136" s="43" t="str">
        <f>'[4]TS BYDem'!A188</f>
        <v/>
      </c>
      <c r="B136" t="s">
        <v>274</v>
      </c>
      <c r="C136" t="s">
        <v>125</v>
      </c>
      <c r="D136" s="3" t="s">
        <v>371</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6">
        <f>IFERROR(INDEX('BY-DMD'!$I$5:$I$138,MATCH(D136,'BY-DMD'!$H$5:$H$138,0)),"")</f>
        <v>4.2</v>
      </c>
      <c r="Q136">
        <f t="shared" ref="Q136:AQ136" si="175">Q$125/P$125*P136</f>
        <v>4.2483911250736304</v>
      </c>
      <c r="R136">
        <f t="shared" si="175"/>
        <v>4.2438389946986064</v>
      </c>
      <c r="S136">
        <f t="shared" si="175"/>
        <v>3.9366011074382827</v>
      </c>
      <c r="T136">
        <f t="shared" si="175"/>
        <v>4.2411445690449456</v>
      </c>
      <c r="U136">
        <f t="shared" si="175"/>
        <v>4.2940529464881001</v>
      </c>
      <c r="V136">
        <f t="shared" si="175"/>
        <v>4.2648824384545563</v>
      </c>
      <c r="W136">
        <f t="shared" si="175"/>
        <v>4.2713654974262107</v>
      </c>
      <c r="X136">
        <f t="shared" si="175"/>
        <v>4.2799613694049201</v>
      </c>
      <c r="Y136">
        <f t="shared" si="175"/>
        <v>4.3474270084404214</v>
      </c>
      <c r="Z136">
        <f t="shared" si="175"/>
        <v>4.423698408937371</v>
      </c>
      <c r="AA136">
        <f t="shared" si="175"/>
        <v>4.5072194540648232</v>
      </c>
      <c r="AB136">
        <f t="shared" si="175"/>
        <v>4.6124607880072359</v>
      </c>
      <c r="AC136">
        <f t="shared" si="175"/>
        <v>4.7405290388719274</v>
      </c>
      <c r="AD136">
        <f t="shared" si="175"/>
        <v>4.8921539351292678</v>
      </c>
      <c r="AE136">
        <f t="shared" si="175"/>
        <v>5.0505854446201184</v>
      </c>
      <c r="AF136">
        <f t="shared" si="175"/>
        <v>5.2229511701791589</v>
      </c>
      <c r="AG136">
        <f t="shared" si="175"/>
        <v>5.4161459583837841</v>
      </c>
      <c r="AH136">
        <f t="shared" si="175"/>
        <v>5.6259911339048756</v>
      </c>
      <c r="AI136">
        <f t="shared" si="175"/>
        <v>5.8479429921326611</v>
      </c>
      <c r="AJ136">
        <f t="shared" si="175"/>
        <v>6.0806520972698967</v>
      </c>
      <c r="AK136">
        <f t="shared" si="175"/>
        <v>6.3272353539490851</v>
      </c>
      <c r="AL136">
        <f t="shared" si="175"/>
        <v>6.577513721493836</v>
      </c>
      <c r="AM136">
        <f t="shared" si="175"/>
        <v>6.8288314333406515</v>
      </c>
      <c r="AN136">
        <f t="shared" si="175"/>
        <v>8.1782470483101957</v>
      </c>
      <c r="AO136">
        <f t="shared" si="175"/>
        <v>9.8005789725327901</v>
      </c>
      <c r="AP136">
        <f t="shared" si="175"/>
        <v>11.488935283235769</v>
      </c>
      <c r="AQ136">
        <f t="shared" si="175"/>
        <v>12.865087285114944</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10" t="s">
        <v>185</v>
      </c>
      <c r="C2" s="310"/>
      <c r="I2" s="104"/>
      <c r="AY2" t="s">
        <v>281</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378</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379</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377</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380</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0.46227119237511016</v>
      </c>
      <c r="Q17" s="164">
        <f t="shared" si="5"/>
        <v>0.45384023967034143</v>
      </c>
      <c r="R17" s="164">
        <f t="shared" si="5"/>
        <v>0.4530506193635141</v>
      </c>
      <c r="S17" s="164">
        <f t="shared" si="5"/>
        <v>0.4492123756297739</v>
      </c>
      <c r="T17" s="164">
        <f t="shared" si="5"/>
        <v>0.44506077484649087</v>
      </c>
      <c r="U17" s="164">
        <f t="shared" si="5"/>
        <v>0.44048019500661473</v>
      </c>
      <c r="V17" s="164">
        <f t="shared" si="5"/>
        <v>0.43534996792463587</v>
      </c>
      <c r="W17" s="164">
        <f t="shared" si="5"/>
        <v>0.42993618539113665</v>
      </c>
      <c r="X17" s="164">
        <f t="shared" si="5"/>
        <v>0.42371952259311868</v>
      </c>
      <c r="Y17" s="164">
        <f t="shared" si="5"/>
        <v>0.41657241965867214</v>
      </c>
      <c r="Z17" s="164">
        <f t="shared" si="5"/>
        <v>0.40909885956028302</v>
      </c>
      <c r="AA17" s="164">
        <f t="shared" si="5"/>
        <v>0.40185565007277846</v>
      </c>
      <c r="AB17" s="164">
        <f t="shared" si="5"/>
        <v>0.39482416004663062</v>
      </c>
      <c r="AC17" s="164">
        <f t="shared" si="5"/>
        <v>0.38744915622957621</v>
      </c>
      <c r="AD17" s="164">
        <f t="shared" si="5"/>
        <v>0.3800592435396562</v>
      </c>
      <c r="AE17" s="164">
        <f t="shared" si="5"/>
        <v>0.37316446554873905</v>
      </c>
      <c r="AF17" s="164">
        <f t="shared" si="5"/>
        <v>0.36622575390923512</v>
      </c>
      <c r="AG17" s="164">
        <f t="shared" si="5"/>
        <v>0.35954615135165829</v>
      </c>
      <c r="AH17" s="164">
        <f t="shared" si="5"/>
        <v>0.35352413753940543</v>
      </c>
      <c r="AI17" s="164">
        <f t="shared" si="5"/>
        <v>0.34790997115201444</v>
      </c>
      <c r="AJ17" s="164">
        <f t="shared" si="5"/>
        <v>0.31298090329354977</v>
      </c>
      <c r="AK17" s="164">
        <f t="shared" si="5"/>
        <v>0.27905600345837911</v>
      </c>
      <c r="AL17" s="164">
        <f t="shared" si="5"/>
        <v>0.24552291570350168</v>
      </c>
      <c r="AM17" s="164">
        <f t="shared" si="5"/>
        <v>0.21188609489452762</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0.30936026689417667</v>
      </c>
      <c r="Q18" s="164">
        <f t="shared" si="6"/>
        <v>0.31355024567841444</v>
      </c>
      <c r="R18" s="164">
        <f t="shared" si="6"/>
        <v>0.31388781690524703</v>
      </c>
      <c r="S18" s="164">
        <f t="shared" si="6"/>
        <v>0.31543894410094331</v>
      </c>
      <c r="T18" s="164">
        <f t="shared" si="6"/>
        <v>0.31721983743486931</v>
      </c>
      <c r="U18" s="164">
        <f t="shared" si="6"/>
        <v>0.31883263902169873</v>
      </c>
      <c r="V18" s="164">
        <f t="shared" si="6"/>
        <v>0.32078866718521404</v>
      </c>
      <c r="W18" s="164">
        <f t="shared" si="6"/>
        <v>0.32280939346620441</v>
      </c>
      <c r="X18" s="164">
        <f t="shared" si="6"/>
        <v>0.32497598023764895</v>
      </c>
      <c r="Y18" s="164">
        <f t="shared" si="6"/>
        <v>0.32775482993460558</v>
      </c>
      <c r="Z18" s="164">
        <f t="shared" si="6"/>
        <v>0.33022222974356419</v>
      </c>
      <c r="AA18" s="164">
        <f t="shared" si="6"/>
        <v>0.332708026046104</v>
      </c>
      <c r="AB18" s="164">
        <f t="shared" si="6"/>
        <v>0.33507942725265366</v>
      </c>
      <c r="AC18" s="164">
        <f t="shared" si="6"/>
        <v>0.33755833542625679</v>
      </c>
      <c r="AD18" s="164">
        <f t="shared" si="6"/>
        <v>0.34023069208670387</v>
      </c>
      <c r="AE18" s="164">
        <f t="shared" si="6"/>
        <v>0.34209365651908852</v>
      </c>
      <c r="AF18" s="164">
        <f t="shared" si="6"/>
        <v>0.34372879918296723</v>
      </c>
      <c r="AG18" s="164">
        <f t="shared" si="6"/>
        <v>0.34562071119418153</v>
      </c>
      <c r="AH18" s="164">
        <f t="shared" si="6"/>
        <v>0.34714667279971567</v>
      </c>
      <c r="AI18" s="164">
        <f t="shared" si="6"/>
        <v>0.34858040550949743</v>
      </c>
      <c r="AJ18" s="164">
        <f t="shared" si="6"/>
        <v>0.36410706909886797</v>
      </c>
      <c r="AK18" s="164">
        <f t="shared" si="6"/>
        <v>0.38027781250126996</v>
      </c>
      <c r="AL18" s="164">
        <f t="shared" si="6"/>
        <v>0.39561454073212232</v>
      </c>
      <c r="AM18" s="164">
        <f t="shared" si="6"/>
        <v>0.41121086368233956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0.22836854073071303</v>
      </c>
      <c r="Q19" s="164">
        <f t="shared" si="7"/>
        <v>0.23260951465124416</v>
      </c>
      <c r="R19" s="164">
        <f t="shared" si="7"/>
        <v>0.23306156373123887</v>
      </c>
      <c r="S19" s="164">
        <f t="shared" si="7"/>
        <v>0.23534868026928282</v>
      </c>
      <c r="T19" s="164">
        <f t="shared" si="7"/>
        <v>0.23771938771863979</v>
      </c>
      <c r="U19" s="164">
        <f t="shared" si="7"/>
        <v>0.2406871659716866</v>
      </c>
      <c r="V19" s="164">
        <f t="shared" si="7"/>
        <v>0.24386136489015012</v>
      </c>
      <c r="W19" s="164">
        <f t="shared" si="7"/>
        <v>0.24725442114265897</v>
      </c>
      <c r="X19" s="164">
        <f t="shared" si="7"/>
        <v>0.25130449716923237</v>
      </c>
      <c r="Y19" s="164">
        <f t="shared" si="7"/>
        <v>0.25567275040672227</v>
      </c>
      <c r="Z19" s="164">
        <f t="shared" si="7"/>
        <v>0.26067891069615279</v>
      </c>
      <c r="AA19" s="164">
        <f t="shared" si="7"/>
        <v>0.2654363238811176</v>
      </c>
      <c r="AB19" s="164">
        <f t="shared" si="7"/>
        <v>0.27009641270071577</v>
      </c>
      <c r="AC19" s="164">
        <f t="shared" si="7"/>
        <v>0.274992508344167</v>
      </c>
      <c r="AD19" s="164">
        <f t="shared" si="7"/>
        <v>0.27971006437363993</v>
      </c>
      <c r="AE19" s="164">
        <f t="shared" si="7"/>
        <v>0.28474187793217243</v>
      </c>
      <c r="AF19" s="164">
        <f t="shared" si="7"/>
        <v>0.29004544690779771</v>
      </c>
      <c r="AG19" s="164">
        <f t="shared" si="7"/>
        <v>0.29483313745416012</v>
      </c>
      <c r="AH19" s="164">
        <f t="shared" si="7"/>
        <v>0.29932918966087901</v>
      </c>
      <c r="AI19" s="164">
        <f t="shared" si="7"/>
        <v>0.30350962333848813</v>
      </c>
      <c r="AJ19" s="164">
        <f t="shared" si="7"/>
        <v>0.32291202760758225</v>
      </c>
      <c r="AK19" s="164">
        <f t="shared" si="7"/>
        <v>0.34066618404035093</v>
      </c>
      <c r="AL19" s="164">
        <f t="shared" si="7"/>
        <v>0.35886254356437591</v>
      </c>
      <c r="AM19" s="164">
        <f t="shared" si="7"/>
        <v>0.37690304142313291</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26.935271889842749</v>
      </c>
      <c r="H22" s="6">
        <f t="shared" si="8"/>
        <v>24.254173810563351</v>
      </c>
      <c r="I22" s="17">
        <f t="shared" si="8"/>
        <v>20.518919007461761</v>
      </c>
      <c r="J22" s="17">
        <f t="shared" si="8"/>
        <v>18.36488084785201</v>
      </c>
      <c r="K22" s="17">
        <f t="shared" si="8"/>
        <v>16.031979551451432</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27.455328536696602</v>
      </c>
      <c r="Q22" s="6" cm="1">
        <f t="array" ref="Q22">INDEX(Drivers!$C$34:$AG$36,$B22,Q$21)</f>
        <v>27.182255123187865</v>
      </c>
      <c r="R22" s="6" cm="1">
        <f t="array" ref="R22">INDEX(Drivers!$C$34:$AG$36,$B22,R$21)</f>
        <v>27.370824378283928</v>
      </c>
      <c r="S22" s="6" cm="1">
        <f t="array" ref="S22">INDEX(Drivers!$C$34:$AG$36,$B22,S$21)</f>
        <v>27.411038436863816</v>
      </c>
      <c r="T22" s="6" cm="1">
        <f t="array" ref="T22">INDEX(Drivers!$C$34:$AG$36,$B22,T$21)</f>
        <v>27.448269217030397</v>
      </c>
      <c r="U22" s="6" cm="1">
        <f t="array" ref="U22">INDEX(Drivers!$C$34:$AG$36,$B22,U$21)</f>
        <v>27.444135728614732</v>
      </c>
      <c r="V22" s="6" cm="1">
        <f t="array" ref="V22">INDEX(Drivers!$C$34:$AG$36,$B22,V$21)</f>
        <v>27.391748062452859</v>
      </c>
      <c r="W22" s="6" cm="1">
        <f t="array" ref="W22">INDEX(Drivers!$C$34:$AG$36,$B22,W$21)</f>
        <v>27.30718270689772</v>
      </c>
      <c r="X22" s="6" cm="1">
        <f t="array" ref="X22">INDEX(Drivers!$C$34:$AG$36,$B22,X$21)</f>
        <v>27.157765524251296</v>
      </c>
      <c r="Y22" s="6" cm="1">
        <f t="array" ref="Y22">INDEX(Drivers!$C$34:$AG$36,$B22,Y$21)</f>
        <v>26.935271889842749</v>
      </c>
      <c r="Z22" s="6" cm="1">
        <f t="array" ref="Z22">INDEX(Drivers!$C$34:$AG$36,$B22,Z$21)</f>
        <v>26.677960916785743</v>
      </c>
      <c r="AA22" s="6" cm="1">
        <f t="array" ref="AA22">INDEX(Drivers!$C$34:$AG$36,$B22,AA$21)</f>
        <v>26.423184018205994</v>
      </c>
      <c r="AB22" s="6" cm="1">
        <f t="array" ref="AB22">INDEX(Drivers!$C$34:$AG$36,$B22,AB$21)</f>
        <v>26.170599246297112</v>
      </c>
      <c r="AC22" s="6" cm="1">
        <f t="array" ref="AC22">INDEX(Drivers!$C$34:$AG$36,$B22,AC$21)</f>
        <v>25.883218136769703</v>
      </c>
      <c r="AD22" s="6" cm="1">
        <f t="array" ref="AD22">INDEX(Drivers!$C$34:$AG$36,$B22,AD$21)</f>
        <v>25.583358467507807</v>
      </c>
      <c r="AE22" s="6" cm="1">
        <f t="array" ref="AE22">INDEX(Drivers!$C$34:$AG$36,$B22,AE$21)</f>
        <v>25.306496393634095</v>
      </c>
      <c r="AF22" s="6" cm="1">
        <f t="array" ref="AF22">INDEX(Drivers!$C$34:$AG$36,$B22,AF$21)</f>
        <v>25.016238889567493</v>
      </c>
      <c r="AG22" s="6" cm="1">
        <f t="array" ref="AG22">INDEX(Drivers!$C$34:$AG$36,$B22,AG$21)</f>
        <v>24.73263863452279</v>
      </c>
      <c r="AH22" s="6" cm="1">
        <f t="array" ref="AH22">INDEX(Drivers!$C$34:$AG$36,$B22,AH$21)</f>
        <v>24.483958619794251</v>
      </c>
      <c r="AI22" s="6" cm="1">
        <f t="array" ref="AI22">INDEX(Drivers!$C$34:$AG$36,$B22,AI$21)</f>
        <v>24.254173810563351</v>
      </c>
      <c r="AJ22" s="6" cm="1">
        <f t="array" ref="AJ22">INDEX(Drivers!$C$34:$AG$36,$B22,AJ$21)</f>
        <v>22.477099460091136</v>
      </c>
      <c r="AK22" s="6" cm="1">
        <f t="array" ref="AK22">INDEX(Drivers!$C$34:$AK$36,$B22,AK$21)</f>
        <v>20.518919007461761</v>
      </c>
      <c r="AL22" s="6" cm="1">
        <f t="array" ref="AL22">INDEX(Drivers!$C$34:$AK$36,$B22,AL$21)</f>
        <v>18.36488084785201</v>
      </c>
      <c r="AM22" s="6" cm="1">
        <f t="array" ref="AM22">INDEX(Drivers!$C$34:$AK$36,$B22,AM$21)</f>
        <v>16.031979551451432</v>
      </c>
      <c r="AN22" s="6"/>
      <c r="AO22" s="6"/>
      <c r="AP22" s="6"/>
      <c r="AQ22" s="6"/>
      <c r="AR22" s="6"/>
      <c r="AS22" s="6"/>
    </row>
    <row r="23" spans="1:45">
      <c r="A23" t="s">
        <v>16</v>
      </c>
      <c r="B23">
        <v>2</v>
      </c>
      <c r="C23" t="s">
        <v>8</v>
      </c>
      <c r="D23" t="s">
        <v>38</v>
      </c>
      <c r="E23" s="6">
        <f t="shared" si="8"/>
        <v>17.422744808714206</v>
      </c>
      <c r="F23" s="6">
        <f t="shared" si="8"/>
        <v>19.311259441517389</v>
      </c>
      <c r="G23" s="6">
        <f t="shared" si="8"/>
        <v>21.192390664584384</v>
      </c>
      <c r="H23" s="6">
        <f t="shared" si="8"/>
        <v>24.300912429123557</v>
      </c>
      <c r="I23" s="17">
        <f t="shared" si="8"/>
        <v>27.961733624598693</v>
      </c>
      <c r="J23" s="17">
        <f t="shared" si="8"/>
        <v>29.591591812949058</v>
      </c>
      <c r="K23" s="17">
        <f t="shared" si="8"/>
        <v>31.113528998547864</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18.373603858247002</v>
      </c>
      <c r="Q23" s="6" cm="1">
        <f t="array" ref="Q23">INDEX(Drivers!$C$34:$AG$36,$B23,Q$21)</f>
        <v>18.779742356384702</v>
      </c>
      <c r="R23" s="6" cm="1">
        <f t="array" ref="R23">INDEX(Drivers!$C$34:$AG$36,$B23,R$21)</f>
        <v>18.963373944982962</v>
      </c>
      <c r="S23" s="6" cm="1">
        <f t="array" ref="S23">INDEX(Drivers!$C$34:$AG$36,$B23,S$21)</f>
        <v>19.248154081046206</v>
      </c>
      <c r="T23" s="6" cm="1">
        <f t="array" ref="T23">INDEX(Drivers!$C$34:$AG$36,$B23,T$21)</f>
        <v>19.563924728927528</v>
      </c>
      <c r="U23" s="6" cm="1">
        <f t="array" ref="U23">INDEX(Drivers!$C$34:$AG$36,$B23,U$21)</f>
        <v>19.864880008719858</v>
      </c>
      <c r="V23" s="6" cm="1">
        <f t="array" ref="V23">INDEX(Drivers!$C$34:$AG$36,$B23,V$21)</f>
        <v>20.183675204378439</v>
      </c>
      <c r="W23" s="6" cm="1">
        <f t="array" ref="W23">INDEX(Drivers!$C$34:$AG$36,$B23,W$21)</f>
        <v>20.503077866928027</v>
      </c>
      <c r="X23" s="6" cm="1">
        <f t="array" ref="X23">INDEX(Drivers!$C$34:$AG$36,$B23,X$21)</f>
        <v>20.828923383789171</v>
      </c>
      <c r="Y23" s="6" cm="1">
        <f t="array" ref="Y23">INDEX(Drivers!$C$34:$AG$36,$B23,Y$21)</f>
        <v>21.192390664584384</v>
      </c>
      <c r="Z23" s="6" cm="1">
        <f t="array" ref="Z23">INDEX(Drivers!$C$34:$AG$36,$B23,Z$21)</f>
        <v>21.534295520700407</v>
      </c>
      <c r="AA23" s="6" cm="1">
        <f t="array" ref="AA23">INDEX(Drivers!$C$34:$AG$36,$B23,AA$21)</f>
        <v>21.876525550799496</v>
      </c>
      <c r="AB23" s="6" cm="1">
        <f t="array" ref="AB23">INDEX(Drivers!$C$34:$AG$36,$B23,AB$21)</f>
        <v>22.210468086026644</v>
      </c>
      <c r="AC23" s="6" cm="1">
        <f t="array" ref="AC23">INDEX(Drivers!$C$34:$AG$36,$B23,AC$21)</f>
        <v>22.550303412057676</v>
      </c>
      <c r="AD23" s="6" cm="1">
        <f t="array" ref="AD23">INDEX(Drivers!$C$34:$AG$36,$B23,AD$21)</f>
        <v>22.902334057806431</v>
      </c>
      <c r="AE23" s="6" cm="1">
        <f t="array" ref="AE23">INDEX(Drivers!$C$34:$AG$36,$B23,AE$21)</f>
        <v>23.199400490223521</v>
      </c>
      <c r="AF23" s="6" cm="1">
        <f t="array" ref="AF23">INDEX(Drivers!$C$34:$AG$36,$B23,AF$21)</f>
        <v>23.479511371874722</v>
      </c>
      <c r="AG23" s="6" cm="1">
        <f t="array" ref="AG23">INDEX(Drivers!$C$34:$AG$36,$B23,AG$21)</f>
        <v>23.7747285638774</v>
      </c>
      <c r="AH23" s="6" cm="1">
        <f t="array" ref="AH23">INDEX(Drivers!$C$34:$AG$36,$B23,AH$21)</f>
        <v>24.042275673128817</v>
      </c>
      <c r="AI23" s="6" cm="1">
        <f t="array" ref="AI23">INDEX(Drivers!$C$34:$AG$36,$B23,AI$21)</f>
        <v>24.300912429123557</v>
      </c>
      <c r="AJ23" s="6" cm="1">
        <f t="array" ref="AJ23">INDEX(Drivers!$C$34:$AG$36,$B23,AJ$21)</f>
        <v>26.148786459925194</v>
      </c>
      <c r="AK23" s="6" cm="1">
        <f t="array" ref="AK23">INDEX(Drivers!$C$34:$AK$36,$B23,AK$21)</f>
        <v>27.961733624598693</v>
      </c>
      <c r="AL23" s="6" cm="1">
        <f t="array" ref="AL23">INDEX(Drivers!$C$34:$AK$36,$B23,AL$21)</f>
        <v>29.591591812949058</v>
      </c>
      <c r="AM23" s="6" cm="1">
        <f t="array" ref="AM23">INDEX(Drivers!$C$34:$AK$36,$B23,AM$21)</f>
        <v>31.113528998547864</v>
      </c>
      <c r="AN23" s="6"/>
      <c r="AO23" s="6"/>
      <c r="AP23" s="6"/>
      <c r="AQ23" s="6"/>
      <c r="AR23" s="6"/>
      <c r="AS23" s="6"/>
    </row>
    <row r="24" spans="1:45">
      <c r="A24" t="s">
        <v>16</v>
      </c>
      <c r="B24">
        <v>3</v>
      </c>
      <c r="C24" t="s">
        <v>392</v>
      </c>
      <c r="D24" t="s">
        <v>38</v>
      </c>
      <c r="E24" s="6">
        <f t="shared" si="8"/>
        <v>13.343841341791148</v>
      </c>
      <c r="F24" s="6">
        <f t="shared" si="8"/>
        <v>11.858701524628284</v>
      </c>
      <c r="G24" s="6">
        <f t="shared" si="8"/>
        <v>16.531615445572868</v>
      </c>
      <c r="H24" s="6">
        <f t="shared" si="8"/>
        <v>21.158850760313094</v>
      </c>
      <c r="I24" s="17">
        <f t="shared" si="8"/>
        <v>25.049100367939545</v>
      </c>
      <c r="J24" s="17">
        <f t="shared" si="8"/>
        <v>26.842577339198936</v>
      </c>
      <c r="K24" s="17">
        <f t="shared" si="8"/>
        <v>28.517689450000706</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13.563322605056396</v>
      </c>
      <c r="Q24" s="6" cm="1">
        <f t="array" ref="Q24">INDEX(Drivers!$C$34:$AG$36,$B24,Q$21)</f>
        <v>13.931887520427432</v>
      </c>
      <c r="R24" s="6" cm="1">
        <f t="array" ref="R24">INDEX(Drivers!$C$34:$AG$36,$B24,R$21)</f>
        <v>14.080296676733113</v>
      </c>
      <c r="S24" s="6" cm="1">
        <f t="array" ref="S24">INDEX(Drivers!$C$34:$AG$36,$B24,S$21)</f>
        <v>14.361028482089978</v>
      </c>
      <c r="T24" s="6" cm="1">
        <f t="array" ref="T24">INDEX(Drivers!$C$34:$AG$36,$B24,T$21)</f>
        <v>14.660887054042078</v>
      </c>
      <c r="U24" s="6" cm="1">
        <f t="array" ref="U24">INDEX(Drivers!$C$34:$AG$36,$B24,U$21)</f>
        <v>14.996023262665405</v>
      </c>
      <c r="V24" s="6" cm="1">
        <f t="array" ref="V24">INDEX(Drivers!$C$34:$AG$36,$B24,V$21)</f>
        <v>15.343492733168704</v>
      </c>
      <c r="W24" s="6" cm="1">
        <f t="array" ref="W24">INDEX(Drivers!$C$34:$AG$36,$B24,W$21)</f>
        <v>15.704241426174255</v>
      </c>
      <c r="X24" s="6" cm="1">
        <f t="array" ref="X24">INDEX(Drivers!$C$34:$AG$36,$B24,X$21)</f>
        <v>16.10704309195954</v>
      </c>
      <c r="Y24" s="6" cm="1">
        <f t="array" ref="Y24">INDEX(Drivers!$C$34:$AG$36,$B24,Y$21)</f>
        <v>16.531615445572868</v>
      </c>
      <c r="Z24" s="6" cm="1">
        <f t="array" ref="Z24">INDEX(Drivers!$C$34:$AG$36,$B24,Z$21)</f>
        <v>16.999269562513845</v>
      </c>
      <c r="AA24" s="6" cm="1">
        <f t="array" ref="AA24">INDEX(Drivers!$C$34:$AG$36,$B24,AA$21)</f>
        <v>17.45321443099451</v>
      </c>
      <c r="AB24" s="6" cm="1">
        <f t="array" ref="AB24">INDEX(Drivers!$C$34:$AG$36,$B24,AB$21)</f>
        <v>17.903121667676245</v>
      </c>
      <c r="AC24" s="6" cm="1">
        <f t="array" ref="AC24">INDEX(Drivers!$C$34:$AG$36,$B24,AC$21)</f>
        <v>18.370645451172628</v>
      </c>
      <c r="AD24" s="6" cm="1">
        <f t="array" ref="AD24">INDEX(Drivers!$C$34:$AG$36,$B24,AD$21)</f>
        <v>18.82844047468576</v>
      </c>
      <c r="AE24" s="6" cm="1">
        <f t="array" ref="AE24">INDEX(Drivers!$C$34:$AG$36,$B24,AE$21)</f>
        <v>19.310036116142385</v>
      </c>
      <c r="AF24" s="6" cm="1">
        <f t="array" ref="AF24">INDEX(Drivers!$C$34:$AG$36,$B24,AF$21)</f>
        <v>19.812495738557786</v>
      </c>
      <c r="AG24" s="6" cm="1">
        <f t="array" ref="AG24">INDEX(Drivers!$C$34:$AG$36,$B24,AG$21)</f>
        <v>20.281127801599805</v>
      </c>
      <c r="AH24" s="6" cm="1">
        <f t="array" ref="AH24">INDEX(Drivers!$C$34:$AG$36,$B24,AH$21)</f>
        <v>20.730588707076922</v>
      </c>
      <c r="AI24" s="6" cm="1">
        <f t="array" ref="AI24">INDEX(Drivers!$C$34:$AG$36,$B24,AI$21)</f>
        <v>21.158850760313094</v>
      </c>
      <c r="AJ24" s="6" cm="1">
        <f t="array" ref="AJ24">INDEX(Drivers!$C$34:$AG$36,$B24,AJ$21)</f>
        <v>23.190315079983677</v>
      </c>
      <c r="AK24" s="6" cm="1">
        <f t="array" ref="AK24">INDEX(Drivers!$C$34:$AK$36,$B24,AK$21)</f>
        <v>25.049100367939545</v>
      </c>
      <c r="AL24" s="6" cm="1">
        <f t="array" ref="AL24">INDEX(Drivers!$C$34:$AK$36,$B24,AL$21)</f>
        <v>26.842577339198936</v>
      </c>
      <c r="AM24" s="6" cm="1">
        <f t="array" ref="AM24">INDEX(Drivers!$C$34:$AK$36,$B24,AM$21)</f>
        <v>28.517689450000706</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69.713937000000001</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59.392255000000006</v>
      </c>
      <c r="Q25" s="35">
        <f t="shared" si="9"/>
        <v>59.893884999999997</v>
      </c>
      <c r="R25" s="35">
        <f t="shared" si="9"/>
        <v>60.414495000000002</v>
      </c>
      <c r="S25" s="35">
        <f t="shared" si="9"/>
        <v>61.020220999999999</v>
      </c>
      <c r="T25" s="35">
        <f t="shared" si="9"/>
        <v>61.673081000000003</v>
      </c>
      <c r="U25" s="35">
        <f t="shared" si="9"/>
        <v>62.305038999999994</v>
      </c>
      <c r="V25" s="35">
        <f t="shared" si="9"/>
        <v>62.918915999999996</v>
      </c>
      <c r="W25" s="35">
        <f t="shared" si="9"/>
        <v>63.514502</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68.788494999999998</v>
      </c>
      <c r="AH25" s="35">
        <f t="shared" si="9"/>
        <v>69.256822999999983</v>
      </c>
      <c r="AI25" s="35">
        <f t="shared" si="9"/>
        <v>69.713937000000001</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0.92112639555446885</v>
      </c>
      <c r="H31" s="63">
        <f>(H29*H22+H30*H23+H24)/H25</f>
        <v>0.94777998260932383</v>
      </c>
      <c r="I31" s="63">
        <f>(I29*I22+I30*I23+I24)/I25</f>
        <v>0.98604719982708111</v>
      </c>
      <c r="J31" s="63">
        <f t="shared" ref="J31:K31" si="11">(J29*J22+J30*J23+J24)/J25</f>
        <v>0.98772385421482489</v>
      </c>
      <c r="K31" s="63">
        <f t="shared" si="11"/>
        <v>0.98940569525527367</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26.935271889842749</v>
      </c>
      <c r="H34" s="6">
        <f t="shared" si="13"/>
        <v>24.254173810563351</v>
      </c>
      <c r="I34" s="6">
        <f t="shared" si="13"/>
        <v>20.518919007461761</v>
      </c>
      <c r="J34" s="6">
        <f t="shared" ref="J34:K34" si="14">J22</f>
        <v>18.36488084785201</v>
      </c>
      <c r="K34" s="6">
        <f t="shared" si="14"/>
        <v>16.031979551451432</v>
      </c>
      <c r="L34" s="6">
        <f t="shared" si="13"/>
        <v>25.755361891142741</v>
      </c>
      <c r="M34" s="6">
        <f t="shared" si="13"/>
        <v>25.706039736299225</v>
      </c>
      <c r="N34" s="6">
        <f t="shared" si="13"/>
        <v>25.946710085536886</v>
      </c>
      <c r="O34" s="6">
        <f t="shared" si="13"/>
        <v>26.998265626975765</v>
      </c>
      <c r="P34" s="6">
        <f t="shared" si="13"/>
        <v>27.455328536696602</v>
      </c>
      <c r="Q34" s="6">
        <f t="shared" si="13"/>
        <v>27.182255123187865</v>
      </c>
      <c r="R34" s="6">
        <f t="shared" si="13"/>
        <v>27.370824378283928</v>
      </c>
      <c r="S34" s="6">
        <f t="shared" si="13"/>
        <v>27.411038436863816</v>
      </c>
      <c r="T34" s="6">
        <f t="shared" si="13"/>
        <v>27.448269217030397</v>
      </c>
      <c r="U34" s="6">
        <f t="shared" si="13"/>
        <v>27.444135728614732</v>
      </c>
      <c r="V34" s="6">
        <f t="shared" si="13"/>
        <v>27.391748062452859</v>
      </c>
      <c r="W34" s="6">
        <f t="shared" si="13"/>
        <v>27.30718270689772</v>
      </c>
      <c r="X34" s="6">
        <f t="shared" si="13"/>
        <v>27.157765524251296</v>
      </c>
      <c r="Y34" s="6">
        <f t="shared" si="13"/>
        <v>26.935271889842749</v>
      </c>
      <c r="Z34" s="6">
        <f t="shared" si="13"/>
        <v>26.677960916785743</v>
      </c>
      <c r="AA34" s="6">
        <f t="shared" si="13"/>
        <v>26.423184018205994</v>
      </c>
      <c r="AB34" s="6">
        <f t="shared" si="13"/>
        <v>26.170599246297112</v>
      </c>
      <c r="AC34" s="6">
        <f t="shared" si="13"/>
        <v>25.883218136769703</v>
      </c>
      <c r="AD34" s="6">
        <f t="shared" si="13"/>
        <v>25.583358467507807</v>
      </c>
      <c r="AE34" s="6">
        <f t="shared" si="13"/>
        <v>25.306496393634095</v>
      </c>
      <c r="AF34" s="6">
        <f t="shared" si="13"/>
        <v>25.016238889567493</v>
      </c>
      <c r="AG34" s="6">
        <f t="shared" si="13"/>
        <v>24.73263863452279</v>
      </c>
      <c r="AH34" s="6">
        <f t="shared" si="13"/>
        <v>24.483958619794251</v>
      </c>
      <c r="AI34" s="6">
        <f t="shared" si="13"/>
        <v>24.254173810563351</v>
      </c>
      <c r="AJ34" s="6">
        <f t="shared" si="13"/>
        <v>22.477099460091136</v>
      </c>
      <c r="AK34" s="6">
        <f t="shared" si="13"/>
        <v>20.518919007461761</v>
      </c>
      <c r="AL34" s="6">
        <f t="shared" si="13"/>
        <v>18.36488084785201</v>
      </c>
      <c r="AM34" s="6">
        <f t="shared" si="13"/>
        <v>16.031979551451432</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21.192390664584384</v>
      </c>
      <c r="H35" s="6">
        <f t="shared" si="15"/>
        <v>24.300912429123557</v>
      </c>
      <c r="I35" s="6">
        <f t="shared" si="15"/>
        <v>27.961733624598693</v>
      </c>
      <c r="J35" s="6">
        <f t="shared" ref="J35:K35" si="16">J23</f>
        <v>29.591591812949058</v>
      </c>
      <c r="K35" s="6">
        <f t="shared" si="16"/>
        <v>31.113528998547864</v>
      </c>
      <c r="L35" s="6">
        <f t="shared" si="15"/>
        <v>17.422744808714206</v>
      </c>
      <c r="M35" s="6">
        <f t="shared" si="15"/>
        <v>17.892835083270921</v>
      </c>
      <c r="N35" s="6">
        <f t="shared" si="15"/>
        <v>18.376375848815535</v>
      </c>
      <c r="O35" s="6">
        <f t="shared" si="15"/>
        <v>19.311259441517389</v>
      </c>
      <c r="P35" s="6">
        <f t="shared" si="15"/>
        <v>18.373603858247002</v>
      </c>
      <c r="Q35" s="6">
        <f t="shared" si="15"/>
        <v>18.779742356384702</v>
      </c>
      <c r="R35" s="6">
        <f t="shared" si="15"/>
        <v>18.963373944982962</v>
      </c>
      <c r="S35" s="6">
        <f t="shared" si="15"/>
        <v>19.248154081046206</v>
      </c>
      <c r="T35" s="6">
        <f t="shared" si="15"/>
        <v>19.563924728927528</v>
      </c>
      <c r="U35" s="6">
        <f t="shared" si="15"/>
        <v>19.864880008719858</v>
      </c>
      <c r="V35" s="6">
        <f t="shared" si="15"/>
        <v>20.183675204378439</v>
      </c>
      <c r="W35" s="6">
        <f t="shared" si="15"/>
        <v>20.503077866928027</v>
      </c>
      <c r="X35" s="6">
        <f t="shared" si="15"/>
        <v>20.828923383789171</v>
      </c>
      <c r="Y35" s="6">
        <f t="shared" si="15"/>
        <v>21.192390664584384</v>
      </c>
      <c r="Z35" s="6">
        <f t="shared" si="15"/>
        <v>21.534295520700407</v>
      </c>
      <c r="AA35" s="6">
        <f t="shared" si="15"/>
        <v>21.876525550799496</v>
      </c>
      <c r="AB35" s="6">
        <f t="shared" si="15"/>
        <v>22.210468086026644</v>
      </c>
      <c r="AC35" s="6">
        <f t="shared" si="15"/>
        <v>22.550303412057676</v>
      </c>
      <c r="AD35" s="6">
        <f t="shared" si="15"/>
        <v>22.902334057806431</v>
      </c>
      <c r="AE35" s="6">
        <f t="shared" si="15"/>
        <v>23.199400490223521</v>
      </c>
      <c r="AF35" s="6">
        <f t="shared" si="15"/>
        <v>23.479511371874722</v>
      </c>
      <c r="AG35" s="6">
        <f t="shared" si="15"/>
        <v>23.7747285638774</v>
      </c>
      <c r="AH35" s="6">
        <f t="shared" si="15"/>
        <v>24.042275673128817</v>
      </c>
      <c r="AI35" s="6">
        <f t="shared" si="15"/>
        <v>24.300912429123557</v>
      </c>
      <c r="AJ35" s="6">
        <f t="shared" si="15"/>
        <v>26.148786459925194</v>
      </c>
      <c r="AK35" s="6">
        <f t="shared" si="15"/>
        <v>27.961733624598693</v>
      </c>
      <c r="AL35" s="6">
        <f t="shared" si="15"/>
        <v>29.591591812949058</v>
      </c>
      <c r="AM35" s="6">
        <f t="shared" si="15"/>
        <v>31.113528998547864</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16.531615445572868</v>
      </c>
      <c r="H36" s="6">
        <f t="shared" si="17"/>
        <v>21.158850760313094</v>
      </c>
      <c r="I36" s="6">
        <f t="shared" si="17"/>
        <v>25.049100367939545</v>
      </c>
      <c r="J36" s="6">
        <f t="shared" ref="J36:K36" si="18">J24</f>
        <v>26.842577339198936</v>
      </c>
      <c r="K36" s="6">
        <f t="shared" si="18"/>
        <v>28.517689450000706</v>
      </c>
      <c r="L36" s="6">
        <f t="shared" si="17"/>
        <v>13.343841341791148</v>
      </c>
      <c r="M36" s="6">
        <f t="shared" si="17"/>
        <v>13.837125797729508</v>
      </c>
      <c r="N36" s="6">
        <f t="shared" si="17"/>
        <v>14.041748987467024</v>
      </c>
      <c r="O36" s="6">
        <f t="shared" si="17"/>
        <v>11.858701524628284</v>
      </c>
      <c r="P36" s="6">
        <f t="shared" si="17"/>
        <v>13.563322605056396</v>
      </c>
      <c r="Q36" s="6">
        <f t="shared" si="17"/>
        <v>13.931887520427432</v>
      </c>
      <c r="R36" s="6">
        <f t="shared" si="17"/>
        <v>14.080296676733113</v>
      </c>
      <c r="S36" s="6">
        <f t="shared" si="17"/>
        <v>14.361028482089978</v>
      </c>
      <c r="T36" s="6">
        <f t="shared" si="17"/>
        <v>14.660887054042078</v>
      </c>
      <c r="U36" s="6">
        <f t="shared" si="17"/>
        <v>14.996023262665405</v>
      </c>
      <c r="V36" s="6">
        <f t="shared" si="17"/>
        <v>15.343492733168704</v>
      </c>
      <c r="W36" s="6">
        <f t="shared" si="17"/>
        <v>15.704241426174255</v>
      </c>
      <c r="X36" s="6">
        <f t="shared" si="17"/>
        <v>16.10704309195954</v>
      </c>
      <c r="Y36" s="6">
        <f t="shared" si="17"/>
        <v>16.531615445572868</v>
      </c>
      <c r="Z36" s="6">
        <f t="shared" si="17"/>
        <v>16.999269562513845</v>
      </c>
      <c r="AA36" s="6">
        <f t="shared" si="17"/>
        <v>17.45321443099451</v>
      </c>
      <c r="AB36" s="6">
        <f t="shared" si="17"/>
        <v>17.903121667676245</v>
      </c>
      <c r="AC36" s="6">
        <f t="shared" si="17"/>
        <v>18.370645451172628</v>
      </c>
      <c r="AD36" s="6">
        <f t="shared" si="17"/>
        <v>18.82844047468576</v>
      </c>
      <c r="AE36" s="6">
        <f t="shared" si="17"/>
        <v>19.310036116142385</v>
      </c>
      <c r="AF36" s="6">
        <f t="shared" si="17"/>
        <v>19.812495738557786</v>
      </c>
      <c r="AG36" s="6">
        <f t="shared" si="17"/>
        <v>20.281127801599805</v>
      </c>
      <c r="AH36" s="6">
        <f t="shared" si="17"/>
        <v>20.730588707076922</v>
      </c>
      <c r="AI36" s="6">
        <f t="shared" si="17"/>
        <v>21.158850760313094</v>
      </c>
      <c r="AJ36" s="6">
        <f t="shared" si="17"/>
        <v>23.190315079983677</v>
      </c>
      <c r="AK36" s="6">
        <f t="shared" si="17"/>
        <v>25.049100367939545</v>
      </c>
      <c r="AL36" s="6">
        <f t="shared" si="17"/>
        <v>26.842577339198936</v>
      </c>
      <c r="AM36" s="6">
        <f t="shared" si="17"/>
        <v>28.517689450000706</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1.2349762229363646</v>
      </c>
      <c r="H45" s="6">
        <f t="shared" si="23"/>
        <v>1.6919547229380809</v>
      </c>
      <c r="I45" s="3">
        <f t="shared" si="23"/>
        <v>2.2230447152746691</v>
      </c>
      <c r="J45" s="3">
        <f t="shared" si="23"/>
        <v>2.5121731010596071</v>
      </c>
      <c r="K45" s="3">
        <f t="shared" si="23"/>
        <v>2.7411143514484757</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1.0385535909223802</v>
      </c>
      <c r="Q45" s="39" cm="1">
        <f t="array" ref="Q45">INDEX(Drivers!$C$37:$AG$37,1,Q21)/Drivers!$C$37</f>
        <v>1.0778962145290358</v>
      </c>
      <c r="R45" s="39" cm="1">
        <f t="array" ref="R45">INDEX(Drivers!$C$37:$AG$37,1,R21)/Drivers!$C$37</f>
        <v>1.0793656272684737</v>
      </c>
      <c r="S45" s="39" cm="1">
        <f t="array" ref="S45">INDEX(Drivers!$C$37:$AG$37,1,S21)/Drivers!$C$37</f>
        <v>1.087429502957048</v>
      </c>
      <c r="T45" s="39" cm="1">
        <f t="array" ref="T45">INDEX(Drivers!$C$37:$AG$37,1,T21)/Drivers!$C$37</f>
        <v>1.0982228114712111</v>
      </c>
      <c r="U45" s="39" cm="1">
        <f t="array" ref="U45">INDEX(Drivers!$C$37:$AG$37,1,U21)/Drivers!$C$37</f>
        <v>1.1090161199853743</v>
      </c>
      <c r="V45" s="39" cm="1">
        <f t="array" ref="V45">INDEX(Drivers!$C$37:$AG$37,1,V21)/Drivers!$C$37</f>
        <v>1.1230660151609682</v>
      </c>
      <c r="W45" s="39" cm="1">
        <f t="array" ref="W45">INDEX(Drivers!$C$37:$AG$37,1,W21)/Drivers!$C$37</f>
        <v>1.1386829769594069</v>
      </c>
      <c r="X45" s="39" cm="1">
        <f t="array" ref="X45">INDEX(Drivers!$C$37:$AG$37,1,X21)/Drivers!$C$37</f>
        <v>1.2088610330826177</v>
      </c>
      <c r="Y45" s="39" cm="1">
        <f t="array" ref="Y45">INDEX(Drivers!$C$37:$AG$37,1,Y21)/Drivers!$C$37</f>
        <v>1.2349762229363646</v>
      </c>
      <c r="Z45" s="39" cm="1">
        <f t="array" ref="Z45">INDEX(Drivers!$C$37:$AG$37,1,Z21)/Drivers!$C$37</f>
        <v>1.2632647449474592</v>
      </c>
      <c r="AA45" s="39" cm="1">
        <f t="array" ref="AA45">INDEX(Drivers!$C$37:$AG$37,1,AA21)/Drivers!$C$37</f>
        <v>1.2944803859229952</v>
      </c>
      <c r="AB45" s="39" cm="1">
        <f t="array" ref="AB45">INDEX(Drivers!$C$37:$AG$37,1,AB21)/Drivers!$C$37</f>
        <v>1.3263166789689327</v>
      </c>
      <c r="AC45" s="39" cm="1">
        <f t="array" ref="AC45">INDEX(Drivers!$C$37:$AG$37,1,AC21)/Drivers!$C$37</f>
        <v>1.3621927427294531</v>
      </c>
      <c r="AD45" s="39" cm="1">
        <f t="array" ref="AD45">INDEX(Drivers!$C$37:$AG$37,1,AD21)/Drivers!$C$37</f>
        <v>1.3999895460161158</v>
      </c>
      <c r="AE45" s="39" cm="1">
        <f t="array" ref="AE45">INDEX(Drivers!$C$37:$AG$37,1,AE21)/Drivers!$C$37</f>
        <v>1.4380377729258016</v>
      </c>
      <c r="AF45" s="39" cm="1">
        <f t="array" ref="AF45">INDEX(Drivers!$C$37:$AG$37,1,AF21)/Drivers!$C$37</f>
        <v>1.4802441389762129</v>
      </c>
      <c r="AG45" s="39" cm="1">
        <f t="array" ref="AG45">INDEX(Drivers!$C$37:$AG$37,1,AG21)/Drivers!$C$37</f>
        <v>1.528417164202913</v>
      </c>
      <c r="AH45" s="39" cm="1">
        <f t="array" ref="AH45">INDEX(Drivers!$C$37:$AG$37,1,AH21)/Drivers!$C$37</f>
        <v>1.6453116800186578</v>
      </c>
      <c r="AI45" s="39" cm="1">
        <f t="array" ref="AI45">INDEX(Drivers!$C$37:$AG$37,1,AI21)/Drivers!$C$37</f>
        <v>1.6919547229380809</v>
      </c>
      <c r="AJ45" s="39" cm="1">
        <f t="array" ref="AJ45">INDEX(Drivers!$C$37:$AG$37,1,AJ21)/Drivers!$C$37</f>
        <v>1.9383650802087233</v>
      </c>
      <c r="AK45" s="39" cm="1">
        <f t="array" ref="AK45">INDEX(Drivers!$C$37:$AK$37,1,AK21)/Drivers!$C$37</f>
        <v>2.2230447152746691</v>
      </c>
      <c r="AL45" s="39" cm="1">
        <f t="array" ref="AL45">INDEX(Drivers!$C$37:$AK$37,1,AL21)/Drivers!$C$37</f>
        <v>2.5121731010596071</v>
      </c>
      <c r="AM45" s="39" cm="1">
        <f t="array" ref="AM45">INDEX(Drivers!$C$37:$AK$37,1,AM21)/Drivers!$C$37</f>
        <v>2.7411143514484757</v>
      </c>
      <c r="AN45" s="27"/>
      <c r="AO45" s="27"/>
      <c r="AP45" s="6"/>
      <c r="AQ45" s="6"/>
      <c r="AR45" s="6"/>
      <c r="AS45" s="6"/>
    </row>
    <row r="46" spans="1:45">
      <c r="A46" t="s">
        <v>16</v>
      </c>
      <c r="H46" s="92">
        <f>I46^(1/40)-1</f>
        <v>1.8303424602417406E-2</v>
      </c>
      <c r="I46" s="3">
        <f>I45/E45</f>
        <v>2.0657995235039124</v>
      </c>
      <c r="J46" s="3"/>
      <c r="K46" s="3"/>
    </row>
    <row r="47" spans="1:45" ht="15.75" thickBot="1">
      <c r="A47" t="s">
        <v>16</v>
      </c>
      <c r="C47" s="13" t="s">
        <v>201</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2.1410082190272073E-2</v>
      </c>
      <c r="H50" s="45">
        <f t="shared" si="24"/>
        <v>3.1984119038275027E-2</v>
      </c>
      <c r="I50" s="45">
        <f t="shared" si="24"/>
        <v>2.7675365482630943E-2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280</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0.28825118885318179</v>
      </c>
      <c r="H63" s="3">
        <f t="shared" si="26"/>
        <v>0.26540226385309595</v>
      </c>
      <c r="I63" s="3">
        <f t="shared" si="26"/>
        <v>0.23884776423626655</v>
      </c>
      <c r="J63" s="3">
        <f t="shared" ref="J63:K63" si="27">FORECAST(J$45,$E54:$G54,$E$53:$G$53)</f>
        <v>0.22439134494701965</v>
      </c>
      <c r="K63" s="3">
        <f t="shared" si="27"/>
        <v>0.21294428242757621</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0.29886062535611058</v>
      </c>
      <c r="Q63" cm="1">
        <f t="array" ref="Q63">IF(Q$7=-1,R63,IF(Q$7=99,P63,IF(Q$7=0,INDEX($E63:$I63,0,Q$5),(INDEX($E63:$I63,0,Q$7+1)-INDEX($E63:$I63,0,Q$7))/(INDEX($E$4:$I$4,0,Q$7+1)-INDEX($E$4:$I$4,0,Q$7))+P63)))</f>
        <v>0.2976817990780074</v>
      </c>
      <c r="R63" cm="1">
        <f t="array" ref="R63">IF(R$7=-1,S63,IF(R$7=99,Q63,IF(R$7=0,INDEX($E63:$I63,0,R$5),(INDEX($E63:$I63,0,R$7+1)-INDEX($E63:$I63,0,R$7))/(INDEX($E$4:$I$4,0,R$7+1)-INDEX($E$4:$I$4,0,R$7))+Q63)))</f>
        <v>0.29650297279990423</v>
      </c>
      <c r="S63" cm="1">
        <f t="array" ref="S63">IF(S$7=-1,T63,IF(S$7=99,R63,IF(S$7=0,INDEX($E63:$I63,0,S$5),(INDEX($E63:$I63,0,S$7+1)-INDEX($E63:$I63,0,S$7))/(INDEX($E$4:$I$4,0,S$7+1)-INDEX($E$4:$I$4,0,S$7))+R63)))</f>
        <v>0.29532414652180106</v>
      </c>
      <c r="T63" cm="1">
        <f t="array" ref="T63">IF(T$7=-1,U63,IF(T$7=99,S63,IF(T$7=0,INDEX($E63:$I63,0,T$5),(INDEX($E63:$I63,0,T$7+1)-INDEX($E63:$I63,0,T$7))/(INDEX($E$4:$I$4,0,T$7+1)-INDEX($E$4:$I$4,0,T$7))+S63)))</f>
        <v>0.29414532024369788</v>
      </c>
      <c r="U63" cm="1">
        <f t="array" ref="U63">IF(U$7=-1,V63,IF(U$7=99,T63,IF(U$7=0,INDEX($E63:$I63,0,U$5),(INDEX($E63:$I63,0,U$7+1)-INDEX($E63:$I63,0,U$7))/(INDEX($E$4:$I$4,0,U$7+1)-INDEX($E$4:$I$4,0,U$7))+T63)))</f>
        <v>0.29296649396559471</v>
      </c>
      <c r="V63" cm="1">
        <f t="array" ref="V63">IF(V$7=-1,W63,IF(V$7=99,U63,IF(V$7=0,INDEX($E63:$I63,0,V$5),(INDEX($E63:$I63,0,V$7+1)-INDEX($E63:$I63,0,V$7))/(INDEX($E$4:$I$4,0,V$7+1)-INDEX($E$4:$I$4,0,V$7))+U63)))</f>
        <v>0.29178766768749154</v>
      </c>
      <c r="W63" cm="1">
        <f t="array" ref="W63">IF(W$7=-1,X63,IF(W$7=99,V63,IF(W$7=0,INDEX($E63:$I63,0,W$5),(INDEX($E63:$I63,0,W$7+1)-INDEX($E63:$I63,0,W$7))/(INDEX($E$4:$I$4,0,W$7+1)-INDEX($E$4:$I$4,0,W$7))+V63)))</f>
        <v>0.29060884140938836</v>
      </c>
      <c r="X63" cm="1">
        <f t="array" ref="X63">IF(X$7=-1,Y63,IF(X$7=99,W63,IF(X$7=0,INDEX($E63:$I63,0,X$5),(INDEX($E63:$I63,0,X$7+1)-INDEX($E63:$I63,0,X$7))/(INDEX($E$4:$I$4,0,X$7+1)-INDEX($E$4:$I$4,0,X$7))+W63)))</f>
        <v>0.28943001513128519</v>
      </c>
      <c r="Y63" cm="1">
        <f t="array" ref="Y63">IF(Y$7=-1,Z63,IF(Y$7=99,X63,IF(Y$7=0,INDEX($E63:$I63,0,Y$5),(INDEX($E63:$I63,0,Y$7+1)-INDEX($E63:$I63,0,Y$7))/(INDEX($E$4:$I$4,0,Y$7+1)-INDEX($E$4:$I$4,0,Y$7))+X63)))</f>
        <v>0.28825118885318179</v>
      </c>
      <c r="Z63" cm="1">
        <f t="array" ref="Z63">IF(Z$7=-1,AA63,IF(Z$7=99,Y63,IF(Z$7=0,INDEX($E63:$I63,0,Z$5),(INDEX($E63:$I63,0,Z$7+1)-INDEX($E63:$I63,0,Z$7))/(INDEX($E$4:$I$4,0,Z$7+1)-INDEX($E$4:$I$4,0,Z$7))+Y63)))</f>
        <v>0.28596629635317322</v>
      </c>
      <c r="AA63" cm="1">
        <f t="array" ref="AA63">IF(AA$7=-1,AB63,IF(AA$7=99,Z63,IF(AA$7=0,INDEX($E63:$I63,0,AA$5),(INDEX($E63:$I63,0,AA$7+1)-INDEX($E63:$I63,0,AA$7))/(INDEX($E$4:$I$4,0,AA$7+1)-INDEX($E$4:$I$4,0,AA$7))+Z63)))</f>
        <v>0.28368140385316465</v>
      </c>
      <c r="AB63" cm="1">
        <f t="array" ref="AB63">IF(AB$7=-1,AC63,IF(AB$7=99,AA63,IF(AB$7=0,INDEX($E63:$I63,0,AB$5),(INDEX($E63:$I63,0,AB$7+1)-INDEX($E63:$I63,0,AB$7))/(INDEX($E$4:$I$4,0,AB$7+1)-INDEX($E$4:$I$4,0,AB$7))+AA63)))</f>
        <v>0.28139651135315608</v>
      </c>
      <c r="AC63" cm="1">
        <f t="array" ref="AC63">IF(AC$7=-1,AD63,IF(AC$7=99,AB63,IF(AC$7=0,INDEX($E63:$I63,0,AC$5),(INDEX($E63:$I63,0,AC$7+1)-INDEX($E63:$I63,0,AC$7))/(INDEX($E$4:$I$4,0,AC$7+1)-INDEX($E$4:$I$4,0,AC$7))+AB63)))</f>
        <v>0.2791116188531475</v>
      </c>
      <c r="AD63" cm="1">
        <f t="array" ref="AD63">IF(AD$7=-1,AE63,IF(AD$7=99,AC63,IF(AD$7=0,INDEX($E63:$I63,0,AD$5),(INDEX($E63:$I63,0,AD$7+1)-INDEX($E63:$I63,0,AD$7))/(INDEX($E$4:$I$4,0,AD$7+1)-INDEX($E$4:$I$4,0,AD$7))+AC63)))</f>
        <v>0.27682672635313893</v>
      </c>
      <c r="AE63" cm="1">
        <f t="array" ref="AE63">IF(AE$7=-1,AF63,IF(AE$7=99,AD63,IF(AE$7=0,INDEX($E63:$I63,0,AE$5),(INDEX($E63:$I63,0,AE$7+1)-INDEX($E63:$I63,0,AE$7))/(INDEX($E$4:$I$4,0,AE$7+1)-INDEX($E$4:$I$4,0,AE$7))+AD63)))</f>
        <v>0.27454183385313036</v>
      </c>
      <c r="AF63" cm="1">
        <f t="array" ref="AF63">IF(AF$7=-1,AG63,IF(AF$7=99,AE63,IF(AF$7=0,INDEX($E63:$I63,0,AF$5),(INDEX($E63:$I63,0,AF$7+1)-INDEX($E63:$I63,0,AF$7))/(INDEX($E$4:$I$4,0,AF$7+1)-INDEX($E$4:$I$4,0,AF$7))+AE63)))</f>
        <v>0.27225694135312178</v>
      </c>
      <c r="AG63" cm="1">
        <f t="array" ref="AG63">IF(AG$7=-1,AH63,IF(AG$7=99,AF63,IF(AG$7=0,INDEX($E63:$I63,0,AG$5),(INDEX($E63:$I63,0,AG$7+1)-INDEX($E63:$I63,0,AG$7))/(INDEX($E$4:$I$4,0,AG$7+1)-INDEX($E$4:$I$4,0,AG$7))+AF63)))</f>
        <v>0.26997204885311321</v>
      </c>
      <c r="AH63" cm="1">
        <f t="array" ref="AH63">IF(AH$7=-1,AI63,IF(AH$7=99,AG63,IF(AH$7=0,INDEX($E63:$I63,0,AH$5),(INDEX($E63:$I63,0,AH$7+1)-INDEX($E63:$I63,0,AH$7))/(INDEX($E$4:$I$4,0,AH$7+1)-INDEX($E$4:$I$4,0,AH$7))+AG63)))</f>
        <v>0.26768715635310464</v>
      </c>
      <c r="AI63" cm="1">
        <f t="array" ref="AI63">IF(AI$7=-1,AJ63,IF(AI$7=99,AH63,IF(AI$7=0,INDEX($E63:$I63,0,AI$5),(INDEX($E63:$I63,0,AI$7+1)-INDEX($E63:$I63,0,AI$7))/(INDEX($E$4:$I$4,0,AI$7+1)-INDEX($E$4:$I$4,0,AI$7))+AH63)))</f>
        <v>0.26540226385309595</v>
      </c>
      <c r="AJ63" cm="1">
        <f t="array" ref="AJ63">IF(AJ$7=-1,AK63,IF(AJ$7=99,AI63,IF(AJ$7=0,INDEX($E63:$I63,0,AJ$5),(INDEX($E63:$I63,0,AJ$7+1)-INDEX($E63:$I63,0,AJ$7))/(INDEX($E$4:$I$4,0,AJ$7+1)-INDEX($E$4:$I$4,0,AJ$7))+AI63)))</f>
        <v>0.26274681389141302</v>
      </c>
      <c r="AK63" cm="1">
        <f t="array" ref="AK63">IF(AK$7=-1,AL63,IF(AK$7=99,AJ63,IF(AK$7=0,INDEX($E63:$I63,0,AK$5),(INDEX($E63:$I63,0,AK$7+1)-INDEX($E63:$I63,0,AK$7))/(INDEX($E$4:$I$4,0,AK$7+1)-INDEX($E$4:$I$4,0,AK$7))+AJ63)))</f>
        <v>0.23884776423626655</v>
      </c>
      <c r="AL63" cm="1">
        <f t="array" ref="AL63">IF(AL$7=-1,AM63,IF(AL$7=99,AK63,IF(AL$7=0,INDEX($E63:$K63,0,AL$5),(INDEX($E63:$K63,0,AL$7+1)-INDEX($E63:$K63,0,AL$7))/(INDEX($E$4:$K$4,0,AL$7+1)-INDEX($E$4:$K$4,0,AL$7))+AK63)))</f>
        <v>0.22439134494701965</v>
      </c>
      <c r="AM63" cm="1">
        <f t="array" ref="AM63">IF(AM$7=-1,AN63,IF(AM$7=99,AL63,IF(AM$7=0,INDEX($E63:$K63,0,AM$5),(INDEX($E63:$K63,0,AM$7+1)-INDEX($E63:$K63,0,AM$7))/(INDEX($E$4:$K$4,0,AM$7+1)-INDEX($E$4:$K$4,0,AM$7))+AL63)))</f>
        <v>0.21294428242757621</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0.4765023777063635</v>
      </c>
      <c r="H65" s="3">
        <f t="shared" si="26"/>
        <v>0.43080452770619188</v>
      </c>
      <c r="I65" s="3">
        <f t="shared" si="26"/>
        <v>0.37769552847253307</v>
      </c>
      <c r="J65" s="3">
        <f t="shared" ref="J65:K65" si="29">FORECAST(J$45,$E56:$G56,$E$53:$G$53)</f>
        <v>0.34878268989403927</v>
      </c>
      <c r="K65" s="3">
        <f t="shared" si="29"/>
        <v>0.32588856485515239</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0.49772125071222112</v>
      </c>
      <c r="Q65" cm="1">
        <f t="array" ref="Q65">IF(Q$7=-1,R65,IF(Q$7=99,P65,IF(Q$7=0,INDEX($E65:$I65,0,Q$5),(INDEX($E65:$I65,0,Q$7+1)-INDEX($E65:$I65,0,Q$7))/(INDEX($E$4:$I$4,0,Q$7+1)-INDEX($E$4:$I$4,0,Q$7))+P65)))</f>
        <v>0.49536359815601472</v>
      </c>
      <c r="R65" cm="1">
        <f t="array" ref="R65">IF(R$7=-1,S65,IF(R$7=99,Q65,IF(R$7=0,INDEX($E65:$I65,0,R$5),(INDEX($E65:$I65,0,R$7+1)-INDEX($E65:$I65,0,R$7))/(INDEX($E$4:$I$4,0,R$7+1)-INDEX($E$4:$I$4,0,R$7))+Q65)))</f>
        <v>0.49300594559980832</v>
      </c>
      <c r="S65" cm="1">
        <f t="array" ref="S65">IF(S$7=-1,T65,IF(S$7=99,R65,IF(S$7=0,INDEX($E65:$I65,0,S$5),(INDEX($E65:$I65,0,S$7+1)-INDEX($E65:$I65,0,S$7))/(INDEX($E$4:$I$4,0,S$7+1)-INDEX($E$4:$I$4,0,S$7))+R65)))</f>
        <v>0.49064829304360191</v>
      </c>
      <c r="T65" cm="1">
        <f t="array" ref="T65">IF(T$7=-1,U65,IF(T$7=99,S65,IF(T$7=0,INDEX($E65:$I65,0,T$5),(INDEX($E65:$I65,0,T$7+1)-INDEX($E65:$I65,0,T$7))/(INDEX($E$4:$I$4,0,T$7+1)-INDEX($E$4:$I$4,0,T$7))+S65)))</f>
        <v>0.48829064048739551</v>
      </c>
      <c r="U65" cm="1">
        <f t="array" ref="U65">IF(U$7=-1,V65,IF(U$7=99,T65,IF(U$7=0,INDEX($E65:$I65,0,U$5),(INDEX($E65:$I65,0,U$7+1)-INDEX($E65:$I65,0,U$7))/(INDEX($E$4:$I$4,0,U$7+1)-INDEX($E$4:$I$4,0,U$7))+T65)))</f>
        <v>0.48593298793118911</v>
      </c>
      <c r="V65" cm="1">
        <f t="array" ref="V65">IF(V$7=-1,W65,IF(V$7=99,U65,IF(V$7=0,INDEX($E65:$I65,0,V$5),(INDEX($E65:$I65,0,V$7+1)-INDEX($E65:$I65,0,V$7))/(INDEX($E$4:$I$4,0,V$7+1)-INDEX($E$4:$I$4,0,V$7))+U65)))</f>
        <v>0.48357533537498271</v>
      </c>
      <c r="W65" cm="1">
        <f t="array" ref="W65">IF(W$7=-1,X65,IF(W$7=99,V65,IF(W$7=0,INDEX($E65:$I65,0,W$5),(INDEX($E65:$I65,0,W$7+1)-INDEX($E65:$I65,0,W$7))/(INDEX($E$4:$I$4,0,W$7+1)-INDEX($E$4:$I$4,0,W$7))+V65)))</f>
        <v>0.4812176828187763</v>
      </c>
      <c r="X65" cm="1">
        <f t="array" ref="X65">IF(X$7=-1,Y65,IF(X$7=99,W65,IF(X$7=0,INDEX($E65:$I65,0,X$5),(INDEX($E65:$I65,0,X$7+1)-INDEX($E65:$I65,0,X$7))/(INDEX($E$4:$I$4,0,X$7+1)-INDEX($E$4:$I$4,0,X$7))+W65)))</f>
        <v>0.4788600302625699</v>
      </c>
      <c r="Y65" cm="1">
        <f t="array" ref="Y65">IF(Y$7=-1,Z65,IF(Y$7=99,X65,IF(Y$7=0,INDEX($E65:$I65,0,Y$5),(INDEX($E65:$I65,0,Y$7+1)-INDEX($E65:$I65,0,Y$7))/(INDEX($E$4:$I$4,0,Y$7+1)-INDEX($E$4:$I$4,0,Y$7))+X65)))</f>
        <v>0.4765023777063635</v>
      </c>
      <c r="Z65" cm="1">
        <f t="array" ref="Z65">IF(Z$7=-1,AA65,IF(Z$7=99,Y65,IF(Z$7=0,INDEX($E65:$I65,0,Z$5),(INDEX($E65:$I65,0,Z$7+1)-INDEX($E65:$I65,0,Z$7))/(INDEX($E$4:$I$4,0,Z$7+1)-INDEX($E$4:$I$4,0,Z$7))+Y65)))</f>
        <v>0.47193259270634635</v>
      </c>
      <c r="AA65" cm="1">
        <f t="array" ref="AA65">IF(AA$7=-1,AB65,IF(AA$7=99,Z65,IF(AA$7=0,INDEX($E65:$I65,0,AA$5),(INDEX($E65:$I65,0,AA$7+1)-INDEX($E65:$I65,0,AA$7))/(INDEX($E$4:$I$4,0,AA$7+1)-INDEX($E$4:$I$4,0,AA$7))+Z65)))</f>
        <v>0.46736280770632921</v>
      </c>
      <c r="AB65" cm="1">
        <f t="array" ref="AB65">IF(AB$7=-1,AC65,IF(AB$7=99,AA65,IF(AB$7=0,INDEX($E65:$I65,0,AB$5),(INDEX($E65:$I65,0,AB$7+1)-INDEX($E65:$I65,0,AB$7))/(INDEX($E$4:$I$4,0,AB$7+1)-INDEX($E$4:$I$4,0,AB$7))+AA65)))</f>
        <v>0.46279302270631206</v>
      </c>
      <c r="AC65" cm="1">
        <f t="array" ref="AC65">IF(AC$7=-1,AD65,IF(AC$7=99,AB65,IF(AC$7=0,INDEX($E65:$I65,0,AC$5),(INDEX($E65:$I65,0,AC$7+1)-INDEX($E65:$I65,0,AC$7))/(INDEX($E$4:$I$4,0,AC$7+1)-INDEX($E$4:$I$4,0,AC$7))+AB65)))</f>
        <v>0.45822323770629492</v>
      </c>
      <c r="AD65" cm="1">
        <f t="array" ref="AD65">IF(AD$7=-1,AE65,IF(AD$7=99,AC65,IF(AD$7=0,INDEX($E65:$I65,0,AD$5),(INDEX($E65:$I65,0,AD$7+1)-INDEX($E65:$I65,0,AD$7))/(INDEX($E$4:$I$4,0,AD$7+1)-INDEX($E$4:$I$4,0,AD$7))+AC65)))</f>
        <v>0.45365345270627777</v>
      </c>
      <c r="AE65" cm="1">
        <f t="array" ref="AE65">IF(AE$7=-1,AF65,IF(AE$7=99,AD65,IF(AE$7=0,INDEX($E65:$I65,0,AE$5),(INDEX($E65:$I65,0,AE$7+1)-INDEX($E65:$I65,0,AE$7))/(INDEX($E$4:$I$4,0,AE$7+1)-INDEX($E$4:$I$4,0,AE$7))+AD65)))</f>
        <v>0.44908366770626063</v>
      </c>
      <c r="AF65" cm="1">
        <f t="array" ref="AF65">IF(AF$7=-1,AG65,IF(AF$7=99,AE65,IF(AF$7=0,INDEX($E65:$I65,0,AF$5),(INDEX($E65:$I65,0,AF$7+1)-INDEX($E65:$I65,0,AF$7))/(INDEX($E$4:$I$4,0,AF$7+1)-INDEX($E$4:$I$4,0,AF$7))+AE65)))</f>
        <v>0.44451388270624348</v>
      </c>
      <c r="AG65" cm="1">
        <f t="array" ref="AG65">IF(AG$7=-1,AH65,IF(AG$7=99,AF65,IF(AG$7=0,INDEX($E65:$I65,0,AG$5),(INDEX($E65:$I65,0,AG$7+1)-INDEX($E65:$I65,0,AG$7))/(INDEX($E$4:$I$4,0,AG$7+1)-INDEX($E$4:$I$4,0,AG$7))+AF65)))</f>
        <v>0.43994409770622633</v>
      </c>
      <c r="AH65" cm="1">
        <f t="array" ref="AH65">IF(AH$7=-1,AI65,IF(AH$7=99,AG65,IF(AH$7=0,INDEX($E65:$I65,0,AH$5),(INDEX($E65:$I65,0,AH$7+1)-INDEX($E65:$I65,0,AH$7))/(INDEX($E$4:$I$4,0,AH$7+1)-INDEX($E$4:$I$4,0,AH$7))+AG65)))</f>
        <v>0.43537431270620919</v>
      </c>
      <c r="AI65" cm="1">
        <f t="array" ref="AI65">IF(AI$7=-1,AJ65,IF(AI$7=99,AH65,IF(AI$7=0,INDEX($E65:$I65,0,AI$5),(INDEX($E65:$I65,0,AI$7+1)-INDEX($E65:$I65,0,AI$7))/(INDEX($E$4:$I$4,0,AI$7+1)-INDEX($E$4:$I$4,0,AI$7))+AH65)))</f>
        <v>0.43080452770619188</v>
      </c>
      <c r="AJ65" cm="1">
        <f t="array" ref="AJ65">IF(AJ$7=-1,AK65,IF(AJ$7=99,AI65,IF(AJ$7=0,INDEX($E65:$I65,0,AJ$5),(INDEX($E65:$I65,0,AJ$7+1)-INDEX($E65:$I65,0,AJ$7))/(INDEX($E$4:$I$4,0,AJ$7+1)-INDEX($E$4:$I$4,0,AJ$7))+AI65)))</f>
        <v>0.42549362778282601</v>
      </c>
      <c r="AK65" cm="1">
        <f t="array" ref="AK65">IF(AK$7=-1,AL65,IF(AK$7=99,AJ65,IF(AK$7=0,INDEX($E65:$I65,0,AK$5),(INDEX($E65:$I65,0,AK$7+1)-INDEX($E65:$I65,0,AK$7))/(INDEX($E$4:$I$4,0,AK$7+1)-INDEX($E$4:$I$4,0,AK$7))+AJ65)))</f>
        <v>0.37769552847253307</v>
      </c>
      <c r="AL65" cm="1">
        <f t="array" ref="AL65">IF(AL$7=-1,AM65,IF(AL$7=99,AK65,IF(AL$7=0,INDEX($E65:$K65,0,AL$5),(INDEX($E65:$K65,0,AL$7+1)-INDEX($E65:$K65,0,AL$7))/(INDEX($E$4:$K$4,0,AL$7+1)-INDEX($E$4:$K$4,0,AL$7))+AK65)))</f>
        <v>0.34878268989403927</v>
      </c>
      <c r="AM65" cm="1">
        <f t="array" ref="AM65">IF(AM$7=-1,AN65,IF(AM$7=99,AL65,IF(AM$7=0,INDEX($E65:$K65,0,AM$5),(INDEX($E65:$K65,0,AM$7+1)-INDEX($E65:$K65,0,AM$7))/(INDEX($E$4:$K$4,0,AM$7+1)-INDEX($E$4:$K$4,0,AM$7))+AL65)))</f>
        <v>0.32588856485515239</v>
      </c>
    </row>
    <row r="66" spans="1:39">
      <c r="A66" t="s">
        <v>16</v>
      </c>
      <c r="C66" t="str">
        <f t="shared" si="25"/>
        <v>Cooking</v>
      </c>
      <c r="E66" s="3">
        <f t="shared" si="26"/>
        <v>0.29619408393743735</v>
      </c>
      <c r="F66" s="3">
        <f t="shared" si="26"/>
        <v>0.30003945163421375</v>
      </c>
      <c r="G66" s="3">
        <f t="shared" si="26"/>
        <v>0.28825118885318179</v>
      </c>
      <c r="H66" s="3">
        <f t="shared" si="26"/>
        <v>0.26540226385309595</v>
      </c>
      <c r="I66" s="3">
        <f t="shared" si="26"/>
        <v>0.23884776423626655</v>
      </c>
      <c r="J66" s="3">
        <f t="shared" ref="J66:K66" si="30">FORECAST(J$45,$E57:$G57,$E$53:$G$53)</f>
        <v>0.22439134494701965</v>
      </c>
      <c r="K66" s="3">
        <f t="shared" si="30"/>
        <v>0.21294428242757621</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0.29886062535611058</v>
      </c>
      <c r="Q66" cm="1">
        <f t="array" ref="Q66">IF(Q$7=-1,R66,IF(Q$7=99,P66,IF(Q$7=0,INDEX($E66:$I66,0,Q$5),(INDEX($E66:$I66,0,Q$7+1)-INDEX($E66:$I66,0,Q$7))/(INDEX($E$4:$I$4,0,Q$7+1)-INDEX($E$4:$I$4,0,Q$7))+P66)))</f>
        <v>0.2976817990780074</v>
      </c>
      <c r="R66" cm="1">
        <f t="array" ref="R66">IF(R$7=-1,S66,IF(R$7=99,Q66,IF(R$7=0,INDEX($E66:$I66,0,R$5),(INDEX($E66:$I66,0,R$7+1)-INDEX($E66:$I66,0,R$7))/(INDEX($E$4:$I$4,0,R$7+1)-INDEX($E$4:$I$4,0,R$7))+Q66)))</f>
        <v>0.29650297279990423</v>
      </c>
      <c r="S66" cm="1">
        <f t="array" ref="S66">IF(S$7=-1,T66,IF(S$7=99,R66,IF(S$7=0,INDEX($E66:$I66,0,S$5),(INDEX($E66:$I66,0,S$7+1)-INDEX($E66:$I66,0,S$7))/(INDEX($E$4:$I$4,0,S$7+1)-INDEX($E$4:$I$4,0,S$7))+R66)))</f>
        <v>0.29532414652180106</v>
      </c>
      <c r="T66" cm="1">
        <f t="array" ref="T66">IF(T$7=-1,U66,IF(T$7=99,S66,IF(T$7=0,INDEX($E66:$I66,0,T$5),(INDEX($E66:$I66,0,T$7+1)-INDEX($E66:$I66,0,T$7))/(INDEX($E$4:$I$4,0,T$7+1)-INDEX($E$4:$I$4,0,T$7))+S66)))</f>
        <v>0.29414532024369788</v>
      </c>
      <c r="U66" cm="1">
        <f t="array" ref="U66">IF(U$7=-1,V66,IF(U$7=99,T66,IF(U$7=0,INDEX($E66:$I66,0,U$5),(INDEX($E66:$I66,0,U$7+1)-INDEX($E66:$I66,0,U$7))/(INDEX($E$4:$I$4,0,U$7+1)-INDEX($E$4:$I$4,0,U$7))+T66)))</f>
        <v>0.29296649396559471</v>
      </c>
      <c r="V66" cm="1">
        <f t="array" ref="V66">IF(V$7=-1,W66,IF(V$7=99,U66,IF(V$7=0,INDEX($E66:$I66,0,V$5),(INDEX($E66:$I66,0,V$7+1)-INDEX($E66:$I66,0,V$7))/(INDEX($E$4:$I$4,0,V$7+1)-INDEX($E$4:$I$4,0,V$7))+U66)))</f>
        <v>0.29178766768749154</v>
      </c>
      <c r="W66" cm="1">
        <f t="array" ref="W66">IF(W$7=-1,X66,IF(W$7=99,V66,IF(W$7=0,INDEX($E66:$I66,0,W$5),(INDEX($E66:$I66,0,W$7+1)-INDEX($E66:$I66,0,W$7))/(INDEX($E$4:$I$4,0,W$7+1)-INDEX($E$4:$I$4,0,W$7))+V66)))</f>
        <v>0.29060884140938836</v>
      </c>
      <c r="X66" cm="1">
        <f t="array" ref="X66">IF(X$7=-1,Y66,IF(X$7=99,W66,IF(X$7=0,INDEX($E66:$I66,0,X$5),(INDEX($E66:$I66,0,X$7+1)-INDEX($E66:$I66,0,X$7))/(INDEX($E$4:$I$4,0,X$7+1)-INDEX($E$4:$I$4,0,X$7))+W66)))</f>
        <v>0.28943001513128519</v>
      </c>
      <c r="Y66" cm="1">
        <f t="array" ref="Y66">IF(Y$7=-1,Z66,IF(Y$7=99,X66,IF(Y$7=0,INDEX($E66:$I66,0,Y$5),(INDEX($E66:$I66,0,Y$7+1)-INDEX($E66:$I66,0,Y$7))/(INDEX($E$4:$I$4,0,Y$7+1)-INDEX($E$4:$I$4,0,Y$7))+X66)))</f>
        <v>0.28825118885318179</v>
      </c>
      <c r="Z66" cm="1">
        <f t="array" ref="Z66">IF(Z$7=-1,AA66,IF(Z$7=99,Y66,IF(Z$7=0,INDEX($E66:$I66,0,Z$5),(INDEX($E66:$I66,0,Z$7+1)-INDEX($E66:$I66,0,Z$7))/(INDEX($E$4:$I$4,0,Z$7+1)-INDEX($E$4:$I$4,0,Z$7))+Y66)))</f>
        <v>0.28596629635317322</v>
      </c>
      <c r="AA66" cm="1">
        <f t="array" ref="AA66">IF(AA$7=-1,AB66,IF(AA$7=99,Z66,IF(AA$7=0,INDEX($E66:$I66,0,AA$5),(INDEX($E66:$I66,0,AA$7+1)-INDEX($E66:$I66,0,AA$7))/(INDEX($E$4:$I$4,0,AA$7+1)-INDEX($E$4:$I$4,0,AA$7))+Z66)))</f>
        <v>0.28368140385316465</v>
      </c>
      <c r="AB66" cm="1">
        <f t="array" ref="AB66">IF(AB$7=-1,AC66,IF(AB$7=99,AA66,IF(AB$7=0,INDEX($E66:$I66,0,AB$5),(INDEX($E66:$I66,0,AB$7+1)-INDEX($E66:$I66,0,AB$7))/(INDEX($E$4:$I$4,0,AB$7+1)-INDEX($E$4:$I$4,0,AB$7))+AA66)))</f>
        <v>0.28139651135315608</v>
      </c>
      <c r="AC66" cm="1">
        <f t="array" ref="AC66">IF(AC$7=-1,AD66,IF(AC$7=99,AB66,IF(AC$7=0,INDEX($E66:$I66,0,AC$5),(INDEX($E66:$I66,0,AC$7+1)-INDEX($E66:$I66,0,AC$7))/(INDEX($E$4:$I$4,0,AC$7+1)-INDEX($E$4:$I$4,0,AC$7))+AB66)))</f>
        <v>0.2791116188531475</v>
      </c>
      <c r="AD66" cm="1">
        <f t="array" ref="AD66">IF(AD$7=-1,AE66,IF(AD$7=99,AC66,IF(AD$7=0,INDEX($E66:$I66,0,AD$5),(INDEX($E66:$I66,0,AD$7+1)-INDEX($E66:$I66,0,AD$7))/(INDEX($E$4:$I$4,0,AD$7+1)-INDEX($E$4:$I$4,0,AD$7))+AC66)))</f>
        <v>0.27682672635313893</v>
      </c>
      <c r="AE66" cm="1">
        <f t="array" ref="AE66">IF(AE$7=-1,AF66,IF(AE$7=99,AD66,IF(AE$7=0,INDEX($E66:$I66,0,AE$5),(INDEX($E66:$I66,0,AE$7+1)-INDEX($E66:$I66,0,AE$7))/(INDEX($E$4:$I$4,0,AE$7+1)-INDEX($E$4:$I$4,0,AE$7))+AD66)))</f>
        <v>0.27454183385313036</v>
      </c>
      <c r="AF66" cm="1">
        <f t="array" ref="AF66">IF(AF$7=-1,AG66,IF(AF$7=99,AE66,IF(AF$7=0,INDEX($E66:$I66,0,AF$5),(INDEX($E66:$I66,0,AF$7+1)-INDEX($E66:$I66,0,AF$7))/(INDEX($E$4:$I$4,0,AF$7+1)-INDEX($E$4:$I$4,0,AF$7))+AE66)))</f>
        <v>0.27225694135312178</v>
      </c>
      <c r="AG66" cm="1">
        <f t="array" ref="AG66">IF(AG$7=-1,AH66,IF(AG$7=99,AF66,IF(AG$7=0,INDEX($E66:$I66,0,AG$5),(INDEX($E66:$I66,0,AG$7+1)-INDEX($E66:$I66,0,AG$7))/(INDEX($E$4:$I$4,0,AG$7+1)-INDEX($E$4:$I$4,0,AG$7))+AF66)))</f>
        <v>0.26997204885311321</v>
      </c>
      <c r="AH66" cm="1">
        <f t="array" ref="AH66">IF(AH$7=-1,AI66,IF(AH$7=99,AG66,IF(AH$7=0,INDEX($E66:$I66,0,AH$5),(INDEX($E66:$I66,0,AH$7+1)-INDEX($E66:$I66,0,AH$7))/(INDEX($E$4:$I$4,0,AH$7+1)-INDEX($E$4:$I$4,0,AH$7))+AG66)))</f>
        <v>0.26768715635310464</v>
      </c>
      <c r="AI66" cm="1">
        <f t="array" ref="AI66">IF(AI$7=-1,AJ66,IF(AI$7=99,AH66,IF(AI$7=0,INDEX($E66:$I66,0,AI$5),(INDEX($E66:$I66,0,AI$7+1)-INDEX($E66:$I66,0,AI$7))/(INDEX($E$4:$I$4,0,AI$7+1)-INDEX($E$4:$I$4,0,AI$7))+AH66)))</f>
        <v>0.26540226385309595</v>
      </c>
      <c r="AJ66" cm="1">
        <f t="array" ref="AJ66">IF(AJ$7=-1,AK66,IF(AJ$7=99,AI66,IF(AJ$7=0,INDEX($E66:$I66,0,AJ$5),(INDEX($E66:$I66,0,AJ$7+1)-INDEX($E66:$I66,0,AJ$7))/(INDEX($E$4:$I$4,0,AJ$7+1)-INDEX($E$4:$I$4,0,AJ$7))+AI66)))</f>
        <v>0.26274681389141302</v>
      </c>
      <c r="AK66" cm="1">
        <f t="array" ref="AK66">IF(AK$7=-1,AL66,IF(AK$7=99,AJ66,IF(AK$7=0,INDEX($E66:$I66,0,AK$5),(INDEX($E66:$I66,0,AK$7+1)-INDEX($E66:$I66,0,AK$7))/(INDEX($E$4:$I$4,0,AK$7+1)-INDEX($E$4:$I$4,0,AK$7))+AJ66)))</f>
        <v>0.23884776423626655</v>
      </c>
      <c r="AL66" cm="1">
        <f t="array" ref="AL66">IF(AL$7=-1,AM66,IF(AL$7=99,AK66,IF(AL$7=0,INDEX($E66:$K66,0,AL$5),(INDEX($E66:$K66,0,AL$7+1)-INDEX($E66:$K66,0,AL$7))/(INDEX($E$4:$K$4,0,AL$7+1)-INDEX($E$4:$K$4,0,AL$7))+AK66)))</f>
        <v>0.22439134494701965</v>
      </c>
      <c r="AM66" cm="1">
        <f t="array" ref="AM66">IF(AM$7=-1,AN66,IF(AM$7=99,AL66,IF(AM$7=0,INDEX($E66:$K66,0,AM$5),(INDEX($E66:$K66,0,AM$7+1)-INDEX($E66:$K66,0,AM$7))/(INDEX($E$4:$K$4,0,AM$7+1)-INDEX($E$4:$K$4,0,AM$7))+AL66)))</f>
        <v>0.21294428242757621</v>
      </c>
    </row>
    <row r="67" spans="1:39">
      <c r="A67" t="s">
        <v>16</v>
      </c>
      <c r="C67" t="str">
        <f t="shared" si="25"/>
        <v>Space Heating</v>
      </c>
      <c r="E67" s="3">
        <f t="shared" si="26"/>
        <v>0.19619408393743734</v>
      </c>
      <c r="F67" s="3">
        <f t="shared" si="26"/>
        <v>0.20003945163421377</v>
      </c>
      <c r="G67" s="3">
        <f t="shared" si="26"/>
        <v>0.18825118885318176</v>
      </c>
      <c r="H67" s="3">
        <f t="shared" si="26"/>
        <v>0.16540226385309595</v>
      </c>
      <c r="I67" s="3">
        <f t="shared" si="26"/>
        <v>0.13884776423626655</v>
      </c>
      <c r="J67" s="3">
        <f t="shared" ref="J67:K67" si="31">FORECAST(J$45,$E58:$G58,$E$53:$G$53)</f>
        <v>0.12439134494701964</v>
      </c>
      <c r="K67" s="3">
        <f t="shared" si="31"/>
        <v>0.1129442824275762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0.19886062535611057</v>
      </c>
      <c r="Q67" cm="1">
        <f t="array" ref="Q67">IF(Q$7=-1,R67,IF(Q$7=99,P67,IF(Q$7=0,INDEX($E67:$I67,0,Q$5),(INDEX($E67:$I67,0,Q$7+1)-INDEX($E67:$I67,0,Q$7))/(INDEX($E$4:$I$4,0,Q$7+1)-INDEX($E$4:$I$4,0,Q$7))+P67)))</f>
        <v>0.19768179907800737</v>
      </c>
      <c r="R67" cm="1">
        <f t="array" ref="R67">IF(R$7=-1,S67,IF(R$7=99,Q67,IF(R$7=0,INDEX($E67:$I67,0,R$5),(INDEX($E67:$I67,0,R$7+1)-INDEX($E67:$I67,0,R$7))/(INDEX($E$4:$I$4,0,R$7+1)-INDEX($E$4:$I$4,0,R$7))+Q67)))</f>
        <v>0.19650297279990417</v>
      </c>
      <c r="S67" cm="1">
        <f t="array" ref="S67">IF(S$7=-1,T67,IF(S$7=99,R67,IF(S$7=0,INDEX($E67:$I67,0,S$5),(INDEX($E67:$I67,0,S$7+1)-INDEX($E67:$I67,0,S$7))/(INDEX($E$4:$I$4,0,S$7+1)-INDEX($E$4:$I$4,0,S$7))+R67)))</f>
        <v>0.19532414652180097</v>
      </c>
      <c r="T67" cm="1">
        <f t="array" ref="T67">IF(T$7=-1,U67,IF(T$7=99,S67,IF(T$7=0,INDEX($E67:$I67,0,T$5),(INDEX($E67:$I67,0,T$7+1)-INDEX($E67:$I67,0,T$7))/(INDEX($E$4:$I$4,0,T$7+1)-INDEX($E$4:$I$4,0,T$7))+S67)))</f>
        <v>0.19414532024369777</v>
      </c>
      <c r="U67" cm="1">
        <f t="array" ref="U67">IF(U$7=-1,V67,IF(U$7=99,T67,IF(U$7=0,INDEX($E67:$I67,0,U$5),(INDEX($E67:$I67,0,U$7+1)-INDEX($E67:$I67,0,U$7))/(INDEX($E$4:$I$4,0,U$7+1)-INDEX($E$4:$I$4,0,U$7))+T67)))</f>
        <v>0.19296649396559457</v>
      </c>
      <c r="V67" cm="1">
        <f t="array" ref="V67">IF(V$7=-1,W67,IF(V$7=99,U67,IF(V$7=0,INDEX($E67:$I67,0,V$5),(INDEX($E67:$I67,0,V$7+1)-INDEX($E67:$I67,0,V$7))/(INDEX($E$4:$I$4,0,V$7+1)-INDEX($E$4:$I$4,0,V$7))+U67)))</f>
        <v>0.19178766768749136</v>
      </c>
      <c r="W67" cm="1">
        <f t="array" ref="W67">IF(W$7=-1,X67,IF(W$7=99,V67,IF(W$7=0,INDEX($E67:$I67,0,W$5),(INDEX($E67:$I67,0,W$7+1)-INDEX($E67:$I67,0,W$7))/(INDEX($E$4:$I$4,0,W$7+1)-INDEX($E$4:$I$4,0,W$7))+V67)))</f>
        <v>0.19060884140938816</v>
      </c>
      <c r="X67" cm="1">
        <f t="array" ref="X67">IF(X$7=-1,Y67,IF(X$7=99,W67,IF(X$7=0,INDEX($E67:$I67,0,X$5),(INDEX($E67:$I67,0,X$7+1)-INDEX($E67:$I67,0,X$7))/(INDEX($E$4:$I$4,0,X$7+1)-INDEX($E$4:$I$4,0,X$7))+W67)))</f>
        <v>0.18943001513128496</v>
      </c>
      <c r="Y67" cm="1">
        <f t="array" ref="Y67">IF(Y$7=-1,Z67,IF(Y$7=99,X67,IF(Y$7=0,INDEX($E67:$I67,0,Y$5),(INDEX($E67:$I67,0,Y$7+1)-INDEX($E67:$I67,0,Y$7))/(INDEX($E$4:$I$4,0,Y$7+1)-INDEX($E$4:$I$4,0,Y$7))+X67)))</f>
        <v>0.18825118885318176</v>
      </c>
      <c r="Z67" cm="1">
        <f t="array" ref="Z67">IF(Z$7=-1,AA67,IF(Z$7=99,Y67,IF(Z$7=0,INDEX($E67:$I67,0,Z$5),(INDEX($E67:$I67,0,Z$7+1)-INDEX($E67:$I67,0,Z$7))/(INDEX($E$4:$I$4,0,Z$7+1)-INDEX($E$4:$I$4,0,Z$7))+Y67)))</f>
        <v>0.18596629635317319</v>
      </c>
      <c r="AA67" cm="1">
        <f t="array" ref="AA67">IF(AA$7=-1,AB67,IF(AA$7=99,Z67,IF(AA$7=0,INDEX($E67:$I67,0,AA$5),(INDEX($E67:$I67,0,AA$7+1)-INDEX($E67:$I67,0,AA$7))/(INDEX($E$4:$I$4,0,AA$7+1)-INDEX($E$4:$I$4,0,AA$7))+Z67)))</f>
        <v>0.18368140385316462</v>
      </c>
      <c r="AB67" cm="1">
        <f t="array" ref="AB67">IF(AB$7=-1,AC67,IF(AB$7=99,AA67,IF(AB$7=0,INDEX($E67:$I67,0,AB$5),(INDEX($E67:$I67,0,AB$7+1)-INDEX($E67:$I67,0,AB$7))/(INDEX($E$4:$I$4,0,AB$7+1)-INDEX($E$4:$I$4,0,AB$7))+AA67)))</f>
        <v>0.18139651135315604</v>
      </c>
      <c r="AC67" cm="1">
        <f t="array" ref="AC67">IF(AC$7=-1,AD67,IF(AC$7=99,AB67,IF(AC$7=0,INDEX($E67:$I67,0,AC$5),(INDEX($E67:$I67,0,AC$7+1)-INDEX($E67:$I67,0,AC$7))/(INDEX($E$4:$I$4,0,AC$7+1)-INDEX($E$4:$I$4,0,AC$7))+AB67)))</f>
        <v>0.17911161885314747</v>
      </c>
      <c r="AD67" cm="1">
        <f t="array" ref="AD67">IF(AD$7=-1,AE67,IF(AD$7=99,AC67,IF(AD$7=0,INDEX($E67:$I67,0,AD$5),(INDEX($E67:$I67,0,AD$7+1)-INDEX($E67:$I67,0,AD$7))/(INDEX($E$4:$I$4,0,AD$7+1)-INDEX($E$4:$I$4,0,AD$7))+AC67)))</f>
        <v>0.1768267263531389</v>
      </c>
      <c r="AE67" cm="1">
        <f t="array" ref="AE67">IF(AE$7=-1,AF67,IF(AE$7=99,AD67,IF(AE$7=0,INDEX($E67:$I67,0,AE$5),(INDEX($E67:$I67,0,AE$7+1)-INDEX($E67:$I67,0,AE$7))/(INDEX($E$4:$I$4,0,AE$7+1)-INDEX($E$4:$I$4,0,AE$7))+AD67)))</f>
        <v>0.17454183385313032</v>
      </c>
      <c r="AF67" cm="1">
        <f t="array" ref="AF67">IF(AF$7=-1,AG67,IF(AF$7=99,AE67,IF(AF$7=0,INDEX($E67:$I67,0,AF$5),(INDEX($E67:$I67,0,AF$7+1)-INDEX($E67:$I67,0,AF$7))/(INDEX($E$4:$I$4,0,AF$7+1)-INDEX($E$4:$I$4,0,AF$7))+AE67)))</f>
        <v>0.17225694135312175</v>
      </c>
      <c r="AG67" cm="1">
        <f t="array" ref="AG67">IF(AG$7=-1,AH67,IF(AG$7=99,AF67,IF(AG$7=0,INDEX($E67:$I67,0,AG$5),(INDEX($E67:$I67,0,AG$7+1)-INDEX($E67:$I67,0,AG$7))/(INDEX($E$4:$I$4,0,AG$7+1)-INDEX($E$4:$I$4,0,AG$7))+AF67)))</f>
        <v>0.16997204885311318</v>
      </c>
      <c r="AH67" cm="1">
        <f t="array" ref="AH67">IF(AH$7=-1,AI67,IF(AH$7=99,AG67,IF(AH$7=0,INDEX($E67:$I67,0,AH$5),(INDEX($E67:$I67,0,AH$7+1)-INDEX($E67:$I67,0,AH$7))/(INDEX($E$4:$I$4,0,AH$7+1)-INDEX($E$4:$I$4,0,AH$7))+AG67)))</f>
        <v>0.1676871563531046</v>
      </c>
      <c r="AI67" cm="1">
        <f t="array" ref="AI67">IF(AI$7=-1,AJ67,IF(AI$7=99,AH67,IF(AI$7=0,INDEX($E67:$I67,0,AI$5),(INDEX($E67:$I67,0,AI$7+1)-INDEX($E67:$I67,0,AI$7))/(INDEX($E$4:$I$4,0,AI$7+1)-INDEX($E$4:$I$4,0,AI$7))+AH67)))</f>
        <v>0.16540226385309595</v>
      </c>
      <c r="AJ67" cm="1">
        <f t="array" ref="AJ67">IF(AJ$7=-1,AK67,IF(AJ$7=99,AI67,IF(AJ$7=0,INDEX($E67:$I67,0,AJ$5),(INDEX($E67:$I67,0,AJ$7+1)-INDEX($E67:$I67,0,AJ$7))/(INDEX($E$4:$I$4,0,AJ$7+1)-INDEX($E$4:$I$4,0,AJ$7))+AI67)))</f>
        <v>0.16274681389141302</v>
      </c>
      <c r="AK67" cm="1">
        <f t="array" ref="AK67">IF(AK$7=-1,AL67,IF(AK$7=99,AJ67,IF(AK$7=0,INDEX($E67:$I67,0,AK$5),(INDEX($E67:$I67,0,AK$7+1)-INDEX($E67:$I67,0,AK$7))/(INDEX($E$4:$I$4,0,AK$7+1)-INDEX($E$4:$I$4,0,AK$7))+AJ67)))</f>
        <v>0.13884776423626655</v>
      </c>
      <c r="AL67" cm="1">
        <f t="array" ref="AL67">IF(AL$7=-1,AM67,IF(AL$7=99,AK67,IF(AL$7=0,INDEX($E67:$K67,0,AL$5),(INDEX($E67:$K67,0,AL$7+1)-INDEX($E67:$K67,0,AL$7))/(INDEX($E$4:$K$4,0,AL$7+1)-INDEX($E$4:$K$4,0,AL$7))+AK67)))</f>
        <v>0.12439134494701964</v>
      </c>
      <c r="AM67" cm="1">
        <f t="array" ref="AM67">IF(AM$7=-1,AN67,IF(AM$7=99,AL67,IF(AM$7=0,INDEX($E67:$K67,0,AM$5),(INDEX($E67:$K67,0,AM$7+1)-INDEX($E67:$K67,0,AM$7))/(INDEX($E$4:$K$4,0,AM$7+1)-INDEX($E$4:$K$4,0,AM$7))+AL67)))</f>
        <v>0.1129442824275762</v>
      </c>
    </row>
    <row r="68" spans="1:39">
      <c r="A68" t="s">
        <v>16</v>
      </c>
      <c r="C68" t="str">
        <f t="shared" si="25"/>
        <v>Water Heating Geyser</v>
      </c>
      <c r="E68" s="3">
        <f t="shared" si="26"/>
        <v>0.49238816787487466</v>
      </c>
      <c r="F68" s="3">
        <f t="shared" si="26"/>
        <v>0.50007890326842752</v>
      </c>
      <c r="G68" s="3">
        <f t="shared" si="26"/>
        <v>0.4765023777063635</v>
      </c>
      <c r="H68" s="3">
        <f t="shared" si="26"/>
        <v>0.43080452770619188</v>
      </c>
      <c r="I68" s="3">
        <f t="shared" si="26"/>
        <v>0.37769552847253307</v>
      </c>
      <c r="J68" s="3">
        <f t="shared" ref="J68:K68" si="32">FORECAST(J$45,$E59:$G59,$E$53:$G$53)</f>
        <v>0.34878268989403927</v>
      </c>
      <c r="K68" s="3">
        <f t="shared" si="32"/>
        <v>0.32588856485515239</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0.49772125071222112</v>
      </c>
      <c r="Q68" cm="1">
        <f t="array" ref="Q68">IF(Q$7=-1,R68,IF(Q$7=99,P68,IF(Q$7=0,INDEX($E68:$I68,0,Q$5),(INDEX($E68:$I68,0,Q$7+1)-INDEX($E68:$I68,0,Q$7))/(INDEX($E$4:$I$4,0,Q$7+1)-INDEX($E$4:$I$4,0,Q$7))+P68)))</f>
        <v>0.49536359815601472</v>
      </c>
      <c r="R68" cm="1">
        <f t="array" ref="R68">IF(R$7=-1,S68,IF(R$7=99,Q68,IF(R$7=0,INDEX($E68:$I68,0,R$5),(INDEX($E68:$I68,0,R$7+1)-INDEX($E68:$I68,0,R$7))/(INDEX($E$4:$I$4,0,R$7+1)-INDEX($E$4:$I$4,0,R$7))+Q68)))</f>
        <v>0.49300594559980832</v>
      </c>
      <c r="S68" cm="1">
        <f t="array" ref="S68">IF(S$7=-1,T68,IF(S$7=99,R68,IF(S$7=0,INDEX($E68:$I68,0,S$5),(INDEX($E68:$I68,0,S$7+1)-INDEX($E68:$I68,0,S$7))/(INDEX($E$4:$I$4,0,S$7+1)-INDEX($E$4:$I$4,0,S$7))+R68)))</f>
        <v>0.49064829304360191</v>
      </c>
      <c r="T68" cm="1">
        <f t="array" ref="T68">IF(T$7=-1,U68,IF(T$7=99,S68,IF(T$7=0,INDEX($E68:$I68,0,T$5),(INDEX($E68:$I68,0,T$7+1)-INDEX($E68:$I68,0,T$7))/(INDEX($E$4:$I$4,0,T$7+1)-INDEX($E$4:$I$4,0,T$7))+S68)))</f>
        <v>0.48829064048739551</v>
      </c>
      <c r="U68" cm="1">
        <f t="array" ref="U68">IF(U$7=-1,V68,IF(U$7=99,T68,IF(U$7=0,INDEX($E68:$I68,0,U$5),(INDEX($E68:$I68,0,U$7+1)-INDEX($E68:$I68,0,U$7))/(INDEX($E$4:$I$4,0,U$7+1)-INDEX($E$4:$I$4,0,U$7))+T68)))</f>
        <v>0.48593298793118911</v>
      </c>
      <c r="V68" cm="1">
        <f t="array" ref="V68">IF(V$7=-1,W68,IF(V$7=99,U68,IF(V$7=0,INDEX($E68:$I68,0,V$5),(INDEX($E68:$I68,0,V$7+1)-INDEX($E68:$I68,0,V$7))/(INDEX($E$4:$I$4,0,V$7+1)-INDEX($E$4:$I$4,0,V$7))+U68)))</f>
        <v>0.48357533537498271</v>
      </c>
      <c r="W68" cm="1">
        <f t="array" ref="W68">IF(W$7=-1,X68,IF(W$7=99,V68,IF(W$7=0,INDEX($E68:$I68,0,W$5),(INDEX($E68:$I68,0,W$7+1)-INDEX($E68:$I68,0,W$7))/(INDEX($E$4:$I$4,0,W$7+1)-INDEX($E$4:$I$4,0,W$7))+V68)))</f>
        <v>0.4812176828187763</v>
      </c>
      <c r="X68" cm="1">
        <f t="array" ref="X68">IF(X$7=-1,Y68,IF(X$7=99,W68,IF(X$7=0,INDEX($E68:$I68,0,X$5),(INDEX($E68:$I68,0,X$7+1)-INDEX($E68:$I68,0,X$7))/(INDEX($E$4:$I$4,0,X$7+1)-INDEX($E$4:$I$4,0,X$7))+W68)))</f>
        <v>0.4788600302625699</v>
      </c>
      <c r="Y68" cm="1">
        <f t="array" ref="Y68">IF(Y$7=-1,Z68,IF(Y$7=99,X68,IF(Y$7=0,INDEX($E68:$I68,0,Y$5),(INDEX($E68:$I68,0,Y$7+1)-INDEX($E68:$I68,0,Y$7))/(INDEX($E$4:$I$4,0,Y$7+1)-INDEX($E$4:$I$4,0,Y$7))+X68)))</f>
        <v>0.4765023777063635</v>
      </c>
      <c r="Z68" cm="1">
        <f t="array" ref="Z68">IF(Z$7=-1,AA68,IF(Z$7=99,Y68,IF(Z$7=0,INDEX($E68:$I68,0,Z$5),(INDEX($E68:$I68,0,Z$7+1)-INDEX($E68:$I68,0,Z$7))/(INDEX($E$4:$I$4,0,Z$7+1)-INDEX($E$4:$I$4,0,Z$7))+Y68)))</f>
        <v>0.47193259270634635</v>
      </c>
      <c r="AA68" cm="1">
        <f t="array" ref="AA68">IF(AA$7=-1,AB68,IF(AA$7=99,Z68,IF(AA$7=0,INDEX($E68:$I68,0,AA$5),(INDEX($E68:$I68,0,AA$7+1)-INDEX($E68:$I68,0,AA$7))/(INDEX($E$4:$I$4,0,AA$7+1)-INDEX($E$4:$I$4,0,AA$7))+Z68)))</f>
        <v>0.46736280770632921</v>
      </c>
      <c r="AB68" cm="1">
        <f t="array" ref="AB68">IF(AB$7=-1,AC68,IF(AB$7=99,AA68,IF(AB$7=0,INDEX($E68:$I68,0,AB$5),(INDEX($E68:$I68,0,AB$7+1)-INDEX($E68:$I68,0,AB$7))/(INDEX($E$4:$I$4,0,AB$7+1)-INDEX($E$4:$I$4,0,AB$7))+AA68)))</f>
        <v>0.46279302270631206</v>
      </c>
      <c r="AC68" cm="1">
        <f t="array" ref="AC68">IF(AC$7=-1,AD68,IF(AC$7=99,AB68,IF(AC$7=0,INDEX($E68:$I68,0,AC$5),(INDEX($E68:$I68,0,AC$7+1)-INDEX($E68:$I68,0,AC$7))/(INDEX($E$4:$I$4,0,AC$7+1)-INDEX($E$4:$I$4,0,AC$7))+AB68)))</f>
        <v>0.45822323770629492</v>
      </c>
      <c r="AD68" cm="1">
        <f t="array" ref="AD68">IF(AD$7=-1,AE68,IF(AD$7=99,AC68,IF(AD$7=0,INDEX($E68:$I68,0,AD$5),(INDEX($E68:$I68,0,AD$7+1)-INDEX($E68:$I68,0,AD$7))/(INDEX($E$4:$I$4,0,AD$7+1)-INDEX($E$4:$I$4,0,AD$7))+AC68)))</f>
        <v>0.45365345270627777</v>
      </c>
      <c r="AE68" cm="1">
        <f t="array" ref="AE68">IF(AE$7=-1,AF68,IF(AE$7=99,AD68,IF(AE$7=0,INDEX($E68:$I68,0,AE$5),(INDEX($E68:$I68,0,AE$7+1)-INDEX($E68:$I68,0,AE$7))/(INDEX($E$4:$I$4,0,AE$7+1)-INDEX($E$4:$I$4,0,AE$7))+AD68)))</f>
        <v>0.44908366770626063</v>
      </c>
      <c r="AF68" cm="1">
        <f t="array" ref="AF68">IF(AF$7=-1,AG68,IF(AF$7=99,AE68,IF(AF$7=0,INDEX($E68:$I68,0,AF$5),(INDEX($E68:$I68,0,AF$7+1)-INDEX($E68:$I68,0,AF$7))/(INDEX($E$4:$I$4,0,AF$7+1)-INDEX($E$4:$I$4,0,AF$7))+AE68)))</f>
        <v>0.44451388270624348</v>
      </c>
      <c r="AG68" cm="1">
        <f t="array" ref="AG68">IF(AG$7=-1,AH68,IF(AG$7=99,AF68,IF(AG$7=0,INDEX($E68:$I68,0,AG$5),(INDEX($E68:$I68,0,AG$7+1)-INDEX($E68:$I68,0,AG$7))/(INDEX($E$4:$I$4,0,AG$7+1)-INDEX($E$4:$I$4,0,AG$7))+AF68)))</f>
        <v>0.43994409770622633</v>
      </c>
      <c r="AH68" cm="1">
        <f t="array" ref="AH68">IF(AH$7=-1,AI68,IF(AH$7=99,AG68,IF(AH$7=0,INDEX($E68:$I68,0,AH$5),(INDEX($E68:$I68,0,AH$7+1)-INDEX($E68:$I68,0,AH$7))/(INDEX($E$4:$I$4,0,AH$7+1)-INDEX($E$4:$I$4,0,AH$7))+AG68)))</f>
        <v>0.43537431270620919</v>
      </c>
      <c r="AI68" cm="1">
        <f t="array" ref="AI68">IF(AI$7=-1,AJ68,IF(AI$7=99,AH68,IF(AI$7=0,INDEX($E68:$I68,0,AI$5),(INDEX($E68:$I68,0,AI$7+1)-INDEX($E68:$I68,0,AI$7))/(INDEX($E$4:$I$4,0,AI$7+1)-INDEX($E$4:$I$4,0,AI$7))+AH68)))</f>
        <v>0.43080452770619188</v>
      </c>
      <c r="AJ68" cm="1">
        <f t="array" ref="AJ68">IF(AJ$7=-1,AK68,IF(AJ$7=99,AI68,IF(AJ$7=0,INDEX($E68:$I68,0,AJ$5),(INDEX($E68:$I68,0,AJ$7+1)-INDEX($E68:$I68,0,AJ$7))/(INDEX($E$4:$I$4,0,AJ$7+1)-INDEX($E$4:$I$4,0,AJ$7))+AI68)))</f>
        <v>0.42549362778282601</v>
      </c>
      <c r="AK68" cm="1">
        <f t="array" ref="AK68">IF(AK$7=-1,AL68,IF(AK$7=99,AJ68,IF(AK$7=0,INDEX($E68:$I68,0,AK$5),(INDEX($E68:$I68,0,AK$7+1)-INDEX($E68:$I68,0,AK$7))/(INDEX($E$4:$I$4,0,AK$7+1)-INDEX($E$4:$I$4,0,AK$7))+AJ68)))</f>
        <v>0.37769552847253307</v>
      </c>
      <c r="AL68" cm="1">
        <f t="array" ref="AL68">IF(AL$7=-1,AM68,IF(AL$7=99,AK68,IF(AL$7=0,INDEX($E68:$K68,0,AL$5),(INDEX($E68:$K68,0,AL$7+1)-INDEX($E68:$K68,0,AL$7))/(INDEX($E$4:$K$4,0,AL$7+1)-INDEX($E$4:$K$4,0,AL$7))+AK68)))</f>
        <v>0.34878268989403927</v>
      </c>
      <c r="AM68" cm="1">
        <f t="array" ref="AM68">IF(AM$7=-1,AN68,IF(AM$7=99,AL68,IF(AM$7=0,INDEX($E68:$K68,0,AM$5),(INDEX($E68:$K68,0,AM$7+1)-INDEX($E68:$K68,0,AM$7))/(INDEX($E$4:$K$4,0,AM$7+1)-INDEX($E$4:$K$4,0,AM$7))+AL68)))</f>
        <v>0.32588856485515239</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531</v>
      </c>
      <c r="D71" s="178" t="s">
        <v>532</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533</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25.38228212269722</v>
      </c>
      <c r="Q74" s="3">
        <f t="shared" ca="1" si="35"/>
        <v>25.65227259707618</v>
      </c>
      <c r="R74" s="3">
        <f t="shared" ca="1" si="35"/>
        <v>25.879944214782189</v>
      </c>
      <c r="S74" s="3">
        <f t="shared" ca="1" si="35"/>
        <v>26.161559884919743</v>
      </c>
      <c r="T74" s="3">
        <f t="shared" ca="1" si="35"/>
        <v>26.466735751180892</v>
      </c>
      <c r="U74" s="3">
        <f t="shared" ca="1" si="35"/>
        <v>26.762419793593207</v>
      </c>
      <c r="V74" s="3">
        <f t="shared" ca="1" si="35"/>
        <v>27.055376212878521</v>
      </c>
      <c r="W74" s="3">
        <f t="shared" ca="1" si="35"/>
        <v>27.342200039877138</v>
      </c>
      <c r="X74" s="3">
        <f t="shared" ca="1" si="35"/>
        <v>27.625491779190078</v>
      </c>
      <c r="Y74" s="3">
        <f t="shared" ca="1" si="35"/>
        <v>27.911745318864483</v>
      </c>
      <c r="Z74" s="3">
        <f t="shared" ca="1" si="35"/>
        <v>28.190147033688223</v>
      </c>
      <c r="AA74" s="3">
        <f t="shared" ca="1" si="35"/>
        <v>28.464329489222678</v>
      </c>
      <c r="AB74" s="3">
        <f t="shared" ca="1" si="35"/>
        <v>28.733132563011875</v>
      </c>
      <c r="AC74" s="3">
        <f t="shared" ca="1" si="35"/>
        <v>28.999476237958433</v>
      </c>
      <c r="AD74" s="3">
        <f t="shared" ca="1" si="35"/>
        <v>29.264319736660905</v>
      </c>
      <c r="AE74" s="3">
        <f t="shared" ca="1" si="35"/>
        <v>29.516149436372757</v>
      </c>
      <c r="AF74" s="3">
        <f t="shared" ca="1" si="35"/>
        <v>29.761808641649115</v>
      </c>
      <c r="AG74" s="3">
        <f t="shared" ca="1" si="35"/>
        <v>30.005151867138562</v>
      </c>
      <c r="AH74" s="3">
        <f t="shared" ca="1" si="35"/>
        <v>30.238294404189887</v>
      </c>
      <c r="AI74" s="3">
        <f t="shared" ca="1" si="35"/>
        <v>30.46508916554744</v>
      </c>
      <c r="AJ74" s="3">
        <f t="shared" ca="1" si="35"/>
        <v>31.637923944720796</v>
      </c>
      <c r="AK74" s="3">
        <f t="shared" ca="1" si="35"/>
        <v>32.659011094571035</v>
      </c>
      <c r="AL74" s="3">
        <f t="shared" ca="1" si="35"/>
        <v>33.482313924583053</v>
      </c>
      <c r="AM74" s="3">
        <f t="shared" ca="1" si="35"/>
        <v>34.135171639052231</v>
      </c>
    </row>
    <row r="75" spans="1:39">
      <c r="A75" t="s">
        <v>16</v>
      </c>
      <c r="C75" t="s">
        <v>534</v>
      </c>
      <c r="D75" s="3" t="s">
        <v>473</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474</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535</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24.874636480243275</v>
      </c>
      <c r="Q77" s="3">
        <f t="shared" ca="1" si="40"/>
        <v>24.626181693193132</v>
      </c>
      <c r="R77" s="3">
        <f t="shared" ca="1" si="40"/>
        <v>24.327147561895256</v>
      </c>
      <c r="S77" s="3">
        <f t="shared" ca="1" si="40"/>
        <v>24.068635094126165</v>
      </c>
      <c r="T77" s="3">
        <f t="shared" ca="1" si="40"/>
        <v>23.820062176062802</v>
      </c>
      <c r="U77" s="3">
        <f t="shared" ca="1" si="40"/>
        <v>23.550929418362021</v>
      </c>
      <c r="V77" s="3">
        <f t="shared" ca="1" si="40"/>
        <v>23.26762354307553</v>
      </c>
      <c r="W77" s="3">
        <f t="shared" ca="1" si="40"/>
        <v>22.967448033496797</v>
      </c>
      <c r="X77" s="3">
        <f t="shared" ca="1" si="40"/>
        <v>22.652903258935865</v>
      </c>
      <c r="Y77" s="3">
        <f t="shared" ca="1" si="40"/>
        <v>22.329396255091588</v>
      </c>
      <c r="Z77" s="3">
        <f t="shared" ca="1" si="40"/>
        <v>22.552117626950583</v>
      </c>
      <c r="AA77" s="3">
        <f t="shared" ca="1" si="40"/>
        <v>22.771463591378144</v>
      </c>
      <c r="AB77" s="3">
        <f t="shared" ca="1" si="40"/>
        <v>22.986506050409503</v>
      </c>
      <c r="AC77" s="3">
        <f t="shared" ca="1" si="40"/>
        <v>23.199580990366748</v>
      </c>
      <c r="AD77" s="3">
        <f t="shared" ca="1" si="40"/>
        <v>23.411455789328727</v>
      </c>
      <c r="AE77" s="3">
        <f t="shared" ca="1" si="40"/>
        <v>23.612919549098208</v>
      </c>
      <c r="AF77" s="3">
        <f t="shared" ca="1" si="40"/>
        <v>23.809446913319295</v>
      </c>
      <c r="AG77" s="3">
        <f t="shared" ca="1" si="40"/>
        <v>24.004121493710851</v>
      </c>
      <c r="AH77" s="3">
        <f t="shared" ca="1" si="40"/>
        <v>24.190635523351911</v>
      </c>
      <c r="AI77" s="3">
        <f t="shared" ca="1" si="40"/>
        <v>24.372071332437955</v>
      </c>
      <c r="AJ77" s="3">
        <f t="shared" ca="1" si="40"/>
        <v>25.310339155776639</v>
      </c>
      <c r="AK77" s="3">
        <f t="shared" ca="1" si="40"/>
        <v>26.12720887565683</v>
      </c>
      <c r="AL77" s="3">
        <f t="shared" ca="1" si="40"/>
        <v>26.785851139666445</v>
      </c>
      <c r="AM77" s="3">
        <f t="shared" ca="1" si="40"/>
        <v>27.308137311241786</v>
      </c>
    </row>
    <row r="78" spans="1:39">
      <c r="A78" t="s">
        <v>16</v>
      </c>
      <c r="D78" t="s">
        <v>536</v>
      </c>
      <c r="E78" s="181">
        <f>DriversGams!A164</f>
        <v>-1</v>
      </c>
      <c r="F78" s="274" t="s">
        <v>636</v>
      </c>
      <c r="G78" s="3" t="s">
        <v>32</v>
      </c>
    </row>
    <row r="79" spans="1:39">
      <c r="A79" t="s">
        <v>16</v>
      </c>
      <c r="B79" s="18"/>
      <c r="D79" s="3"/>
      <c r="F79" s="74">
        <v>1</v>
      </c>
      <c r="G79" s="74" t="s">
        <v>614</v>
      </c>
      <c r="L79" s="2"/>
    </row>
    <row r="80" spans="1:39">
      <c r="A80" t="s">
        <v>16</v>
      </c>
      <c r="B80" s="18"/>
      <c r="D80" s="3"/>
      <c r="F80" s="74">
        <v>2</v>
      </c>
      <c r="G80" s="74" t="s">
        <v>618</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537</v>
      </c>
      <c r="D81" s="3" t="str">
        <f>D102</f>
        <v>RLEH</v>
      </c>
      <c r="F81" s="74">
        <v>3</v>
      </c>
      <c r="G81" s="157" t="s">
        <v>614</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9.9132987336794098</v>
      </c>
      <c r="Q81" s="17">
        <f t="shared" ca="1" si="43"/>
        <v>9.814700083850127</v>
      </c>
      <c r="R81" s="17">
        <f t="shared" ca="1" si="43"/>
        <v>9.8827868071707421</v>
      </c>
      <c r="S81" s="17">
        <f t="shared" ca="1" si="43"/>
        <v>9.897306902075572</v>
      </c>
      <c r="T81" s="17">
        <f t="shared" ca="1" si="43"/>
        <v>9.9107498242895939</v>
      </c>
      <c r="U81" s="17">
        <f t="shared" ca="1" si="43"/>
        <v>9.909257345136707</v>
      </c>
      <c r="V81" s="17">
        <f t="shared" ca="1" si="43"/>
        <v>9.8903417242972473</v>
      </c>
      <c r="W81" s="17">
        <f t="shared" ca="1" si="43"/>
        <v>9.8598077013290855</v>
      </c>
      <c r="X81" s="17">
        <f t="shared" ca="1" si="43"/>
        <v>9.8058576214551927</v>
      </c>
      <c r="Y81" s="17">
        <f t="shared" ca="1" si="43"/>
        <v>9.7255218184694101</v>
      </c>
      <c r="Z81" s="17">
        <f t="shared" ca="1" si="43"/>
        <v>9.6326145148850273</v>
      </c>
      <c r="AA81" s="17">
        <f t="shared" ca="1" si="43"/>
        <v>9.5406221898729413</v>
      </c>
      <c r="AB81" s="17">
        <f t="shared" ca="1" si="43"/>
        <v>9.4494213762981101</v>
      </c>
      <c r="AC81" s="17">
        <f t="shared" ca="1" si="43"/>
        <v>9.3456566449690488</v>
      </c>
      <c r="AD81" s="17">
        <f t="shared" ca="1" si="43"/>
        <v>9.2373862785954568</v>
      </c>
      <c r="AE81" s="17">
        <f t="shared" ca="1" si="43"/>
        <v>9.13741965671848</v>
      </c>
      <c r="AF81" s="17">
        <f t="shared" ca="1" si="43"/>
        <v>9.032616345271725</v>
      </c>
      <c r="AG81" s="17">
        <f t="shared" ca="1" si="43"/>
        <v>8.9302167675195196</v>
      </c>
      <c r="AH81" s="17">
        <f t="shared" ca="1" si="43"/>
        <v>8.8404258450832867</v>
      </c>
      <c r="AI81" s="17">
        <f t="shared" ca="1" si="43"/>
        <v>8.757457416738939</v>
      </c>
      <c r="AJ81" s="17">
        <f t="shared" ca="1" si="43"/>
        <v>8.1158089700760598</v>
      </c>
      <c r="AK81" s="17">
        <f t="shared" ca="1" si="43"/>
        <v>7.4087685216100887</v>
      </c>
      <c r="AL81" s="17">
        <f t="shared" ca="1" si="43"/>
        <v>6.6310097076364967</v>
      </c>
      <c r="AM81" s="17">
        <f t="shared" ca="1" si="43"/>
        <v>5.7886687596308724</v>
      </c>
      <c r="AY81">
        <v>1</v>
      </c>
    </row>
    <row r="82" spans="1:51">
      <c r="A82" t="s">
        <v>16</v>
      </c>
      <c r="B82" s="18"/>
      <c r="D82" s="3" t="str">
        <f>D109</f>
        <v>RMEH</v>
      </c>
      <c r="H82" t="s">
        <v>631</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10.210613291685858</v>
      </c>
      <c r="Q82" s="17">
        <f t="shared" ca="1" si="45"/>
        <v>10.436313332861436</v>
      </c>
      <c r="R82" s="17">
        <f t="shared" ca="1" si="45"/>
        <v>10.538361420638903</v>
      </c>
      <c r="S82" s="17">
        <f t="shared" ca="1" si="45"/>
        <v>10.696619967243537</v>
      </c>
      <c r="T82" s="17">
        <f t="shared" ca="1" si="45"/>
        <v>10.872100618685476</v>
      </c>
      <c r="U82" s="17">
        <f t="shared" ca="1" si="45"/>
        <v>11.039348046231995</v>
      </c>
      <c r="V82" s="17">
        <f t="shared" ca="1" si="45"/>
        <v>11.216509504987188</v>
      </c>
      <c r="W82" s="17">
        <f t="shared" ca="1" si="45"/>
        <v>11.394008546372303</v>
      </c>
      <c r="X82" s="17">
        <f t="shared" ca="1" si="45"/>
        <v>11.57508802273237</v>
      </c>
      <c r="Y82" s="17">
        <f t="shared" ca="1" si="45"/>
        <v>11.777074735682792</v>
      </c>
      <c r="Z82" s="17">
        <f t="shared" ca="1" si="45"/>
        <v>11.967078737907061</v>
      </c>
      <c r="AA82" s="17">
        <f t="shared" ca="1" si="45"/>
        <v>12.15726344642168</v>
      </c>
      <c r="AB82" s="17">
        <f t="shared" ca="1" si="45"/>
        <v>12.342842612880043</v>
      </c>
      <c r="AC82" s="17">
        <f t="shared" ca="1" si="45"/>
        <v>12.531696531998332</v>
      </c>
      <c r="AD82" s="17">
        <f t="shared" ca="1" si="45"/>
        <v>12.727327656860624</v>
      </c>
      <c r="AE82" s="17">
        <f t="shared" ca="1" si="45"/>
        <v>12.892413966914607</v>
      </c>
      <c r="AF82" s="17">
        <f t="shared" ca="1" si="45"/>
        <v>13.048077706777478</v>
      </c>
      <c r="AG82" s="17">
        <f t="shared" ca="1" si="45"/>
        <v>13.212136353510722</v>
      </c>
      <c r="AH82" s="17">
        <f t="shared" ca="1" si="45"/>
        <v>13.36081813042018</v>
      </c>
      <c r="AI82" s="17">
        <f t="shared" ca="1" si="45"/>
        <v>13.504548229253951</v>
      </c>
      <c r="AJ82" s="17">
        <f t="shared" ca="1" si="45"/>
        <v>14.531452220753444</v>
      </c>
      <c r="AK82" s="17">
        <f t="shared" ca="1" si="45"/>
        <v>15.538946589280968</v>
      </c>
      <c r="AL82" s="17">
        <f t="shared" ca="1" si="45"/>
        <v>16.444694411533249</v>
      </c>
      <c r="AM82" s="17">
        <f t="shared" ca="1" si="45"/>
        <v>17.290468173516857</v>
      </c>
      <c r="AY82">
        <v>2</v>
      </c>
    </row>
    <row r="83" spans="1:51">
      <c r="A83" t="s">
        <v>16</v>
      </c>
      <c r="B83" s="18"/>
      <c r="D83" s="3" t="str">
        <f>D116</f>
        <v>RHEH</v>
      </c>
      <c r="H83" t="s">
        <v>630</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5.2583700973319498</v>
      </c>
      <c r="Q83" s="17">
        <f t="shared" ca="1" si="47"/>
        <v>5.4012591803646162</v>
      </c>
      <c r="R83" s="17">
        <f t="shared" ca="1" si="47"/>
        <v>5.4587959869725431</v>
      </c>
      <c r="S83" s="17">
        <f t="shared" ca="1" si="47"/>
        <v>5.5676330156006335</v>
      </c>
      <c r="T83" s="17">
        <f t="shared" ca="1" si="47"/>
        <v>5.6838853082058227</v>
      </c>
      <c r="U83" s="17">
        <f t="shared" ca="1" si="47"/>
        <v>5.8138144022245051</v>
      </c>
      <c r="V83" s="17">
        <f t="shared" ca="1" si="47"/>
        <v>5.9485249835940843</v>
      </c>
      <c r="W83" s="17">
        <f t="shared" ca="1" si="47"/>
        <v>6.0883837921757511</v>
      </c>
      <c r="X83" s="17">
        <f t="shared" ca="1" si="47"/>
        <v>6.2445461350025164</v>
      </c>
      <c r="Y83" s="17">
        <f t="shared" ca="1" si="47"/>
        <v>6.4091487647122811</v>
      </c>
      <c r="Z83" s="17">
        <f t="shared" ca="1" si="47"/>
        <v>6.5904537808961381</v>
      </c>
      <c r="AA83" s="17">
        <f t="shared" ca="1" si="47"/>
        <v>6.7664438529280559</v>
      </c>
      <c r="AB83" s="17">
        <f t="shared" ca="1" si="47"/>
        <v>6.9408685738337228</v>
      </c>
      <c r="AC83" s="17">
        <f t="shared" ca="1" si="47"/>
        <v>7.1221230609910489</v>
      </c>
      <c r="AD83" s="17">
        <f t="shared" ca="1" si="47"/>
        <v>7.2996058012048222</v>
      </c>
      <c r="AE83" s="17">
        <f t="shared" ca="1" si="47"/>
        <v>7.4863158127396687</v>
      </c>
      <c r="AF83" s="17">
        <f t="shared" ca="1" si="47"/>
        <v>7.6811145895999102</v>
      </c>
      <c r="AG83" s="17">
        <f t="shared" ca="1" si="47"/>
        <v>7.8627987461083206</v>
      </c>
      <c r="AH83" s="17">
        <f t="shared" ca="1" si="47"/>
        <v>8.0370504286864186</v>
      </c>
      <c r="AI83" s="17">
        <f t="shared" ca="1" si="47"/>
        <v>8.2030835195545482</v>
      </c>
      <c r="AJ83" s="17">
        <f t="shared" ca="1" si="47"/>
        <v>8.9906627538912929</v>
      </c>
      <c r="AK83" s="17">
        <f t="shared" ca="1" si="47"/>
        <v>9.7112959836799799</v>
      </c>
      <c r="AL83" s="17">
        <f t="shared" ca="1" si="47"/>
        <v>10.406609805413311</v>
      </c>
      <c r="AM83" s="17">
        <f t="shared" ca="1" si="47"/>
        <v>11.056034705904498</v>
      </c>
      <c r="AY83">
        <v>3</v>
      </c>
    </row>
    <row r="84" spans="1:51">
      <c r="A84" t="s">
        <v>16</v>
      </c>
      <c r="B84" s="18"/>
      <c r="D84" s="3" t="s">
        <v>363</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8.1854933886179726</v>
      </c>
      <c r="Q84" s="17">
        <f t="shared" ca="1" si="49"/>
        <v>8.3664292581957422</v>
      </c>
      <c r="R84" s="17">
        <f t="shared" ca="1" si="49"/>
        <v>8.4482376593134028</v>
      </c>
      <c r="S84" s="17">
        <f t="shared" ca="1" si="49"/>
        <v>8.5751080293801394</v>
      </c>
      <c r="T84" s="17">
        <f t="shared" ca="1" si="49"/>
        <v>8.7157847616365629</v>
      </c>
      <c r="U84" s="17">
        <f t="shared" ca="1" si="49"/>
        <v>8.8498612047783407</v>
      </c>
      <c r="V84" s="17">
        <f t="shared" ca="1" si="49"/>
        <v>8.9918853817726223</v>
      </c>
      <c r="W84" s="17">
        <f t="shared" ca="1" si="49"/>
        <v>9.1341801870148256</v>
      </c>
      <c r="X84" s="17">
        <f t="shared" ca="1" si="49"/>
        <v>9.2793453023920431</v>
      </c>
      <c r="Y84" s="17">
        <f t="shared" ca="1" si="49"/>
        <v>9.441271021857947</v>
      </c>
      <c r="Z84" s="17">
        <f t="shared" ca="1" si="49"/>
        <v>9.5935906190837201</v>
      </c>
      <c r="AA84" s="17">
        <f t="shared" ca="1" si="49"/>
        <v>9.7460550822546317</v>
      </c>
      <c r="AB84" s="17">
        <f t="shared" ca="1" si="49"/>
        <v>9.8948274426129537</v>
      </c>
      <c r="AC84" s="17">
        <f t="shared" ca="1" si="49"/>
        <v>10.046225058230821</v>
      </c>
      <c r="AD84" s="17">
        <f t="shared" ca="1" si="49"/>
        <v>10.203055723874783</v>
      </c>
      <c r="AE84" s="17">
        <f t="shared" ca="1" si="49"/>
        <v>10.33539967432079</v>
      </c>
      <c r="AF84" s="17">
        <f t="shared" ca="1" si="49"/>
        <v>10.460189878111253</v>
      </c>
      <c r="AG84" s="17">
        <f t="shared" ca="1" si="49"/>
        <v>10.591709986631479</v>
      </c>
      <c r="AH84" s="17">
        <f t="shared" ca="1" si="49"/>
        <v>10.710902993665769</v>
      </c>
      <c r="AI84" s="17">
        <f t="shared" ca="1" si="49"/>
        <v>10.826126412684804</v>
      </c>
      <c r="AJ84" s="17">
        <f t="shared" ca="1" si="49"/>
        <v>11.649359610636683</v>
      </c>
      <c r="AK84" s="17">
        <f t="shared" ca="1" si="49"/>
        <v>12.457032789226943</v>
      </c>
      <c r="AL84" s="17">
        <f t="shared" ca="1" si="49"/>
        <v>13.18313930202947</v>
      </c>
      <c r="AM84" s="17">
        <f t="shared" ca="1" si="49"/>
        <v>13.861166697565112</v>
      </c>
      <c r="AY84">
        <v>4</v>
      </c>
    </row>
    <row r="85" spans="1:51">
      <c r="A85" t="s">
        <v>16</v>
      </c>
      <c r="B85" s="18"/>
      <c r="D85" s="3" t="s">
        <v>351</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14.50982490186453</v>
      </c>
      <c r="Q85" s="17">
        <f t="shared" ca="1" si="51"/>
        <v>14.904109734771962</v>
      </c>
      <c r="R85" s="17">
        <f t="shared" ca="1" si="51"/>
        <v>15.062875468990072</v>
      </c>
      <c r="S85" s="17">
        <f t="shared" ca="1" si="51"/>
        <v>15.363197850070492</v>
      </c>
      <c r="T85" s="17">
        <f t="shared" ca="1" si="51"/>
        <v>15.683981739169033</v>
      </c>
      <c r="U85" s="17">
        <f t="shared" ca="1" si="51"/>
        <v>16.042505077955237</v>
      </c>
      <c r="V85" s="17">
        <f t="shared" ca="1" si="51"/>
        <v>16.414222342415709</v>
      </c>
      <c r="W85" s="17">
        <f t="shared" ca="1" si="51"/>
        <v>16.800145506046398</v>
      </c>
      <c r="X85" s="17">
        <f t="shared" ca="1" si="51"/>
        <v>17.231056265224609</v>
      </c>
      <c r="Y85" s="17">
        <f t="shared" ca="1" si="51"/>
        <v>17.685256956934566</v>
      </c>
      <c r="Z85" s="17">
        <f t="shared" ca="1" si="51"/>
        <v>18.185545827813449</v>
      </c>
      <c r="AA85" s="17">
        <f t="shared" ca="1" si="51"/>
        <v>18.671168764651867</v>
      </c>
      <c r="AB85" s="17">
        <f t="shared" ca="1" si="51"/>
        <v>19.15247230777485</v>
      </c>
      <c r="AC85" s="17">
        <f t="shared" ca="1" si="51"/>
        <v>19.652621750025876</v>
      </c>
      <c r="AD85" s="17">
        <f t="shared" ca="1" si="51"/>
        <v>20.142363520942993</v>
      </c>
      <c r="AE85" s="17">
        <f t="shared" ca="1" si="51"/>
        <v>20.65756681105951</v>
      </c>
      <c r="AF85" s="17">
        <f t="shared" ca="1" si="51"/>
        <v>21.195090053246975</v>
      </c>
      <c r="AG85" s="17">
        <f t="shared" ca="1" si="51"/>
        <v>21.696425115173785</v>
      </c>
      <c r="AH85" s="17">
        <f t="shared" ca="1" si="51"/>
        <v>22.177251180335372</v>
      </c>
      <c r="AI85" s="17">
        <f t="shared" ca="1" si="51"/>
        <v>22.635399053501292</v>
      </c>
      <c r="AJ85" s="17">
        <f t="shared" ca="1" si="51"/>
        <v>24.808626988212275</v>
      </c>
      <c r="AK85" s="17">
        <f t="shared" ca="1" si="51"/>
        <v>26.797125665398269</v>
      </c>
      <c r="AL85" s="17">
        <f t="shared" ca="1" si="51"/>
        <v>28.715758553242338</v>
      </c>
      <c r="AM85" s="17">
        <f t="shared" ca="1" si="51"/>
        <v>30.507766612511329</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637</v>
      </c>
    </row>
    <row r="89" spans="1:51">
      <c r="A89" t="s">
        <v>16</v>
      </c>
      <c r="B89" s="18"/>
      <c r="C89" t="s">
        <v>638</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9.7150327590058208</v>
      </c>
      <c r="Q89" s="3">
        <f t="shared" ca="1" si="53"/>
        <v>9.422112080496122</v>
      </c>
      <c r="R89" s="3">
        <f t="shared" ca="1" si="53"/>
        <v>9.2898195987404968</v>
      </c>
      <c r="S89" s="3">
        <f t="shared" ca="1" si="53"/>
        <v>9.1055223499095277</v>
      </c>
      <c r="T89" s="3">
        <f t="shared" ca="1" si="53"/>
        <v>8.9196748418606351</v>
      </c>
      <c r="U89" s="3">
        <f t="shared" ca="1" si="53"/>
        <v>8.7201464637203028</v>
      </c>
      <c r="V89" s="3">
        <f t="shared" ca="1" si="53"/>
        <v>8.505693882895633</v>
      </c>
      <c r="W89" s="3">
        <f t="shared" ca="1" si="53"/>
        <v>8.2822384691164324</v>
      </c>
      <c r="X89" s="3">
        <f t="shared" ca="1" si="53"/>
        <v>8.0408032495932584</v>
      </c>
      <c r="Y89" s="3">
        <f t="shared" ca="1" si="53"/>
        <v>7.7804174547755283</v>
      </c>
      <c r="Z89" s="3">
        <f t="shared" ca="1" si="53"/>
        <v>7.7060916119080227</v>
      </c>
      <c r="AA89" s="3">
        <f t="shared" ca="1" si="53"/>
        <v>7.6324977518983532</v>
      </c>
      <c r="AB89" s="3">
        <f t="shared" ca="1" si="53"/>
        <v>7.5595371010384884</v>
      </c>
      <c r="AC89" s="3">
        <f t="shared" ca="1" si="53"/>
        <v>7.4765253159752394</v>
      </c>
      <c r="AD89" s="3">
        <f t="shared" ca="1" si="53"/>
        <v>7.389909022876366</v>
      </c>
      <c r="AE89" s="3">
        <f t="shared" ca="1" si="53"/>
        <v>7.3099357253747845</v>
      </c>
      <c r="AF89" s="3">
        <f t="shared" ca="1" si="53"/>
        <v>7.2260930762173805</v>
      </c>
      <c r="AG89" s="3">
        <f t="shared" ca="1" si="53"/>
        <v>7.1441734140156159</v>
      </c>
      <c r="AH89" s="3">
        <f t="shared" ca="1" si="53"/>
        <v>7.0723406760666299</v>
      </c>
      <c r="AI89" s="3">
        <f t="shared" ca="1" si="53"/>
        <v>7.0059659333911517</v>
      </c>
      <c r="AJ89" s="3">
        <f t="shared" ca="1" si="53"/>
        <v>6.4926471760608484</v>
      </c>
      <c r="AK89" s="3">
        <f t="shared" ca="1" si="53"/>
        <v>5.9270148172880717</v>
      </c>
      <c r="AL89" s="3">
        <f t="shared" ca="1" si="53"/>
        <v>5.3048077661091977</v>
      </c>
      <c r="AM89" s="3">
        <f t="shared" ca="1" si="53"/>
        <v>4.6309350077046982</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10.006401025852142</v>
      </c>
      <c r="Q90" s="3">
        <f t="shared" ca="1" si="54"/>
        <v>10.018860799546978</v>
      </c>
      <c r="R90" s="3">
        <f t="shared" ca="1" si="54"/>
        <v>9.9060597354005697</v>
      </c>
      <c r="S90" s="3">
        <f t="shared" ca="1" si="54"/>
        <v>9.8408903698640557</v>
      </c>
      <c r="T90" s="3">
        <f t="shared" ca="1" si="54"/>
        <v>9.7848905568169275</v>
      </c>
      <c r="U90" s="3">
        <f t="shared" ca="1" si="54"/>
        <v>9.7146262806841559</v>
      </c>
      <c r="V90" s="3">
        <f t="shared" ca="1" si="54"/>
        <v>9.6461981742889815</v>
      </c>
      <c r="W90" s="3">
        <f t="shared" ca="1" si="54"/>
        <v>9.5709671789527349</v>
      </c>
      <c r="X90" s="3">
        <f t="shared" ca="1" si="54"/>
        <v>9.4915721786405438</v>
      </c>
      <c r="Y90" s="3">
        <f t="shared" ca="1" si="54"/>
        <v>9.4216597885462345</v>
      </c>
      <c r="Z90" s="3">
        <f t="shared" ca="1" si="54"/>
        <v>9.5736629903256496</v>
      </c>
      <c r="AA90" s="3">
        <f t="shared" ca="1" si="54"/>
        <v>9.7258107571373458</v>
      </c>
      <c r="AB90" s="3">
        <f t="shared" ca="1" si="54"/>
        <v>9.8742740903040342</v>
      </c>
      <c r="AC90" s="3">
        <f t="shared" ca="1" si="54"/>
        <v>10.025357225598666</v>
      </c>
      <c r="AD90" s="3">
        <f t="shared" ca="1" si="54"/>
        <v>10.1818621254885</v>
      </c>
      <c r="AE90" s="3">
        <f t="shared" ca="1" si="54"/>
        <v>10.313931173531685</v>
      </c>
      <c r="AF90" s="3">
        <f t="shared" ca="1" si="54"/>
        <v>10.438462165421983</v>
      </c>
      <c r="AG90" s="3">
        <f t="shared" ca="1" si="54"/>
        <v>10.569709082808579</v>
      </c>
      <c r="AH90" s="3">
        <f t="shared" ca="1" si="54"/>
        <v>10.688654504336144</v>
      </c>
      <c r="AI90" s="3">
        <f t="shared" ca="1" si="54"/>
        <v>10.803638583403162</v>
      </c>
      <c r="AJ90" s="3">
        <f t="shared" ca="1" si="54"/>
        <v>11.625161776602756</v>
      </c>
      <c r="AK90" s="3">
        <f t="shared" ca="1" si="54"/>
        <v>12.431157271424775</v>
      </c>
      <c r="AL90" s="3">
        <f t="shared" ca="1" si="54"/>
        <v>13.1557555292266</v>
      </c>
      <c r="AM90" s="3">
        <f t="shared" ca="1" si="54"/>
        <v>13.832374538813486</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5.1532026953853105</v>
      </c>
      <c r="Q91" s="3">
        <f t="shared" ca="1" si="55"/>
        <v>5.185208813150032</v>
      </c>
      <c r="R91" s="3">
        <f t="shared" ca="1" si="55"/>
        <v>5.131268227754191</v>
      </c>
      <c r="S91" s="3">
        <f t="shared" ca="1" si="55"/>
        <v>5.1222223743525834</v>
      </c>
      <c r="T91" s="3">
        <f t="shared" ca="1" si="55"/>
        <v>5.1154967773852409</v>
      </c>
      <c r="U91" s="3">
        <f t="shared" ca="1" si="55"/>
        <v>5.1161566739575646</v>
      </c>
      <c r="V91" s="3">
        <f t="shared" ca="1" si="55"/>
        <v>5.1157314858909126</v>
      </c>
      <c r="W91" s="3">
        <f t="shared" ca="1" si="55"/>
        <v>5.1142423854276302</v>
      </c>
      <c r="X91" s="3">
        <f t="shared" ca="1" si="55"/>
        <v>5.1205278307020636</v>
      </c>
      <c r="Y91" s="3">
        <f t="shared" ca="1" si="55"/>
        <v>5.127319011769826</v>
      </c>
      <c r="Z91" s="3">
        <f t="shared" ca="1" si="55"/>
        <v>5.2723630247169115</v>
      </c>
      <c r="AA91" s="3">
        <f t="shared" ca="1" si="55"/>
        <v>5.4131550823424455</v>
      </c>
      <c r="AB91" s="3">
        <f t="shared" ca="1" si="55"/>
        <v>5.5526948590669791</v>
      </c>
      <c r="AC91" s="3">
        <f t="shared" ca="1" si="55"/>
        <v>5.6976984487928402</v>
      </c>
      <c r="AD91" s="3">
        <f t="shared" ca="1" si="55"/>
        <v>5.8396846409638581</v>
      </c>
      <c r="AE91" s="3">
        <f t="shared" ca="1" si="55"/>
        <v>5.989052650191736</v>
      </c>
      <c r="AF91" s="3">
        <f t="shared" ca="1" si="55"/>
        <v>6.1448916716799289</v>
      </c>
      <c r="AG91" s="3">
        <f t="shared" ca="1" si="55"/>
        <v>6.2902389968866572</v>
      </c>
      <c r="AH91" s="3">
        <f t="shared" ca="1" si="55"/>
        <v>6.4296403429491349</v>
      </c>
      <c r="AI91" s="3">
        <f t="shared" ca="1" si="55"/>
        <v>6.5624668156436394</v>
      </c>
      <c r="AJ91" s="3">
        <f t="shared" ca="1" si="55"/>
        <v>7.1925302031130354</v>
      </c>
      <c r="AK91" s="3">
        <f t="shared" ca="1" si="55"/>
        <v>7.7690367869439845</v>
      </c>
      <c r="AL91" s="3">
        <f t="shared" ca="1" si="55"/>
        <v>8.3252878443306493</v>
      </c>
      <c r="AM91" s="3">
        <f t="shared" ca="1" si="55"/>
        <v>8.8448277647235987</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8.1691224018407365</v>
      </c>
      <c r="Q92" s="3">
        <f t="shared" ca="1" si="56"/>
        <v>8.3329635411629592</v>
      </c>
      <c r="R92" s="3">
        <f t="shared" ca="1" si="56"/>
        <v>8.3975482333575222</v>
      </c>
      <c r="S92" s="3">
        <f t="shared" ca="1" si="56"/>
        <v>8.5065071651450985</v>
      </c>
      <c r="T92" s="3">
        <f t="shared" ca="1" si="56"/>
        <v>8.628626914020197</v>
      </c>
      <c r="U92" s="3">
        <f t="shared" ca="1" si="56"/>
        <v>8.7436628703210015</v>
      </c>
      <c r="V92" s="3">
        <f t="shared" ca="1" si="56"/>
        <v>8.8659989864278046</v>
      </c>
      <c r="W92" s="3">
        <f t="shared" ca="1" si="56"/>
        <v>8.9880333040225882</v>
      </c>
      <c r="X92" s="3">
        <f t="shared" ca="1" si="56"/>
        <v>9.1123170869489858</v>
      </c>
      <c r="Y92" s="3">
        <f t="shared" ca="1" si="56"/>
        <v>9.2524456014207885</v>
      </c>
      <c r="Z92" s="3">
        <f t="shared" ca="1" si="56"/>
        <v>9.4017188067020445</v>
      </c>
      <c r="AA92" s="3">
        <f t="shared" ca="1" si="56"/>
        <v>9.5511339806095386</v>
      </c>
      <c r="AB92" s="3">
        <f t="shared" ca="1" si="56"/>
        <v>9.6969308937606939</v>
      </c>
      <c r="AC92" s="3">
        <f t="shared" ca="1" si="56"/>
        <v>9.8453005570662029</v>
      </c>
      <c r="AD92" s="3">
        <f t="shared" ca="1" si="56"/>
        <v>9.9989946093972861</v>
      </c>
      <c r="AE92" s="3">
        <f t="shared" ca="1" si="56"/>
        <v>10.128691680834374</v>
      </c>
      <c r="AF92" s="3">
        <f t="shared" ca="1" si="56"/>
        <v>10.250986080549026</v>
      </c>
      <c r="AG92" s="3">
        <f t="shared" ca="1" si="56"/>
        <v>10.379875786898848</v>
      </c>
      <c r="AH92" s="3">
        <f t="shared" ca="1" si="56"/>
        <v>10.496684933792453</v>
      </c>
      <c r="AI92" s="3">
        <f t="shared" ca="1" si="56"/>
        <v>10.609603884431108</v>
      </c>
      <c r="AJ92" s="3">
        <f t="shared" ca="1" si="56"/>
        <v>11.416372418423949</v>
      </c>
      <c r="AK92" s="3">
        <f t="shared" ca="1" si="56"/>
        <v>12.207892133442403</v>
      </c>
      <c r="AL92" s="3">
        <f t="shared" ca="1" si="56"/>
        <v>12.91947651598888</v>
      </c>
      <c r="AM92" s="3">
        <f t="shared" ca="1" si="56"/>
        <v>13.583943363613809</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14.219628403827238</v>
      </c>
      <c r="Q93" s="3">
        <f t="shared" ca="1" si="57"/>
        <v>14.307945345381082</v>
      </c>
      <c r="R93" s="3">
        <f t="shared" ca="1" si="57"/>
        <v>14.159102940850666</v>
      </c>
      <c r="S93" s="3">
        <f t="shared" ca="1" si="57"/>
        <v>14.134142022064852</v>
      </c>
      <c r="T93" s="3">
        <f t="shared" ca="1" si="57"/>
        <v>14.11558356525213</v>
      </c>
      <c r="U93" s="3">
        <f t="shared" ca="1" si="57"/>
        <v>14.117404468600609</v>
      </c>
      <c r="V93" s="3">
        <f t="shared" ca="1" si="57"/>
        <v>14.116231214477509</v>
      </c>
      <c r="W93" s="3">
        <f t="shared" ca="1" si="57"/>
        <v>14.112122225078974</v>
      </c>
      <c r="X93" s="3">
        <f t="shared" ca="1" si="57"/>
        <v>14.129466137484179</v>
      </c>
      <c r="Y93" s="3">
        <f t="shared" ca="1" si="57"/>
        <v>14.148205565547654</v>
      </c>
      <c r="Z93" s="3">
        <f t="shared" ca="1" si="57"/>
        <v>14.54843666225076</v>
      </c>
      <c r="AA93" s="3">
        <f t="shared" ca="1" si="57"/>
        <v>14.936935011721495</v>
      </c>
      <c r="AB93" s="3">
        <f t="shared" ca="1" si="57"/>
        <v>15.32197784621988</v>
      </c>
      <c r="AC93" s="3">
        <f t="shared" ca="1" si="57"/>
        <v>15.722097400020701</v>
      </c>
      <c r="AD93" s="3">
        <f t="shared" ca="1" si="57"/>
        <v>16.113890816754395</v>
      </c>
      <c r="AE93" s="3">
        <f t="shared" ca="1" si="57"/>
        <v>16.526053448847609</v>
      </c>
      <c r="AF93" s="3">
        <f t="shared" ca="1" si="57"/>
        <v>16.956072042597583</v>
      </c>
      <c r="AG93" s="3">
        <f t="shared" ca="1" si="57"/>
        <v>17.357140092139026</v>
      </c>
      <c r="AH93" s="3">
        <f t="shared" ca="1" si="57"/>
        <v>17.741800944268299</v>
      </c>
      <c r="AI93" s="3">
        <f t="shared" ca="1" si="57"/>
        <v>18.108319242801034</v>
      </c>
      <c r="AJ93" s="3">
        <f t="shared" ca="1" si="57"/>
        <v>19.846901590569821</v>
      </c>
      <c r="AK93" s="3">
        <f t="shared" ca="1" si="57"/>
        <v>21.437700532318615</v>
      </c>
      <c r="AL93" s="3">
        <f t="shared" ca="1" si="57"/>
        <v>22.972606842593869</v>
      </c>
      <c r="AM93" s="3">
        <f t="shared" ca="1" si="57"/>
        <v>24.406213290009063</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431</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82">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16.56857136615066</v>
      </c>
      <c r="Q99" s="17">
        <f t="shared" ca="1" si="59"/>
        <v>16.403778716378849</v>
      </c>
      <c r="R99" s="17">
        <f t="shared" ca="1" si="59"/>
        <v>16.517575320791906</v>
      </c>
      <c r="S99" s="17">
        <f t="shared" ca="1" si="59"/>
        <v>16.541843451425013</v>
      </c>
      <c r="T99" s="17">
        <f t="shared" ca="1" si="59"/>
        <v>16.564311251705856</v>
      </c>
      <c r="U99" s="17">
        <f t="shared" ca="1" si="59"/>
        <v>16.56181679975586</v>
      </c>
      <c r="V99" s="17">
        <f t="shared" ca="1" si="59"/>
        <v>16.5302022159293</v>
      </c>
      <c r="W99" s="17">
        <f t="shared" ca="1" si="59"/>
        <v>16.479169239698603</v>
      </c>
      <c r="X99" s="17">
        <f t="shared" ca="1" si="59"/>
        <v>16.388999885116029</v>
      </c>
      <c r="Y99" s="17">
        <f t="shared" ca="1" si="59"/>
        <v>16.254730806700703</v>
      </c>
      <c r="Z99" s="17">
        <f t="shared" ca="1" si="59"/>
        <v>16.099450376721858</v>
      </c>
      <c r="AA99" s="17">
        <f t="shared" ca="1" si="59"/>
        <v>15.94569919429026</v>
      </c>
      <c r="AB99" s="17">
        <f t="shared" ca="1" si="59"/>
        <v>15.793270902864732</v>
      </c>
      <c r="AC99" s="17">
        <f t="shared" ca="1" si="59"/>
        <v>15.619843933446965</v>
      </c>
      <c r="AD99" s="17">
        <f t="shared" ca="1" si="59"/>
        <v>15.438886480202305</v>
      </c>
      <c r="AE99" s="17">
        <f t="shared" ca="1" si="59"/>
        <v>15.271807473173638</v>
      </c>
      <c r="AF99" s="17">
        <f t="shared" ca="1" si="59"/>
        <v>15.096644675020981</v>
      </c>
      <c r="AG99" s="17">
        <f t="shared" ca="1" si="59"/>
        <v>14.925499352214654</v>
      </c>
      <c r="AH99" s="17">
        <f t="shared" ca="1" si="59"/>
        <v>14.775427479431997</v>
      </c>
      <c r="AI99" s="17">
        <f t="shared" ca="1" si="59"/>
        <v>14.636758368060381</v>
      </c>
      <c r="AJ99" s="17">
        <f t="shared" ca="1" si="59"/>
        <v>13.564340561826496</v>
      </c>
      <c r="AK99" s="17">
        <f t="shared" ca="1" si="59"/>
        <v>12.382629968422879</v>
      </c>
      <c r="AL99" s="17">
        <f t="shared" ca="1" si="59"/>
        <v>11.082724380871674</v>
      </c>
      <c r="AM99" s="17">
        <f t="shared" ca="1" si="59"/>
        <v>9.6748795769774052</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82">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3.8953380005712829E-2</v>
      </c>
      <c r="Q100" s="17">
        <f t="shared" ca="1" si="60"/>
        <v>3.8565945834905309E-2</v>
      </c>
      <c r="R100" s="17">
        <f t="shared" ca="1" si="60"/>
        <v>3.8833486244823669E-2</v>
      </c>
      <c r="S100" s="17">
        <f t="shared" ca="1" si="60"/>
        <v>3.8890541599427807E-2</v>
      </c>
      <c r="T100" s="17">
        <f t="shared" ca="1" si="60"/>
        <v>3.8943364304710661E-2</v>
      </c>
      <c r="U100" s="17">
        <f t="shared" ca="1" si="60"/>
        <v>3.8937499747497682E-2</v>
      </c>
      <c r="V100" s="17">
        <f t="shared" ca="1" si="60"/>
        <v>3.8863172584925637E-2</v>
      </c>
      <c r="W100" s="17">
        <f t="shared" ca="1" si="60"/>
        <v>3.874319199806598E-2</v>
      </c>
      <c r="X100" s="17">
        <f t="shared" ca="1" si="60"/>
        <v>3.8531200206118207E-2</v>
      </c>
      <c r="Y100" s="17">
        <f t="shared" ca="1" si="60"/>
        <v>3.8215528183531258E-2</v>
      </c>
      <c r="Z100" s="17">
        <f t="shared" ca="1" si="60"/>
        <v>3.7850457625379585E-2</v>
      </c>
      <c r="AA100" s="17">
        <f t="shared" ca="1" si="60"/>
        <v>3.748898238993343E-2</v>
      </c>
      <c r="AB100" s="17">
        <f t="shared" ca="1" si="60"/>
        <v>3.7130617324635733E-2</v>
      </c>
      <c r="AC100" s="17">
        <f t="shared" ca="1" si="60"/>
        <v>3.6722883519850917E-2</v>
      </c>
      <c r="AD100" s="17">
        <f t="shared" ca="1" si="60"/>
        <v>3.6297445243651312E-2</v>
      </c>
      <c r="AE100" s="17">
        <f t="shared" ca="1" si="60"/>
        <v>3.5904635754653295E-2</v>
      </c>
      <c r="AF100" s="17">
        <f t="shared" ca="1" si="60"/>
        <v>3.5492820946452987E-2</v>
      </c>
      <c r="AG100" s="17">
        <f t="shared" ca="1" si="60"/>
        <v>3.5090451384941171E-2</v>
      </c>
      <c r="AH100" s="17">
        <f t="shared" ca="1" si="60"/>
        <v>3.4737626354980247E-2</v>
      </c>
      <c r="AI100" s="17">
        <f t="shared" ca="1" si="60"/>
        <v>3.4411609677323388E-2</v>
      </c>
      <c r="AJ100" s="17">
        <f t="shared" ca="1" si="60"/>
        <v>3.1890312131026444E-2</v>
      </c>
      <c r="AK100" s="17">
        <f t="shared" ca="1" si="60"/>
        <v>2.9112062830928709E-2</v>
      </c>
      <c r="AL100" s="17">
        <f t="shared" ca="1" si="60"/>
        <v>2.6055932329123375E-2</v>
      </c>
      <c r="AM100" s="17">
        <f t="shared" ca="1" si="60"/>
        <v>2.2746032373162195E-2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82">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12.182778156187352</v>
      </c>
      <c r="Q101" s="17">
        <f t="shared" ca="1" si="61"/>
        <v>12.061607039524763</v>
      </c>
      <c r="R101" s="17">
        <f t="shared" ca="1" si="61"/>
        <v>12.145281048336651</v>
      </c>
      <c r="S101" s="17">
        <f t="shared" ca="1" si="61"/>
        <v>12.163125269496994</v>
      </c>
      <c r="T101" s="17">
        <f t="shared" ca="1" si="61"/>
        <v>12.179645717786112</v>
      </c>
      <c r="U101" s="17">
        <f t="shared" ca="1" si="61"/>
        <v>12.177811561173785</v>
      </c>
      <c r="V101" s="17">
        <f t="shared" ca="1" si="61"/>
        <v>12.154565533936578</v>
      </c>
      <c r="W101" s="17">
        <f t="shared" ca="1" si="61"/>
        <v>12.117041271021627</v>
      </c>
      <c r="X101" s="17">
        <f t="shared" ca="1" si="61"/>
        <v>12.050740247288806</v>
      </c>
      <c r="Y101" s="17">
        <f t="shared" ca="1" si="61"/>
        <v>11.952012942476546</v>
      </c>
      <c r="Z101" s="17">
        <f t="shared" ca="1" si="61"/>
        <v>11.837836107997356</v>
      </c>
      <c r="AA101" s="17">
        <f t="shared" ca="1" si="61"/>
        <v>11.724783720714141</v>
      </c>
      <c r="AB101" s="17">
        <f t="shared" ca="1" si="61"/>
        <v>11.612704047812608</v>
      </c>
      <c r="AC101" s="17">
        <f t="shared" ca="1" si="61"/>
        <v>11.48518416405045</v>
      </c>
      <c r="AD101" s="17">
        <f t="shared" ca="1" si="61"/>
        <v>11.352127157512625</v>
      </c>
      <c r="AE101" s="17">
        <f t="shared" ca="1" si="61"/>
        <v>11.229274895105451</v>
      </c>
      <c r="AF101" s="17">
        <f t="shared" ca="1" si="61"/>
        <v>11.100478666151728</v>
      </c>
      <c r="AG101" s="17">
        <f t="shared" ca="1" si="61"/>
        <v>10.974636464422844</v>
      </c>
      <c r="AH101" s="17">
        <f t="shared" ca="1" si="61"/>
        <v>10.864289453012441</v>
      </c>
      <c r="AI101" s="17">
        <f t="shared" ca="1" si="61"/>
        <v>10.762326828497487</v>
      </c>
      <c r="AJ101" s="17">
        <f t="shared" ca="1" si="61"/>
        <v>9.9737839942743634</v>
      </c>
      <c r="AK101" s="17">
        <f t="shared" ca="1" si="61"/>
        <v>9.104878782949708</v>
      </c>
      <c r="AL101" s="17">
        <f t="shared" ca="1" si="61"/>
        <v>8.1490654513622687</v>
      </c>
      <c r="AM101" s="17">
        <f t="shared" ca="1" si="61"/>
        <v>7.1138850157560256</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82">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9.9132987336794098</v>
      </c>
      <c r="Q102" s="17">
        <f t="shared" ca="1" si="63"/>
        <v>9.814700083850127</v>
      </c>
      <c r="R102" s="17">
        <f t="shared" ca="1" si="63"/>
        <v>9.8827868071707421</v>
      </c>
      <c r="S102" s="17">
        <f t="shared" ca="1" si="63"/>
        <v>9.897306902075572</v>
      </c>
      <c r="T102" s="17">
        <f t="shared" ca="1" si="63"/>
        <v>9.9107498242895939</v>
      </c>
      <c r="U102" s="17">
        <f t="shared" ca="1" si="63"/>
        <v>9.909257345136707</v>
      </c>
      <c r="V102" s="17">
        <f t="shared" ca="1" si="63"/>
        <v>9.8903417242972473</v>
      </c>
      <c r="W102" s="17">
        <f t="shared" ca="1" si="63"/>
        <v>9.8598077013290855</v>
      </c>
      <c r="X102" s="17">
        <f t="shared" ca="1" si="63"/>
        <v>9.8058576214551927</v>
      </c>
      <c r="Y102" s="17">
        <f t="shared" ca="1" si="63"/>
        <v>9.7255218184694101</v>
      </c>
      <c r="Z102" s="17">
        <f t="shared" ca="1" si="63"/>
        <v>9.6326145148850273</v>
      </c>
      <c r="AA102" s="17">
        <f t="shared" ca="1" si="63"/>
        <v>9.5406221898729413</v>
      </c>
      <c r="AB102" s="17">
        <f t="shared" ca="1" si="63"/>
        <v>9.4494213762981101</v>
      </c>
      <c r="AC102" s="17">
        <f t="shared" ca="1" si="63"/>
        <v>9.3456566449690488</v>
      </c>
      <c r="AD102" s="17">
        <f t="shared" ca="1" si="63"/>
        <v>9.2373862785954568</v>
      </c>
      <c r="AE102" s="17">
        <f t="shared" ca="1" si="63"/>
        <v>9.13741965671848</v>
      </c>
      <c r="AF102" s="17">
        <f t="shared" ca="1" si="63"/>
        <v>9.032616345271725</v>
      </c>
      <c r="AG102" s="17">
        <f t="shared" ca="1" si="63"/>
        <v>8.9302167675195196</v>
      </c>
      <c r="AH102" s="17">
        <f t="shared" ca="1" si="63"/>
        <v>8.8404258450832867</v>
      </c>
      <c r="AI102" s="17">
        <f t="shared" ca="1" si="63"/>
        <v>8.757457416738939</v>
      </c>
      <c r="AJ102" s="17">
        <f t="shared" ca="1" si="63"/>
        <v>8.1158089700760598</v>
      </c>
      <c r="AK102" s="17">
        <f t="shared" ca="1" si="63"/>
        <v>7.4087685216100887</v>
      </c>
      <c r="AL102" s="17">
        <f t="shared" ref="AL102:AM102" ca="1" si="64">IF($E$78=1, AL89,AL81)</f>
        <v>6.6310097076364967</v>
      </c>
      <c r="AM102" s="17">
        <f t="shared" ca="1" si="64"/>
        <v>5.7886687596308724</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82">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4.8755048860060617</v>
      </c>
      <c r="Q103" s="17">
        <f t="shared" ca="1" si="65"/>
        <v>4.8270126321246085</v>
      </c>
      <c r="R103" s="17">
        <f t="shared" ca="1" si="65"/>
        <v>4.8604986755839885</v>
      </c>
      <c r="S103" s="17">
        <f t="shared" ca="1" si="65"/>
        <v>4.867639870009338</v>
      </c>
      <c r="T103" s="17">
        <f t="shared" ca="1" si="65"/>
        <v>4.8742512951965962</v>
      </c>
      <c r="U103" s="17">
        <f t="shared" ca="1" si="65"/>
        <v>4.8735172721839088</v>
      </c>
      <c r="V103" s="17">
        <f t="shared" ca="1" si="65"/>
        <v>4.8642142940025588</v>
      </c>
      <c r="W103" s="17">
        <f t="shared" ca="1" si="65"/>
        <v>4.8491972162194665</v>
      </c>
      <c r="X103" s="17">
        <f t="shared" ca="1" si="65"/>
        <v>4.8226637801663443</v>
      </c>
      <c r="Y103" s="17">
        <f t="shared" ca="1" si="65"/>
        <v>4.7831534606954182</v>
      </c>
      <c r="Z103" s="17">
        <f t="shared" ca="1" si="65"/>
        <v>4.7374602938959161</v>
      </c>
      <c r="AA103" s="17">
        <f t="shared" ca="1" si="65"/>
        <v>4.6922171269016921</v>
      </c>
      <c r="AB103" s="17">
        <f t="shared" ca="1" si="65"/>
        <v>4.6473632367751732</v>
      </c>
      <c r="AC103" s="17">
        <f t="shared" ca="1" si="65"/>
        <v>4.5963302286735228</v>
      </c>
      <c r="AD103" s="17">
        <f t="shared" ca="1" si="65"/>
        <v>4.5430812835498653</v>
      </c>
      <c r="AE103" s="17">
        <f t="shared" ca="1" si="65"/>
        <v>4.4939162410657856</v>
      </c>
      <c r="AF103" s="17">
        <f t="shared" ca="1" si="65"/>
        <v>4.4423724441163097</v>
      </c>
      <c r="AG103" s="17">
        <f t="shared" ca="1" si="65"/>
        <v>4.392010838452225</v>
      </c>
      <c r="AH103" s="17">
        <f t="shared" ca="1" si="65"/>
        <v>4.3478503533485586</v>
      </c>
      <c r="AI103" s="17">
        <f t="shared" ca="1" si="65"/>
        <v>4.3070452703338784</v>
      </c>
      <c r="AJ103" s="17">
        <f t="shared" ca="1" si="65"/>
        <v>3.9914732069020782</v>
      </c>
      <c r="AK103" s="17">
        <f t="shared" ca="1" si="65"/>
        <v>3.6437404033511949</v>
      </c>
      <c r="AL103" s="17">
        <f t="shared" ca="1" si="65"/>
        <v>3.2612272763352892</v>
      </c>
      <c r="AM103" s="17">
        <f t="shared" ca="1" si="65"/>
        <v>2.8469517139806668</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82">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4.5341462678947382</v>
      </c>
      <c r="Q104" s="17">
        <f t="shared" ca="1" si="66"/>
        <v>4.4890492005962352</v>
      </c>
      <c r="R104" s="17">
        <f t="shared" ca="1" si="66"/>
        <v>4.5201907177370959</v>
      </c>
      <c r="S104" s="17">
        <f t="shared" ca="1" si="66"/>
        <v>4.5268319212245425</v>
      </c>
      <c r="T104" s="17">
        <f t="shared" ca="1" si="66"/>
        <v>4.5329804472826982</v>
      </c>
      <c r="U104" s="17">
        <f t="shared" ca="1" si="66"/>
        <v>4.5322978169128509</v>
      </c>
      <c r="V104" s="17">
        <f t="shared" ca="1" si="66"/>
        <v>4.5236461870227149</v>
      </c>
      <c r="W104" s="17">
        <f t="shared" ca="1" si="66"/>
        <v>4.5096805303826555</v>
      </c>
      <c r="X104" s="17">
        <f t="shared" ca="1" si="66"/>
        <v>4.485004833635843</v>
      </c>
      <c r="Y104" s="17">
        <f t="shared" ca="1" si="66"/>
        <v>4.4482608303457178</v>
      </c>
      <c r="Z104" s="17">
        <f t="shared" ca="1" si="66"/>
        <v>4.4057668719647278</v>
      </c>
      <c r="AA104" s="17">
        <f t="shared" ca="1" si="66"/>
        <v>4.3636914066394032</v>
      </c>
      <c r="AB104" s="17">
        <f t="shared" ca="1" si="66"/>
        <v>4.3219779629504318</v>
      </c>
      <c r="AC104" s="17">
        <f t="shared" ca="1" si="66"/>
        <v>4.2745180324132495</v>
      </c>
      <c r="AD104" s="17">
        <f t="shared" ca="1" si="66"/>
        <v>4.2249973137498857</v>
      </c>
      <c r="AE104" s="17">
        <f t="shared" ca="1" si="66"/>
        <v>4.1792745631625738</v>
      </c>
      <c r="AF104" s="17">
        <f t="shared" ca="1" si="66"/>
        <v>4.131339606673782</v>
      </c>
      <c r="AG104" s="17">
        <f t="shared" ca="1" si="66"/>
        <v>4.0845040703127351</v>
      </c>
      <c r="AH104" s="17">
        <f t="shared" ca="1" si="66"/>
        <v>4.0434354828735302</v>
      </c>
      <c r="AI104" s="17">
        <f t="shared" ca="1" si="66"/>
        <v>4.0054873689472803</v>
      </c>
      <c r="AJ104" s="17">
        <f t="shared" ca="1" si="66"/>
        <v>3.7120100928259823</v>
      </c>
      <c r="AK104" s="17">
        <f t="shared" ca="1" si="66"/>
        <v>3.3886238117517373</v>
      </c>
      <c r="AL104" s="17">
        <f t="shared" ca="1" si="66"/>
        <v>3.0328923525836835</v>
      </c>
      <c r="AM104" s="17">
        <f t="shared" ca="1" si="66"/>
        <v>2.6476223059221264</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82">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6.1244604350486167</v>
      </c>
      <c r="Q105" s="17">
        <f t="shared" ca="1" si="67"/>
        <v>6.0635459457296275</v>
      </c>
      <c r="R105" s="17">
        <f t="shared" ca="1" si="67"/>
        <v>6.105610091513161</v>
      </c>
      <c r="S105" s="17">
        <f t="shared" ca="1" si="67"/>
        <v>6.1145806419975983</v>
      </c>
      <c r="T105" s="17">
        <f t="shared" ca="1" si="67"/>
        <v>6.1228857125339582</v>
      </c>
      <c r="U105" s="17">
        <f t="shared" ca="1" si="67"/>
        <v>6.1219636552281553</v>
      </c>
      <c r="V105" s="17">
        <f t="shared" ca="1" si="67"/>
        <v>6.1102775379681091</v>
      </c>
      <c r="W105" s="17">
        <f t="shared" ca="1" si="67"/>
        <v>6.0914135431854195</v>
      </c>
      <c r="X105" s="17">
        <f t="shared" ca="1" si="67"/>
        <v>6.0580830506287073</v>
      </c>
      <c r="Y105" s="17">
        <f t="shared" ca="1" si="67"/>
        <v>6.0084513931832682</v>
      </c>
      <c r="Z105" s="17">
        <f t="shared" ca="1" si="67"/>
        <v>5.9510530316271435</v>
      </c>
      <c r="AA105" s="17">
        <f t="shared" ca="1" si="67"/>
        <v>5.8942199460921998</v>
      </c>
      <c r="AB105" s="17">
        <f t="shared" ca="1" si="67"/>
        <v>5.837875858277549</v>
      </c>
      <c r="AC105" s="17">
        <f t="shared" ca="1" si="67"/>
        <v>5.7737697510521881</v>
      </c>
      <c r="AD105" s="17">
        <f t="shared" ca="1" si="67"/>
        <v>5.7068800513712459</v>
      </c>
      <c r="AE105" s="17">
        <f t="shared" ca="1" si="67"/>
        <v>5.6451204255434693</v>
      </c>
      <c r="AF105" s="17">
        <f t="shared" ca="1" si="67"/>
        <v>5.5803726809569909</v>
      </c>
      <c r="AG105" s="17">
        <f t="shared" ca="1" si="67"/>
        <v>5.517109968982175</v>
      </c>
      <c r="AH105" s="17">
        <f t="shared" ca="1" si="67"/>
        <v>5.4616369153941777</v>
      </c>
      <c r="AI105" s="17">
        <f t="shared" ca="1" si="67"/>
        <v>5.4103788155018799</v>
      </c>
      <c r="AJ105" s="17">
        <f t="shared" ca="1" si="67"/>
        <v>5.0139668208298867</v>
      </c>
      <c r="AK105" s="17">
        <f t="shared" ca="1" si="67"/>
        <v>4.577155485981546</v>
      </c>
      <c r="AL105" s="17">
        <f t="shared" ca="1" si="67"/>
        <v>4.0966541703086312</v>
      </c>
      <c r="AM105" s="17">
        <f t="shared" ca="1" si="67"/>
        <v>3.5762538527680108</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82">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15.374815439395009</v>
      </c>
      <c r="Q106" s="17">
        <f t="shared" ca="1" si="68"/>
        <v>15.714667354124161</v>
      </c>
      <c r="R106" s="17">
        <f t="shared" ca="1" si="68"/>
        <v>15.868328106000769</v>
      </c>
      <c r="S106" s="17">
        <f t="shared" ca="1" si="68"/>
        <v>16.106628771812332</v>
      </c>
      <c r="T106" s="17">
        <f t="shared" ca="1" si="68"/>
        <v>16.370861933134922</v>
      </c>
      <c r="U106" s="17">
        <f t="shared" ca="1" si="68"/>
        <v>16.622697768827095</v>
      </c>
      <c r="V106" s="17">
        <f t="shared" ca="1" si="68"/>
        <v>16.889461836128813</v>
      </c>
      <c r="W106" s="17">
        <f t="shared" ca="1" si="68"/>
        <v>17.156734224574649</v>
      </c>
      <c r="X106" s="17">
        <f t="shared" ca="1" si="68"/>
        <v>17.429397917671839</v>
      </c>
      <c r="Y106" s="17">
        <f t="shared" ca="1" si="68"/>
        <v>17.733543059996592</v>
      </c>
      <c r="Z106" s="17">
        <f t="shared" ca="1" si="68"/>
        <v>18.019645019153465</v>
      </c>
      <c r="AA106" s="17">
        <f t="shared" ca="1" si="68"/>
        <v>18.306019080071859</v>
      </c>
      <c r="AB106" s="17">
        <f t="shared" ca="1" si="68"/>
        <v>18.585458262830585</v>
      </c>
      <c r="AC106" s="17">
        <f t="shared" ca="1" si="68"/>
        <v>18.869828463572045</v>
      </c>
      <c r="AD106" s="17">
        <f t="shared" ca="1" si="68"/>
        <v>19.164403564306504</v>
      </c>
      <c r="AE106" s="17">
        <f t="shared" ca="1" si="68"/>
        <v>19.412985258289318</v>
      </c>
      <c r="AF106" s="17">
        <f t="shared" ca="1" si="68"/>
        <v>19.647378746969025</v>
      </c>
      <c r="AG106" s="17">
        <f t="shared" ca="1" si="68"/>
        <v>19.894413018339815</v>
      </c>
      <c r="AH106" s="17">
        <f t="shared" ca="1" si="68"/>
        <v>20.118293290159098</v>
      </c>
      <c r="AI106" s="17">
        <f t="shared" ca="1" si="68"/>
        <v>20.334717483253808</v>
      </c>
      <c r="AJ106" s="17">
        <f t="shared" ca="1" si="68"/>
        <v>21.880996721557619</v>
      </c>
      <c r="AK106" s="17">
        <f t="shared" ca="1" si="68"/>
        <v>23.398049569397177</v>
      </c>
      <c r="AL106" s="17">
        <f t="shared" ca="1" si="68"/>
        <v>24.761895716925057</v>
      </c>
      <c r="AM106" s="17">
        <f t="shared" ca="1" si="68"/>
        <v>26.035434839650346</v>
      </c>
      <c r="AN106" s="3"/>
      <c r="AO106" s="3"/>
      <c r="AP106" s="3"/>
      <c r="AQ106" s="3"/>
      <c r="AR106" s="3"/>
      <c r="AS106" s="3"/>
      <c r="AY106">
        <f t="shared" si="62"/>
        <v>2</v>
      </c>
    </row>
    <row r="107" spans="1:51" s="259" customFormat="1">
      <c r="A107" s="262" t="str">
        <f>'[12]TS BYDem'!A22</f>
        <v/>
      </c>
      <c r="B107" s="262" t="str">
        <f>'[12]TS BYDem'!B22</f>
        <v>COM_PROJ</v>
      </c>
      <c r="C107" s="262" t="str">
        <f>'[12]TS BYDem'!C22</f>
        <v>-</v>
      </c>
      <c r="D107" s="262" t="str">
        <f>'[12]TS BYDem'!D22</f>
        <v>RMNL</v>
      </c>
      <c r="E107" s="261" t="s">
        <v>125</v>
      </c>
      <c r="F107" s="261" t="s">
        <v>125</v>
      </c>
      <c r="G107" s="261" t="s">
        <v>125</v>
      </c>
      <c r="H107" s="261" t="s">
        <v>125</v>
      </c>
      <c r="I107" s="261">
        <v>0</v>
      </c>
      <c r="J107" s="261"/>
      <c r="K107" s="261"/>
      <c r="L107" s="282">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7.5383379628285646E-2</v>
      </c>
      <c r="Q107" s="17">
        <f t="shared" ca="1" si="69"/>
        <v>7.7049688144730219E-2</v>
      </c>
      <c r="R107" s="17">
        <f t="shared" ca="1" si="69"/>
        <v>7.7803093402721263E-2</v>
      </c>
      <c r="S107" s="17">
        <f t="shared" ca="1" si="69"/>
        <v>7.897149178950888E-2</v>
      </c>
      <c r="T107" s="17">
        <f t="shared" ca="1" si="69"/>
        <v>8.0267038314205674E-2</v>
      </c>
      <c r="U107" s="17">
        <f t="shared" ca="1" si="69"/>
        <v>8.15018002195321E-2</v>
      </c>
      <c r="V107" s="17">
        <f t="shared" ca="1" si="69"/>
        <v>8.2809755884812083E-2</v>
      </c>
      <c r="W107" s="17">
        <f t="shared" ca="1" si="69"/>
        <v>8.4120203870466981E-2</v>
      </c>
      <c r="X107" s="17">
        <f t="shared" ca="1" si="69"/>
        <v>8.5457085654096668E-2</v>
      </c>
      <c r="Y107" s="17">
        <f t="shared" ca="1" si="69"/>
        <v>8.6948322333739558E-2</v>
      </c>
      <c r="Z107" s="17">
        <f t="shared" ca="1" si="69"/>
        <v>8.8351092512317236E-2</v>
      </c>
      <c r="AA107" s="17">
        <f t="shared" ca="1" si="69"/>
        <v>8.9755196817503907E-2</v>
      </c>
      <c r="AB107" s="17">
        <f t="shared" ca="1" si="69"/>
        <v>9.1125299117590305E-2</v>
      </c>
      <c r="AC107" s="17">
        <f t="shared" ca="1" si="69"/>
        <v>9.2519578410370465E-2</v>
      </c>
      <c r="AD107" s="17">
        <f t="shared" ca="1" si="69"/>
        <v>9.3963892765572904E-2</v>
      </c>
      <c r="AE107" s="17">
        <f t="shared" ca="1" si="69"/>
        <v>9.5182699474506402E-2</v>
      </c>
      <c r="AF107" s="17">
        <f t="shared" ca="1" si="69"/>
        <v>9.6331940804211494E-2</v>
      </c>
      <c r="AG107" s="17">
        <f t="shared" ca="1" si="69"/>
        <v>9.75431604336989E-2</v>
      </c>
      <c r="AH107" s="17">
        <f t="shared" ca="1" si="69"/>
        <v>9.864085501015496E-2</v>
      </c>
      <c r="AI107" s="17">
        <f t="shared" ca="1" si="69"/>
        <v>9.970199211278323E-2</v>
      </c>
      <c r="AJ107" s="17">
        <f t="shared" ca="1" si="69"/>
        <v>0.10728346554847211</v>
      </c>
      <c r="AK107" s="17">
        <f t="shared" ca="1" si="69"/>
        <v>0.1147216407379989</v>
      </c>
      <c r="AL107" s="17">
        <f t="shared" ca="1" si="69"/>
        <v>0.12140863690383481</v>
      </c>
      <c r="AM107" s="17">
        <f t="shared" ca="1" si="69"/>
        <v>0.12765285385318975</v>
      </c>
      <c r="AN107" s="260"/>
      <c r="AO107" s="260"/>
      <c r="AP107" s="260"/>
      <c r="AQ107" s="260"/>
      <c r="AR107" s="260"/>
      <c r="AS107" s="260"/>
      <c r="AY107" s="263">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82">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10.83352557114365</v>
      </c>
      <c r="Q108" s="17">
        <f t="shared" ca="1" si="70"/>
        <v>11.072994748717418</v>
      </c>
      <c r="R108" s="17">
        <f t="shared" ca="1" si="70"/>
        <v>11.181268418167196</v>
      </c>
      <c r="S108" s="17">
        <f t="shared" ca="1" si="70"/>
        <v>11.349181741541159</v>
      </c>
      <c r="T108" s="17">
        <f t="shared" ca="1" si="70"/>
        <v>11.535367827560611</v>
      </c>
      <c r="U108" s="17">
        <f t="shared" ca="1" si="70"/>
        <v>11.712818410720837</v>
      </c>
      <c r="V108" s="17">
        <f t="shared" ca="1" si="70"/>
        <v>11.900787843977929</v>
      </c>
      <c r="W108" s="17">
        <f t="shared" ca="1" si="70"/>
        <v>12.089115454550049</v>
      </c>
      <c r="X108" s="17">
        <f t="shared" ca="1" si="70"/>
        <v>12.28124192937732</v>
      </c>
      <c r="Y108" s="17">
        <f t="shared" ca="1" si="70"/>
        <v>12.49555111505194</v>
      </c>
      <c r="Z108" s="17">
        <f t="shared" ca="1" si="70"/>
        <v>12.697146568519202</v>
      </c>
      <c r="AA108" s="17">
        <f t="shared" ca="1" si="70"/>
        <v>12.898933752508562</v>
      </c>
      <c r="AB108" s="17">
        <f t="shared" ca="1" si="70"/>
        <v>13.095834427116937</v>
      </c>
      <c r="AC108" s="17">
        <f t="shared" ca="1" si="70"/>
        <v>13.296209635102203</v>
      </c>
      <c r="AD108" s="17">
        <f t="shared" ca="1" si="70"/>
        <v>13.503775501437868</v>
      </c>
      <c r="AE108" s="17">
        <f t="shared" ca="1" si="70"/>
        <v>13.678933125208799</v>
      </c>
      <c r="AF108" s="17">
        <f t="shared" ca="1" si="70"/>
        <v>13.844093342144783</v>
      </c>
      <c r="AG108" s="17">
        <f t="shared" ca="1" si="70"/>
        <v>14.018160608603599</v>
      </c>
      <c r="AH108" s="17">
        <f t="shared" ca="1" si="70"/>
        <v>14.175912918489162</v>
      </c>
      <c r="AI108" s="17">
        <f t="shared" ca="1" si="70"/>
        <v>14.328411466478103</v>
      </c>
      <c r="AJ108" s="17">
        <f t="shared" ca="1" si="70"/>
        <v>15.417963125444359</v>
      </c>
      <c r="AK108" s="17">
        <f t="shared" ca="1" si="70"/>
        <v>16.486921051126807</v>
      </c>
      <c r="AL108" s="17">
        <f t="shared" ca="1" si="70"/>
        <v>17.447925244809046</v>
      </c>
      <c r="AM108" s="17">
        <f t="shared" ca="1" si="70"/>
        <v>18.345296579527268</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82">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10.210613291685858</v>
      </c>
      <c r="Q109" s="17">
        <f t="shared" ca="1" si="72"/>
        <v>10.436313332861436</v>
      </c>
      <c r="R109" s="17">
        <f t="shared" ca="1" si="72"/>
        <v>10.538361420638903</v>
      </c>
      <c r="S109" s="17">
        <f t="shared" ca="1" si="72"/>
        <v>10.696619967243537</v>
      </c>
      <c r="T109" s="17">
        <f t="shared" ca="1" si="72"/>
        <v>10.872100618685476</v>
      </c>
      <c r="U109" s="17">
        <f t="shared" ca="1" si="72"/>
        <v>11.039348046231995</v>
      </c>
      <c r="V109" s="17">
        <f t="shared" ca="1" si="72"/>
        <v>11.216509504987188</v>
      </c>
      <c r="W109" s="17">
        <f t="shared" ca="1" si="72"/>
        <v>11.394008546372303</v>
      </c>
      <c r="X109" s="17">
        <f t="shared" ca="1" si="72"/>
        <v>11.57508802273237</v>
      </c>
      <c r="Y109" s="17">
        <f t="shared" ca="1" si="72"/>
        <v>11.777074735682792</v>
      </c>
      <c r="Z109" s="17">
        <f t="shared" ca="1" si="72"/>
        <v>11.967078737907061</v>
      </c>
      <c r="AA109" s="17">
        <f t="shared" ca="1" si="72"/>
        <v>12.15726344642168</v>
      </c>
      <c r="AB109" s="17">
        <f t="shared" ca="1" si="72"/>
        <v>12.342842612880043</v>
      </c>
      <c r="AC109" s="17">
        <f t="shared" ca="1" si="72"/>
        <v>12.531696531998332</v>
      </c>
      <c r="AD109" s="17">
        <f t="shared" ca="1" si="72"/>
        <v>12.727327656860624</v>
      </c>
      <c r="AE109" s="17">
        <f t="shared" ca="1" si="72"/>
        <v>12.892413966914607</v>
      </c>
      <c r="AF109" s="17">
        <f t="shared" ca="1" si="72"/>
        <v>13.048077706777478</v>
      </c>
      <c r="AG109" s="17">
        <f t="shared" ca="1" si="72"/>
        <v>13.212136353510722</v>
      </c>
      <c r="AH109" s="17">
        <f t="shared" ca="1" si="72"/>
        <v>13.36081813042018</v>
      </c>
      <c r="AI109" s="17">
        <f t="shared" ca="1" si="72"/>
        <v>13.504548229253951</v>
      </c>
      <c r="AJ109" s="17">
        <f t="shared" ca="1" si="72"/>
        <v>14.531452220753444</v>
      </c>
      <c r="AK109" s="17">
        <f t="shared" ca="1" si="72"/>
        <v>15.538946589280968</v>
      </c>
      <c r="AL109" s="17">
        <f ca="1">IF($E$78=1, AL90,AL82)</f>
        <v>16.444694411533249</v>
      </c>
      <c r="AM109" s="17">
        <f ca="1">IF($E$78=1, AM90,AM82)</f>
        <v>17.290468173516857</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82">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7.5655786149660296</v>
      </c>
      <c r="Q110" s="17">
        <f t="shared" ca="1" si="73"/>
        <v>7.7328116063775552</v>
      </c>
      <c r="R110" s="17">
        <f t="shared" ca="1" si="73"/>
        <v>7.808424383840789</v>
      </c>
      <c r="S110" s="17">
        <f t="shared" ca="1" si="73"/>
        <v>7.9256864367286957</v>
      </c>
      <c r="T110" s="17">
        <f t="shared" ca="1" si="73"/>
        <v>8.055709249851045</v>
      </c>
      <c r="U110" s="17">
        <f t="shared" ca="1" si="73"/>
        <v>8.1796316358143191</v>
      </c>
      <c r="V110" s="17">
        <f t="shared" ca="1" si="73"/>
        <v>8.3108998471808064</v>
      </c>
      <c r="W110" s="17">
        <f t="shared" ca="1" si="73"/>
        <v>8.4424181912134468</v>
      </c>
      <c r="X110" s="17">
        <f t="shared" ca="1" si="73"/>
        <v>8.5765894672008045</v>
      </c>
      <c r="Y110" s="17">
        <f t="shared" ca="1" si="73"/>
        <v>8.7262520107082846</v>
      </c>
      <c r="Z110" s="17">
        <f t="shared" ca="1" si="73"/>
        <v>8.8670359357205459</v>
      </c>
      <c r="AA110" s="17">
        <f t="shared" ca="1" si="73"/>
        <v>9.0079537554957163</v>
      </c>
      <c r="AB110" s="17">
        <f t="shared" ca="1" si="73"/>
        <v>9.1454590877448414</v>
      </c>
      <c r="AC110" s="17">
        <f t="shared" ca="1" si="73"/>
        <v>9.2853908558980098</v>
      </c>
      <c r="AD110" s="17">
        <f t="shared" ca="1" si="73"/>
        <v>9.4303442110392801</v>
      </c>
      <c r="AE110" s="17">
        <f t="shared" ca="1" si="73"/>
        <v>9.5526653117693456</v>
      </c>
      <c r="AF110" s="17">
        <f t="shared" ca="1" si="73"/>
        <v>9.6680047363258623</v>
      </c>
      <c r="AG110" s="17">
        <f t="shared" ca="1" si="73"/>
        <v>9.7895643874328098</v>
      </c>
      <c r="AH110" s="17">
        <f t="shared" ca="1" si="73"/>
        <v>9.8997305096516666</v>
      </c>
      <c r="AI110" s="17">
        <f t="shared" ca="1" si="73"/>
        <v>10.00622767402368</v>
      </c>
      <c r="AJ110" s="17">
        <f t="shared" ca="1" si="73"/>
        <v>10.767114670306063</v>
      </c>
      <c r="AK110" s="17">
        <f t="shared" ca="1" si="73"/>
        <v>11.513620059501156</v>
      </c>
      <c r="AL110" s="17">
        <f t="shared" ca="1" si="73"/>
        <v>12.184736099138426</v>
      </c>
      <c r="AM110" s="17">
        <f t="shared" ca="1" si="73"/>
        <v>12.811414213759891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82">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4.6062441531854663</v>
      </c>
      <c r="Q111" s="17">
        <f t="shared" ca="1" si="74"/>
        <v>4.7080626694038079</v>
      </c>
      <c r="R111" s="17">
        <f t="shared" ca="1" si="74"/>
        <v>4.7540989254288464</v>
      </c>
      <c r="S111" s="17">
        <f t="shared" ca="1" si="74"/>
        <v>4.8254930213724085</v>
      </c>
      <c r="T111" s="17">
        <f t="shared" ca="1" si="74"/>
        <v>4.9046564077049206</v>
      </c>
      <c r="U111" s="17">
        <f t="shared" ca="1" si="74"/>
        <v>4.9801055960410174</v>
      </c>
      <c r="V111" s="17">
        <f t="shared" ca="1" si="74"/>
        <v>5.0600272334832468</v>
      </c>
      <c r="W111" s="17">
        <f t="shared" ca="1" si="74"/>
        <v>5.1401011622688912</v>
      </c>
      <c r="X111" s="17">
        <f t="shared" ca="1" si="74"/>
        <v>5.2217903082014487</v>
      </c>
      <c r="Y111" s="17">
        <f t="shared" ca="1" si="74"/>
        <v>5.3129111928114483</v>
      </c>
      <c r="Z111" s="17">
        <f t="shared" ca="1" si="74"/>
        <v>5.3986263990704133</v>
      </c>
      <c r="AA111" s="17">
        <f t="shared" ca="1" si="74"/>
        <v>5.4844231261224579</v>
      </c>
      <c r="AB111" s="17">
        <f t="shared" ca="1" si="74"/>
        <v>5.5681421864797738</v>
      </c>
      <c r="AC111" s="17">
        <f t="shared" ca="1" si="74"/>
        <v>5.6533385636115092</v>
      </c>
      <c r="AD111" s="17">
        <f t="shared" ca="1" si="74"/>
        <v>5.7415922952273943</v>
      </c>
      <c r="AE111" s="17">
        <f t="shared" ca="1" si="74"/>
        <v>5.8160665534069995</v>
      </c>
      <c r="AF111" s="17">
        <f t="shared" ca="1" si="74"/>
        <v>5.8862900719286717</v>
      </c>
      <c r="AG111" s="17">
        <f t="shared" ca="1" si="74"/>
        <v>5.9603007273816466</v>
      </c>
      <c r="AH111" s="17">
        <f t="shared" ca="1" si="74"/>
        <v>6.0273745206994365</v>
      </c>
      <c r="AI111" s="17">
        <f t="shared" ca="1" si="74"/>
        <v>6.0922144973469621</v>
      </c>
      <c r="AJ111" s="17">
        <f t="shared" ca="1" si="74"/>
        <v>6.5554746729701998</v>
      </c>
      <c r="AK111" s="17">
        <f t="shared" ca="1" si="74"/>
        <v>7.0099787181068418</v>
      </c>
      <c r="AL111" s="17">
        <f t="shared" ca="1" si="74"/>
        <v>7.4185825395743752</v>
      </c>
      <c r="AM111" s="17">
        <f t="shared" ca="1" si="74"/>
        <v>7.8001306733409255</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82">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6.8411553089285846</v>
      </c>
      <c r="Q112" s="17">
        <f t="shared" ca="1" si="75"/>
        <v>6.9923753180313657</v>
      </c>
      <c r="R112" s="17">
        <f t="shared" ca="1" si="75"/>
        <v>7.0607479806248348</v>
      </c>
      <c r="S112" s="17">
        <f t="shared" ca="1" si="75"/>
        <v>7.1667818950782589</v>
      </c>
      <c r="T112" s="17">
        <f t="shared" ca="1" si="75"/>
        <v>7.2843546946674653</v>
      </c>
      <c r="U112" s="17">
        <f t="shared" ca="1" si="75"/>
        <v>7.3964111984424319</v>
      </c>
      <c r="V112" s="17">
        <f t="shared" ca="1" si="75"/>
        <v>7.5151101462409455</v>
      </c>
      <c r="W112" s="17">
        <f t="shared" ca="1" si="75"/>
        <v>7.6340352758695715</v>
      </c>
      <c r="X112" s="17">
        <f t="shared" ca="1" si="75"/>
        <v>7.7553593125018647</v>
      </c>
      <c r="Y112" s="17">
        <f t="shared" ca="1" si="75"/>
        <v>7.8906912885702347</v>
      </c>
      <c r="Z112" s="17">
        <f t="shared" ca="1" si="75"/>
        <v>8.0179947963421583</v>
      </c>
      <c r="AA112" s="17">
        <f t="shared" ca="1" si="75"/>
        <v>8.1454193781144646</v>
      </c>
      <c r="AB112" s="17">
        <f t="shared" ca="1" si="75"/>
        <v>8.2697582266806844</v>
      </c>
      <c r="AC112" s="17">
        <f t="shared" ca="1" si="75"/>
        <v>8.396291173770166</v>
      </c>
      <c r="AD112" s="17">
        <f t="shared" ca="1" si="75"/>
        <v>8.5273648781805669</v>
      </c>
      <c r="AE112" s="17">
        <f t="shared" ca="1" si="75"/>
        <v>8.6379734238373533</v>
      </c>
      <c r="AF112" s="17">
        <f t="shared" ca="1" si="75"/>
        <v>8.7422688064896068</v>
      </c>
      <c r="AG112" s="17">
        <f t="shared" ca="1" si="75"/>
        <v>8.8521888132524396</v>
      </c>
      <c r="AH112" s="17">
        <f t="shared" ca="1" si="75"/>
        <v>8.9518062503630293</v>
      </c>
      <c r="AI112" s="17">
        <f t="shared" ca="1" si="75"/>
        <v>9.0481060416292536</v>
      </c>
      <c r="AJ112" s="17">
        <f t="shared" ca="1" si="75"/>
        <v>9.7361361816921512</v>
      </c>
      <c r="AK112" s="17">
        <f t="shared" ca="1" si="75"/>
        <v>10.411161789956052</v>
      </c>
      <c r="AL112" s="17">
        <f t="shared" ca="1" si="75"/>
        <v>11.018016769744305</v>
      </c>
      <c r="AM112" s="17">
        <f t="shared" ca="1" si="75"/>
        <v>11.584688868339798</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82">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8.1854933886179726</v>
      </c>
      <c r="Q113" s="17">
        <f t="shared" ca="1" si="76"/>
        <v>8.3664292581957422</v>
      </c>
      <c r="R113" s="17">
        <f t="shared" ca="1" si="76"/>
        <v>8.4482376593134028</v>
      </c>
      <c r="S113" s="17">
        <f t="shared" ca="1" si="76"/>
        <v>8.5751080293801394</v>
      </c>
      <c r="T113" s="17">
        <f t="shared" ca="1" si="76"/>
        <v>8.7157847616365629</v>
      </c>
      <c r="U113" s="17">
        <f t="shared" ca="1" si="76"/>
        <v>8.8498612047783407</v>
      </c>
      <c r="V113" s="17">
        <f t="shared" ca="1" si="76"/>
        <v>8.9918853817726223</v>
      </c>
      <c r="W113" s="17">
        <f t="shared" ca="1" si="76"/>
        <v>9.1341801870148256</v>
      </c>
      <c r="X113" s="17">
        <f t="shared" ca="1" si="76"/>
        <v>9.2793453023920431</v>
      </c>
      <c r="Y113" s="17">
        <f t="shared" ca="1" si="76"/>
        <v>9.441271021857947</v>
      </c>
      <c r="Z113" s="17">
        <f t="shared" ca="1" si="76"/>
        <v>9.5935906190837201</v>
      </c>
      <c r="AA113" s="17">
        <f t="shared" ca="1" si="76"/>
        <v>9.7460550822546317</v>
      </c>
      <c r="AB113" s="17">
        <f t="shared" ca="1" si="76"/>
        <v>9.8948274426129537</v>
      </c>
      <c r="AC113" s="17">
        <f t="shared" ca="1" si="76"/>
        <v>10.046225058230821</v>
      </c>
      <c r="AD113" s="17">
        <f t="shared" ca="1" si="76"/>
        <v>10.203055723874783</v>
      </c>
      <c r="AE113" s="17">
        <f t="shared" ca="1" si="76"/>
        <v>10.33539967432079</v>
      </c>
      <c r="AF113" s="17">
        <f t="shared" ca="1" si="76"/>
        <v>10.460189878111253</v>
      </c>
      <c r="AG113" s="17">
        <f t="shared" ca="1" si="76"/>
        <v>10.591709986631479</v>
      </c>
      <c r="AH113" s="17">
        <f t="shared" ca="1" si="76"/>
        <v>10.710902993665769</v>
      </c>
      <c r="AI113" s="17">
        <f t="shared" ca="1" si="76"/>
        <v>10.826126412684804</v>
      </c>
      <c r="AJ113" s="17">
        <f t="shared" ca="1" si="76"/>
        <v>11.649359610636683</v>
      </c>
      <c r="AK113" s="17">
        <f t="shared" ca="1" si="76"/>
        <v>12.457032789226943</v>
      </c>
      <c r="AL113" s="17">
        <f ca="1">IF($E$78=1, AL92,AL84)</f>
        <v>13.18313930202947</v>
      </c>
      <c r="AM113" s="17">
        <f ca="1">IF($E$78=1, AM92,AM84)</f>
        <v>13.861166697565112</v>
      </c>
      <c r="AN113" s="3"/>
      <c r="AO113" s="3"/>
      <c r="AP113" s="3"/>
      <c r="AQ113" s="3"/>
      <c r="AR113" s="3"/>
      <c r="AS113" s="3"/>
      <c r="AY113">
        <f t="shared" si="71"/>
        <v>2</v>
      </c>
    </row>
    <row r="114" spans="1:51" s="259" customFormat="1">
      <c r="A114" s="262" t="str">
        <f>'[12]TS BYDem'!A32</f>
        <v/>
      </c>
      <c r="B114" s="262" t="str">
        <f>'[12]TS BYDem'!B32</f>
        <v>COM_PROJ</v>
      </c>
      <c r="C114" s="262" t="str">
        <f>'[12]TS BYDem'!C32</f>
        <v>-</v>
      </c>
      <c r="D114" s="262" t="str">
        <f>'[12]TS BYDem'!D32</f>
        <v>RHEL</v>
      </c>
      <c r="E114" s="261" t="s">
        <v>125</v>
      </c>
      <c r="F114" s="261" t="s">
        <v>125</v>
      </c>
      <c r="G114" s="261" t="s">
        <v>125</v>
      </c>
      <c r="H114" s="261" t="s">
        <v>125</v>
      </c>
      <c r="I114" s="261">
        <v>0</v>
      </c>
      <c r="J114" s="261"/>
      <c r="K114" s="261"/>
      <c r="L114" s="282">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19.062364569315896</v>
      </c>
      <c r="Q114" s="17">
        <f t="shared" ca="1" si="77"/>
        <v>19.58035849962635</v>
      </c>
      <c r="R114" s="17">
        <f t="shared" ca="1" si="77"/>
        <v>19.788937881338381</v>
      </c>
      <c r="S114" s="17">
        <f t="shared" ca="1" si="77"/>
        <v>20.183488108870371</v>
      </c>
      <c r="T114" s="17">
        <f t="shared" ca="1" si="77"/>
        <v>20.604919758343524</v>
      </c>
      <c r="U114" s="17">
        <f t="shared" ca="1" si="77"/>
        <v>21.0759318233942</v>
      </c>
      <c r="V114" s="17">
        <f t="shared" ca="1" si="77"/>
        <v>21.564277482957863</v>
      </c>
      <c r="W114" s="17">
        <f t="shared" ca="1" si="77"/>
        <v>22.071286222941119</v>
      </c>
      <c r="X114" s="17">
        <f t="shared" ca="1" si="77"/>
        <v>22.637397671139244</v>
      </c>
      <c r="Y114" s="17">
        <f t="shared" ca="1" si="77"/>
        <v>23.234106399988072</v>
      </c>
      <c r="Z114" s="17">
        <f t="shared" ca="1" si="77"/>
        <v>23.891363735012092</v>
      </c>
      <c r="AA114" s="17">
        <f t="shared" ca="1" si="77"/>
        <v>24.529353616202609</v>
      </c>
      <c r="AB114" s="17">
        <f t="shared" ca="1" si="77"/>
        <v>25.161668869457994</v>
      </c>
      <c r="AC114" s="17">
        <f t="shared" ca="1" si="77"/>
        <v>25.818743029333206</v>
      </c>
      <c r="AD114" s="17">
        <f t="shared" ca="1" si="77"/>
        <v>26.462144052101223</v>
      </c>
      <c r="AE114" s="17">
        <f t="shared" ca="1" si="77"/>
        <v>27.138995289792593</v>
      </c>
      <c r="AF114" s="17">
        <f t="shared" ca="1" si="77"/>
        <v>27.845169490815614</v>
      </c>
      <c r="AG114" s="17">
        <f t="shared" ca="1" si="77"/>
        <v>28.503801265248764</v>
      </c>
      <c r="AH114" s="17">
        <f t="shared" ca="1" si="77"/>
        <v>29.135489229130535</v>
      </c>
      <c r="AI114" s="17">
        <f t="shared" ca="1" si="77"/>
        <v>29.73738358995244</v>
      </c>
      <c r="AJ114" s="17">
        <f t="shared" ca="1" si="77"/>
        <v>32.592474086486192</v>
      </c>
      <c r="AK114" s="17">
        <f t="shared" ca="1" si="77"/>
        <v>35.204875475647746</v>
      </c>
      <c r="AL114" s="17">
        <f t="shared" ca="1" si="77"/>
        <v>37.725490288722661</v>
      </c>
      <c r="AM114" s="17">
        <f t="shared" ca="1" si="77"/>
        <v>40.079751016744829</v>
      </c>
      <c r="AN114" s="260"/>
      <c r="AO114" s="260"/>
      <c r="AP114" s="260"/>
      <c r="AR114" s="260"/>
      <c r="AS114" s="260"/>
      <c r="AY114" s="259">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82">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7.7447672074095095</v>
      </c>
      <c r="Q115" s="17">
        <f t="shared" ca="1" si="78"/>
        <v>7.9552207631852259</v>
      </c>
      <c r="R115" s="17">
        <f t="shared" ca="1" si="78"/>
        <v>8.0399635950490822</v>
      </c>
      <c r="S115" s="17">
        <f t="shared" ca="1" si="78"/>
        <v>8.2002637326712726</v>
      </c>
      <c r="T115" s="17">
        <f t="shared" ca="1" si="78"/>
        <v>8.3714854091393622</v>
      </c>
      <c r="U115" s="17">
        <f t="shared" ca="1" si="78"/>
        <v>8.5628509022519328</v>
      </c>
      <c r="V115" s="17">
        <f t="shared" ca="1" si="78"/>
        <v>8.7612587879219728</v>
      </c>
      <c r="W115" s="17">
        <f t="shared" ca="1" si="78"/>
        <v>8.96724921733664</v>
      </c>
      <c r="X115" s="17">
        <f t="shared" ca="1" si="78"/>
        <v>9.1972522352624111</v>
      </c>
      <c r="Y115" s="17">
        <f t="shared" ca="1" si="78"/>
        <v>9.4396864925004831</v>
      </c>
      <c r="Z115" s="17">
        <f t="shared" ca="1" si="78"/>
        <v>9.7067207859961133</v>
      </c>
      <c r="AA115" s="17">
        <f t="shared" ca="1" si="78"/>
        <v>9.9659269874375092</v>
      </c>
      <c r="AB115" s="17">
        <f t="shared" ca="1" si="78"/>
        <v>10.222827668376112</v>
      </c>
      <c r="AC115" s="17">
        <f t="shared" ca="1" si="78"/>
        <v>10.48978754041786</v>
      </c>
      <c r="AD115" s="17">
        <f t="shared" ca="1" si="78"/>
        <v>10.751192211607941</v>
      </c>
      <c r="AE115" s="17">
        <f t="shared" ca="1" si="78"/>
        <v>11.026187228669185</v>
      </c>
      <c r="AF115" s="17">
        <f t="shared" ca="1" si="78"/>
        <v>11.313095748066891</v>
      </c>
      <c r="AG115" s="17">
        <f t="shared" ca="1" si="78"/>
        <v>11.580688456717457</v>
      </c>
      <c r="AH115" s="17">
        <f t="shared" ca="1" si="78"/>
        <v>11.837334278918433</v>
      </c>
      <c r="AI115" s="17">
        <f t="shared" ca="1" si="78"/>
        <v>12.081875384564986</v>
      </c>
      <c r="AJ115" s="17">
        <f t="shared" ca="1" si="78"/>
        <v>13.241857986478612</v>
      </c>
      <c r="AK115" s="17">
        <f t="shared" ca="1" si="78"/>
        <v>14.303239460838672</v>
      </c>
      <c r="AL115" s="17">
        <f t="shared" ca="1" si="78"/>
        <v>15.327329356707967</v>
      </c>
      <c r="AM115" s="17">
        <f t="shared" ca="1" si="78"/>
        <v>16.283831957304933</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82">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5.2583700973319498</v>
      </c>
      <c r="Q116" s="17">
        <f t="shared" ca="1" si="79"/>
        <v>5.4012591803646162</v>
      </c>
      <c r="R116" s="17">
        <f t="shared" ca="1" si="79"/>
        <v>5.4587959869725431</v>
      </c>
      <c r="S116" s="17">
        <f t="shared" ca="1" si="79"/>
        <v>5.5676330156006335</v>
      </c>
      <c r="T116" s="17">
        <f t="shared" ca="1" si="79"/>
        <v>5.6838853082058227</v>
      </c>
      <c r="U116" s="17">
        <f t="shared" ca="1" si="79"/>
        <v>5.8138144022245051</v>
      </c>
      <c r="V116" s="17">
        <f t="shared" ca="1" si="79"/>
        <v>5.9485249835940843</v>
      </c>
      <c r="W116" s="17">
        <f t="shared" ca="1" si="79"/>
        <v>6.0883837921757511</v>
      </c>
      <c r="X116" s="17">
        <f t="shared" ca="1" si="79"/>
        <v>6.2445461350025164</v>
      </c>
      <c r="Y116" s="17">
        <f t="shared" ca="1" si="79"/>
        <v>6.4091487647122811</v>
      </c>
      <c r="Z116" s="17">
        <f t="shared" ca="1" si="79"/>
        <v>6.5904537808961381</v>
      </c>
      <c r="AA116" s="17">
        <f t="shared" ca="1" si="79"/>
        <v>6.7664438529280559</v>
      </c>
      <c r="AB116" s="17">
        <f t="shared" ca="1" si="79"/>
        <v>6.9408685738337228</v>
      </c>
      <c r="AC116" s="17">
        <f t="shared" ca="1" si="79"/>
        <v>7.1221230609910489</v>
      </c>
      <c r="AD116" s="17">
        <f t="shared" ca="1" si="79"/>
        <v>7.2996058012048222</v>
      </c>
      <c r="AE116" s="17">
        <f t="shared" ca="1" si="79"/>
        <v>7.4863158127396687</v>
      </c>
      <c r="AF116" s="17">
        <f t="shared" ca="1" si="79"/>
        <v>7.6811145895999102</v>
      </c>
      <c r="AG116" s="17">
        <f t="shared" ca="1" si="79"/>
        <v>7.8627987461083206</v>
      </c>
      <c r="AH116" s="17">
        <f t="shared" ca="1" si="79"/>
        <v>8.0370504286864186</v>
      </c>
      <c r="AI116" s="17">
        <f t="shared" ca="1" si="79"/>
        <v>8.2030835195545482</v>
      </c>
      <c r="AJ116" s="17">
        <f t="shared" ca="1" si="79"/>
        <v>8.9906627538912929</v>
      </c>
      <c r="AK116" s="17">
        <f t="shared" ca="1" si="79"/>
        <v>9.7112959836799799</v>
      </c>
      <c r="AL116" s="17">
        <f t="shared" ca="1" si="79"/>
        <v>10.406609805413311</v>
      </c>
      <c r="AM116" s="17">
        <f t="shared" ca="1" si="79"/>
        <v>11.056034705904498</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82">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35.326499865672751</v>
      </c>
      <c r="Q117" s="17">
        <f t="shared" ca="1" si="80"/>
        <v>36.286449637013639</v>
      </c>
      <c r="R117" s="17">
        <f t="shared" ca="1" si="80"/>
        <v>36.672990324200619</v>
      </c>
      <c r="S117" s="17">
        <f t="shared" ca="1" si="80"/>
        <v>37.404173410602482</v>
      </c>
      <c r="T117" s="17">
        <f t="shared" ca="1" si="80"/>
        <v>38.185173325611338</v>
      </c>
      <c r="U117" s="17">
        <f t="shared" ca="1" si="80"/>
        <v>39.058055994088186</v>
      </c>
      <c r="V117" s="17">
        <f t="shared" ca="1" si="80"/>
        <v>39.963061394349332</v>
      </c>
      <c r="W117" s="17">
        <f t="shared" ca="1" si="80"/>
        <v>40.902653338453888</v>
      </c>
      <c r="X117" s="17">
        <f t="shared" ca="1" si="80"/>
        <v>41.951774811606185</v>
      </c>
      <c r="Y117" s="17">
        <f t="shared" ca="1" si="80"/>
        <v>43.057599367257332</v>
      </c>
      <c r="Z117" s="17">
        <f t="shared" ca="1" si="80"/>
        <v>44.275632999601811</v>
      </c>
      <c r="AA117" s="17">
        <f t="shared" ca="1" si="80"/>
        <v>45.457960059302266</v>
      </c>
      <c r="AB117" s="17">
        <f t="shared" ca="1" si="80"/>
        <v>46.629770861050609</v>
      </c>
      <c r="AC117" s="17">
        <f t="shared" ca="1" si="80"/>
        <v>47.847465032000031</v>
      </c>
      <c r="AD117" s="17">
        <f t="shared" ca="1" si="80"/>
        <v>49.039820054995154</v>
      </c>
      <c r="AE117" s="17">
        <f t="shared" ca="1" si="80"/>
        <v>50.294165237117681</v>
      </c>
      <c r="AF117" s="17">
        <f t="shared" ca="1" si="80"/>
        <v>51.602851928470614</v>
      </c>
      <c r="AG117" s="17">
        <f t="shared" ca="1" si="80"/>
        <v>52.823432681001862</v>
      </c>
      <c r="AH117" s="17">
        <f t="shared" ca="1" si="80"/>
        <v>53.994080985941785</v>
      </c>
      <c r="AI117" s="17">
        <f t="shared" ca="1" si="80"/>
        <v>55.109515588999912</v>
      </c>
      <c r="AJ117" s="17">
        <f t="shared" ca="1" si="80"/>
        <v>60.400588145897444</v>
      </c>
      <c r="AK117" s="17">
        <f t="shared" ca="1" si="80"/>
        <v>65.241907646829162</v>
      </c>
      <c r="AL117" s="17">
        <f t="shared" ca="1" si="80"/>
        <v>69.913127659000992</v>
      </c>
      <c r="AM117" s="17">
        <f t="shared" ca="1" si="80"/>
        <v>74.276059182517557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82">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8.1730965048878179</v>
      </c>
      <c r="Q118" s="17">
        <f t="shared" ca="1" si="81"/>
        <v>8.3951893289957038</v>
      </c>
      <c r="R118" s="17">
        <f t="shared" ca="1" si="81"/>
        <v>8.4846189173063973</v>
      </c>
      <c r="S118" s="17">
        <f t="shared" ca="1" si="81"/>
        <v>8.6537845564336173</v>
      </c>
      <c r="T118" s="17">
        <f t="shared" ca="1" si="81"/>
        <v>8.8344757570888852</v>
      </c>
      <c r="U118" s="17">
        <f t="shared" ca="1" si="81"/>
        <v>9.0364248410352861</v>
      </c>
      <c r="V118" s="17">
        <f t="shared" ca="1" si="81"/>
        <v>9.2458058015579692</v>
      </c>
      <c r="W118" s="17">
        <f t="shared" ca="1" si="81"/>
        <v>9.4631886632505271</v>
      </c>
      <c r="X118" s="17">
        <f t="shared" ca="1" si="81"/>
        <v>9.7059121450001538</v>
      </c>
      <c r="Y118" s="17">
        <f t="shared" ca="1" si="81"/>
        <v>9.9617543836928668</v>
      </c>
      <c r="Z118" s="17">
        <f t="shared" ca="1" si="81"/>
        <v>10.243557179361961</v>
      </c>
      <c r="AA118" s="17">
        <f t="shared" ca="1" si="81"/>
        <v>10.517098945345463</v>
      </c>
      <c r="AB118" s="17">
        <f t="shared" ca="1" si="81"/>
        <v>10.788207682542085</v>
      </c>
      <c r="AC118" s="17">
        <f t="shared" ca="1" si="81"/>
        <v>11.069931940831252</v>
      </c>
      <c r="AD118" s="17">
        <f t="shared" ca="1" si="81"/>
        <v>11.345793764337193</v>
      </c>
      <c r="AE118" s="17">
        <f t="shared" ca="1" si="81"/>
        <v>11.635997556473713</v>
      </c>
      <c r="AF118" s="17">
        <f t="shared" ca="1" si="81"/>
        <v>11.938773734803322</v>
      </c>
      <c r="AG118" s="17">
        <f t="shared" ca="1" si="81"/>
        <v>12.22116582913419</v>
      </c>
      <c r="AH118" s="17">
        <f t="shared" ca="1" si="81"/>
        <v>12.492005612467905</v>
      </c>
      <c r="AI118" s="17">
        <f t="shared" ca="1" si="81"/>
        <v>12.750071220166108</v>
      </c>
      <c r="AJ118" s="17">
        <f t="shared" ca="1" si="81"/>
        <v>13.974207400832801</v>
      </c>
      <c r="AK118" s="17">
        <f t="shared" ca="1" si="81"/>
        <v>15.094289255603803</v>
      </c>
      <c r="AL118" s="17">
        <f t="shared" ca="1" si="81"/>
        <v>16.17501709731512</v>
      </c>
      <c r="AM118" s="17">
        <f t="shared" ca="1" si="81"/>
        <v>17.184419685216792</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82">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14.50982490186453</v>
      </c>
      <c r="Q119" s="17">
        <f t="shared" ca="1" si="82"/>
        <v>14.904109734771962</v>
      </c>
      <c r="R119" s="17">
        <f t="shared" ca="1" si="82"/>
        <v>15.062875468990072</v>
      </c>
      <c r="S119" s="17">
        <f t="shared" ca="1" si="82"/>
        <v>15.363197850070492</v>
      </c>
      <c r="T119" s="17">
        <f t="shared" ca="1" si="82"/>
        <v>15.683981739169033</v>
      </c>
      <c r="U119" s="17">
        <f t="shared" ca="1" si="82"/>
        <v>16.042505077955237</v>
      </c>
      <c r="V119" s="17">
        <f t="shared" ca="1" si="82"/>
        <v>16.414222342415709</v>
      </c>
      <c r="W119" s="17">
        <f t="shared" ca="1" si="82"/>
        <v>16.800145506046398</v>
      </c>
      <c r="X119" s="17">
        <f t="shared" ca="1" si="82"/>
        <v>17.231056265224609</v>
      </c>
      <c r="Y119" s="17">
        <f t="shared" ca="1" si="82"/>
        <v>17.685256956934566</v>
      </c>
      <c r="Z119" s="17">
        <f t="shared" ca="1" si="82"/>
        <v>18.185545827813449</v>
      </c>
      <c r="AA119" s="17">
        <f t="shared" ca="1" si="82"/>
        <v>18.671168764651867</v>
      </c>
      <c r="AB119" s="17">
        <f t="shared" ca="1" si="82"/>
        <v>19.15247230777485</v>
      </c>
      <c r="AC119" s="17">
        <f t="shared" ca="1" si="82"/>
        <v>19.652621750025876</v>
      </c>
      <c r="AD119" s="17">
        <f t="shared" ca="1" si="82"/>
        <v>20.142363520942993</v>
      </c>
      <c r="AE119" s="17">
        <f t="shared" ca="1" si="82"/>
        <v>20.65756681105951</v>
      </c>
      <c r="AF119" s="17">
        <f t="shared" ca="1" si="82"/>
        <v>21.195090053246975</v>
      </c>
      <c r="AG119" s="17">
        <f t="shared" ca="1" si="82"/>
        <v>21.696425115173785</v>
      </c>
      <c r="AH119" s="17">
        <f t="shared" ca="1" si="82"/>
        <v>22.177251180335372</v>
      </c>
      <c r="AI119" s="17">
        <f t="shared" ca="1" si="82"/>
        <v>22.635399053501292</v>
      </c>
      <c r="AJ119" s="17">
        <f t="shared" ca="1" si="82"/>
        <v>24.808626988212275</v>
      </c>
      <c r="AK119" s="17">
        <f t="shared" ca="1" si="82"/>
        <v>26.797125665398269</v>
      </c>
      <c r="AL119" s="17">
        <f t="shared" ca="1" si="82"/>
        <v>28.715758553242338</v>
      </c>
      <c r="AM119" s="17">
        <f t="shared" ca="1" si="82"/>
        <v>30.507766612511329</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10" t="s">
        <v>282</v>
      </c>
      <c r="C2" s="310"/>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378</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379</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377</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380</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5"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2701.6634132159884</v>
      </c>
      <c r="V10" s="3" cm="1">
        <f t="array" ref="V10">INDEX(Drivers!$C$7:$AG$25,$E$10,V3)</f>
        <v>2753.2761577379706</v>
      </c>
      <c r="W10" s="3" cm="1">
        <f t="array" ref="W10">INDEX(Drivers!$C$7:$AG$25,$E$10,W3)</f>
        <v>2758.7827100534464</v>
      </c>
      <c r="X10" s="3" cm="1">
        <f t="array" ref="X10">INDEX(Drivers!$C$7:$AG$25,$E$10,X3)</f>
        <v>2786.3705371539809</v>
      </c>
      <c r="Y10" s="3" cm="1">
        <f t="array" ref="Y10">INDEX(Drivers!$C$7:$AG$25,$E$10,Y3)</f>
        <v>2817.0206130626743</v>
      </c>
      <c r="Z10" s="3" cm="1">
        <f t="array" ref="Z10">INDEX(Drivers!$C$7:$AG$25,$E$10,Z3)</f>
        <v>2856.4589016455516</v>
      </c>
      <c r="AA10" s="3" cm="1">
        <f t="array" ref="AA10">INDEX(Drivers!$C$7:$AG$25,$E$10,AA3)</f>
        <v>2902.1622440718807</v>
      </c>
      <c r="AB10" s="3" cm="1">
        <f t="array" ref="AB10">INDEX(Drivers!$C$7:$AG$25,$E$10,AB3)</f>
        <v>2954.4011644651746</v>
      </c>
      <c r="AC10" s="3" cm="1">
        <f t="array" ref="AC10">INDEX(Drivers!$C$7:$AG$25,$E$10,AC3)</f>
        <v>3019.4917101814099</v>
      </c>
      <c r="AD10" s="3" cm="1">
        <f t="array" ref="AD10">INDEX(Drivers!$C$7:$AG$25,$E$10,AD3)</f>
        <v>3098.6578143357187</v>
      </c>
      <c r="AE10" s="3" cm="1">
        <f t="array" ref="AE10">INDEX(Drivers!$C$7:$AG$25,$E$10,AE3)</f>
        <v>3189.6914736349381</v>
      </c>
      <c r="AF10" s="3" cm="1">
        <f t="array" ref="AF10">INDEX(Drivers!$C$7:$AG$25,$E$10,AF3)</f>
        <v>3285.6295440723929</v>
      </c>
      <c r="AG10" s="3" cm="1">
        <f t="array" ref="AG10">INDEX(Drivers!$C$7:$AG$25,$E$10,AG3)</f>
        <v>3387.4108076665748</v>
      </c>
      <c r="AH10" s="3" cm="1">
        <f t="array" ref="AH10">INDEX(Drivers!$C$7:$AG$25,$E$10,AH3)</f>
        <v>3503.822316485358</v>
      </c>
      <c r="AI10" s="3" cm="1">
        <f t="array" ref="AI10">INDEX(Drivers!$C$7:$AG$25,$E$10,AI3)</f>
        <v>3627.1733086751424</v>
      </c>
      <c r="AJ10" s="3" cm="1">
        <f t="array" ref="AJ10">INDEX(Drivers!$C$7:$AG$25,$E$10,AJ3)</f>
        <v>3757.9091917406686</v>
      </c>
      <c r="AK10" s="3" cm="1">
        <f t="array" ref="AK10">INDEX(Drivers!$C$7:$AG$25,$E$10,AK3)</f>
        <v>3896.9782058681149</v>
      </c>
      <c r="AL10" s="3" cm="1">
        <f t="array" ref="AL10">INDEX(Drivers!$C$7:$AG$25,$E$10,AL3)</f>
        <v>4042.5535023498846</v>
      </c>
      <c r="AM10" s="3" cm="1">
        <f t="array" ref="AM10">INDEX(Drivers!$C$7:$AG$25,$E$10,AM3)</f>
        <v>4190.3715224582984</v>
      </c>
      <c r="AN10" s="3" cm="1">
        <f t="array" ref="AN10">INDEX(Drivers!$C$7:$AG$25,$E$10,AN3)</f>
        <v>4338.746729551779</v>
      </c>
      <c r="AO10" s="3">
        <f>(AS10-AN10)/5+AN10</f>
        <v>4500.4150913986259</v>
      </c>
      <c r="AP10" s="3">
        <f>(AS10-AN10)/5+AO10</f>
        <v>4662.0834532454728</v>
      </c>
      <c r="AQ10" s="3">
        <f>(AS10-AN10)/5+AP10</f>
        <v>4823.7518150923197</v>
      </c>
      <c r="AR10" s="3">
        <f>(AS10-AN10)/5+AQ10</f>
        <v>4985.4201769391666</v>
      </c>
      <c r="AS10" s="3" cm="1">
        <f t="array" ref="AS10">INDEX(Drivers!$C$7:$AG$25,$E$10,AS3)</f>
        <v>5147.0885387860135</v>
      </c>
      <c r="AT10" s="3">
        <f>(AX10-AS10)/5+AS10</f>
        <v>5341.9153126973715</v>
      </c>
      <c r="AU10" s="3">
        <f>(AX10-AS10)/5+AT10</f>
        <v>5536.7420866087296</v>
      </c>
      <c r="AV10" s="3">
        <f>(AX10-AS10)/5+AU10</f>
        <v>5731.5688605200876</v>
      </c>
      <c r="AW10" s="3">
        <f>(AX10-AS10)/5+AV10</f>
        <v>5926.3956344314456</v>
      </c>
      <c r="AX10" s="3" cm="1">
        <f t="array" ref="AX10">INDEX(Drivers!$C$7:$AG$25,$E$10,AX3)</f>
        <v>6121.2224083428055</v>
      </c>
      <c r="AY10" s="3">
        <f>($BH10-$AX10)/10+AX10</f>
        <v>6305.2553447561231</v>
      </c>
      <c r="AZ10" s="3">
        <f t="shared" ref="AZ10:BG10" si="8">($BH10-$AX10)/10+AY10</f>
        <v>6489.2882811694408</v>
      </c>
      <c r="BA10" s="3">
        <f t="shared" si="8"/>
        <v>6673.3212175827584</v>
      </c>
      <c r="BB10" s="3">
        <f t="shared" si="8"/>
        <v>6857.3541539960761</v>
      </c>
      <c r="BC10" s="3">
        <f t="shared" si="8"/>
        <v>7041.3870904093937</v>
      </c>
      <c r="BD10" s="3">
        <f t="shared" si="8"/>
        <v>7225.4200268227114</v>
      </c>
      <c r="BE10" s="3">
        <f t="shared" si="8"/>
        <v>7409.4529632360291</v>
      </c>
      <c r="BF10" s="3">
        <f t="shared" si="8"/>
        <v>7593.4858996493467</v>
      </c>
      <c r="BG10" s="3">
        <f t="shared" si="8"/>
        <v>7777.5188360626644</v>
      </c>
      <c r="BH10" s="3" cm="1">
        <f t="array" ref="BH10">INDEX(Drivers!$C$7:$AK$25,$E$10,BH3)</f>
        <v>7961.5517724759829</v>
      </c>
      <c r="BI10" s="3">
        <f>($BR10-$BH10)/10+BH10</f>
        <v>8032.8863323830847</v>
      </c>
      <c r="BJ10" s="3">
        <f t="shared" ref="BJ10:BQ10" si="9">($BR10-$BH10)/10+BI10</f>
        <v>8104.2208922901864</v>
      </c>
      <c r="BK10" s="3">
        <f t="shared" si="9"/>
        <v>8175.5554521972881</v>
      </c>
      <c r="BL10" s="3">
        <f t="shared" si="9"/>
        <v>8246.8900121043898</v>
      </c>
      <c r="BM10" s="3">
        <f t="shared" si="9"/>
        <v>8318.2245720114915</v>
      </c>
      <c r="BN10" s="3">
        <f t="shared" si="9"/>
        <v>8389.5591319185933</v>
      </c>
      <c r="BO10" s="3">
        <f t="shared" si="9"/>
        <v>8460.893691825695</v>
      </c>
      <c r="BP10" s="3">
        <f t="shared" si="9"/>
        <v>8532.2282517327967</v>
      </c>
      <c r="BQ10" s="3">
        <f t="shared" si="9"/>
        <v>8603.5628116398984</v>
      </c>
      <c r="BR10" s="3" cm="1">
        <f t="array" ref="BR10">INDEX(Drivers!$C$7:$AK$25,$E$10,BR3)</f>
        <v>8674.8973715470001</v>
      </c>
    </row>
    <row r="11" spans="1:70">
      <c r="A11" t="s">
        <v>16</v>
      </c>
      <c r="B11" s="73" t="s">
        <v>215</v>
      </c>
      <c r="C11" s="74"/>
      <c r="D11" s="74"/>
      <c r="E11" s="74"/>
      <c r="F11" s="74"/>
      <c r="G11" s="74"/>
      <c r="H11" s="74"/>
      <c r="I11" s="74"/>
      <c r="J11" s="74"/>
      <c r="K11" s="74"/>
      <c r="L11" s="226" t="str">
        <f t="shared" ref="L11:BR11" si="10">INDEX($C$14:$C$18,MATCH(L$12,$B$14:$B$18,0))</f>
        <v>A</v>
      </c>
      <c r="M11" s="226" t="str">
        <f t="shared" si="10"/>
        <v>A</v>
      </c>
      <c r="N11" s="226" t="str">
        <f t="shared" si="10"/>
        <v>A</v>
      </c>
      <c r="O11" s="226" t="str">
        <f t="shared" si="10"/>
        <v>A</v>
      </c>
      <c r="P11" s="226" t="str">
        <f t="shared" si="10"/>
        <v>A</v>
      </c>
      <c r="Q11" s="226" t="str">
        <f t="shared" si="10"/>
        <v>A</v>
      </c>
      <c r="R11" s="226" t="str">
        <f t="shared" si="10"/>
        <v>B</v>
      </c>
      <c r="S11" s="226" t="str">
        <f t="shared" si="10"/>
        <v>B</v>
      </c>
      <c r="T11" s="226" t="str">
        <f t="shared" si="10"/>
        <v>B</v>
      </c>
      <c r="U11" s="226" t="str">
        <f t="shared" si="10"/>
        <v>B</v>
      </c>
      <c r="V11" s="226" t="str">
        <f t="shared" si="10"/>
        <v>B</v>
      </c>
      <c r="W11" s="226" t="str">
        <f t="shared" si="10"/>
        <v>B</v>
      </c>
      <c r="X11" s="226" t="str">
        <f t="shared" si="10"/>
        <v>B</v>
      </c>
      <c r="Y11" s="226" t="str">
        <f t="shared" si="10"/>
        <v>B</v>
      </c>
      <c r="Z11" s="226" t="str">
        <f t="shared" si="10"/>
        <v>B</v>
      </c>
      <c r="AA11" s="226" t="str">
        <f t="shared" si="10"/>
        <v>B</v>
      </c>
      <c r="AB11" s="226" t="str">
        <f t="shared" si="10"/>
        <v>B</v>
      </c>
      <c r="AC11" s="226" t="str">
        <f t="shared" si="10"/>
        <v>B</v>
      </c>
      <c r="AD11" s="226" t="str">
        <f t="shared" si="10"/>
        <v>B</v>
      </c>
      <c r="AE11" s="226" t="str">
        <f t="shared" si="10"/>
        <v>C</v>
      </c>
      <c r="AF11" s="226" t="str">
        <f t="shared" si="10"/>
        <v>C</v>
      </c>
      <c r="AG11" s="226" t="str">
        <f t="shared" si="10"/>
        <v>C</v>
      </c>
      <c r="AH11" s="226" t="str">
        <f t="shared" si="10"/>
        <v>C</v>
      </c>
      <c r="AI11" s="226" t="str">
        <f t="shared" si="10"/>
        <v>C</v>
      </c>
      <c r="AJ11" s="226" t="str">
        <f t="shared" si="10"/>
        <v>C</v>
      </c>
      <c r="AK11" s="226" t="str">
        <f t="shared" si="10"/>
        <v>C</v>
      </c>
      <c r="AL11" s="226" t="str">
        <f t="shared" si="10"/>
        <v>C</v>
      </c>
      <c r="AM11" s="226" t="str">
        <f t="shared" si="10"/>
        <v>C</v>
      </c>
      <c r="AN11" s="226" t="str">
        <f t="shared" si="10"/>
        <v>C</v>
      </c>
      <c r="AO11" s="226" t="str">
        <f t="shared" si="10"/>
        <v>D</v>
      </c>
      <c r="AP11" s="226" t="str">
        <f t="shared" si="10"/>
        <v>D</v>
      </c>
      <c r="AQ11" s="226" t="str">
        <f t="shared" si="10"/>
        <v>D</v>
      </c>
      <c r="AR11" s="226" t="str">
        <f t="shared" si="10"/>
        <v>D</v>
      </c>
      <c r="AS11" s="226" t="str">
        <f t="shared" si="10"/>
        <v>D</v>
      </c>
      <c r="AT11" s="226" t="str">
        <f t="shared" si="10"/>
        <v>D</v>
      </c>
      <c r="AU11" s="226" t="str">
        <f t="shared" si="10"/>
        <v>D</v>
      </c>
      <c r="AV11" s="226" t="str">
        <f t="shared" si="10"/>
        <v>D</v>
      </c>
      <c r="AW11" s="226" t="str">
        <f t="shared" si="10"/>
        <v>D</v>
      </c>
      <c r="AX11" s="226" t="str">
        <f t="shared" si="10"/>
        <v>D</v>
      </c>
      <c r="AY11" s="226" t="str">
        <f t="shared" si="10"/>
        <v>D</v>
      </c>
      <c r="AZ11" s="226" t="str">
        <f t="shared" si="10"/>
        <v>D</v>
      </c>
      <c r="BA11" s="226" t="str">
        <f t="shared" si="10"/>
        <v>D</v>
      </c>
      <c r="BB11" s="226" t="str">
        <f t="shared" si="10"/>
        <v>D</v>
      </c>
      <c r="BC11" s="226" t="str">
        <f t="shared" si="10"/>
        <v>D</v>
      </c>
      <c r="BD11" s="226" t="str">
        <f t="shared" si="10"/>
        <v>D</v>
      </c>
      <c r="BE11" s="226" t="str">
        <f t="shared" si="10"/>
        <v>D</v>
      </c>
      <c r="BF11" s="226" t="str">
        <f t="shared" si="10"/>
        <v>D</v>
      </c>
      <c r="BG11" s="226" t="str">
        <f t="shared" si="10"/>
        <v>D</v>
      </c>
      <c r="BH11" s="226" t="str">
        <f t="shared" si="10"/>
        <v>D</v>
      </c>
      <c r="BI11" s="226" t="str">
        <f t="shared" si="10"/>
        <v>D</v>
      </c>
      <c r="BJ11" s="226" t="str">
        <f t="shared" si="10"/>
        <v>D</v>
      </c>
      <c r="BK11" s="226" t="str">
        <f t="shared" si="10"/>
        <v>D</v>
      </c>
      <c r="BL11" s="226" t="str">
        <f t="shared" si="10"/>
        <v>D</v>
      </c>
      <c r="BM11" s="226" t="str">
        <f t="shared" si="10"/>
        <v>D</v>
      </c>
      <c r="BN11" s="226" t="str">
        <f t="shared" si="10"/>
        <v>D</v>
      </c>
      <c r="BO11" s="226" t="str">
        <f t="shared" si="10"/>
        <v>D</v>
      </c>
      <c r="BP11" s="226" t="str">
        <f t="shared" si="10"/>
        <v>D</v>
      </c>
      <c r="BQ11" s="226" t="str">
        <f t="shared" si="10"/>
        <v>D</v>
      </c>
      <c r="BR11" s="226" t="str">
        <f t="shared" si="10"/>
        <v>D</v>
      </c>
    </row>
    <row r="12" spans="1:70">
      <c r="A12" t="s">
        <v>16</v>
      </c>
      <c r="B12" s="225"/>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11" t="s">
        <v>216</v>
      </c>
      <c r="C13" s="312"/>
      <c r="D13" s="70" t="s">
        <v>217</v>
      </c>
      <c r="E13" s="70" t="s">
        <v>218</v>
      </c>
      <c r="L13" s="69"/>
      <c r="M13" s="70"/>
    </row>
    <row r="14" spans="1:70">
      <c r="A14" t="s">
        <v>16</v>
      </c>
      <c r="B14" s="225">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1.0509937108419067</v>
      </c>
      <c r="V14" s="70">
        <f t="shared" si="11"/>
        <v>1.0191040616938081</v>
      </c>
    </row>
    <row r="15" spans="1:70">
      <c r="A15" t="s">
        <v>16</v>
      </c>
      <c r="B15" s="225">
        <v>2</v>
      </c>
      <c r="C15" s="70" t="s">
        <v>219</v>
      </c>
      <c r="D15" s="75">
        <f>E14+1</f>
        <v>2018</v>
      </c>
      <c r="E15" s="75">
        <v>2030</v>
      </c>
      <c r="L15" s="69"/>
      <c r="M15" s="70"/>
    </row>
    <row r="16" spans="1:70">
      <c r="A16" t="s">
        <v>16</v>
      </c>
      <c r="B16" s="225">
        <v>3</v>
      </c>
      <c r="C16" s="70" t="s">
        <v>100</v>
      </c>
      <c r="D16" s="75">
        <v>2031</v>
      </c>
      <c r="E16" s="75">
        <v>2040</v>
      </c>
      <c r="L16" s="69"/>
      <c r="M16" s="70"/>
    </row>
    <row r="17" spans="1:70">
      <c r="A17" t="s">
        <v>16</v>
      </c>
      <c r="B17" s="225">
        <v>4</v>
      </c>
      <c r="C17" s="70" t="s">
        <v>220</v>
      </c>
      <c r="D17" s="75">
        <v>2041</v>
      </c>
      <c r="E17" s="75">
        <v>2070</v>
      </c>
      <c r="L17" s="69"/>
      <c r="M17" s="70"/>
    </row>
    <row r="18" spans="1:70">
      <c r="A18" t="s">
        <v>16</v>
      </c>
      <c r="B18" s="225"/>
      <c r="L18" s="69"/>
      <c r="M18" s="70"/>
    </row>
    <row r="19" spans="1:70" ht="15.75" thickBot="1">
      <c r="A19" t="s">
        <v>16</v>
      </c>
      <c r="B19" s="67" t="s">
        <v>496</v>
      </c>
      <c r="C19" s="67" t="s">
        <v>221</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5"/>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5" t="str">
        <f>B10</f>
        <v>COM</v>
      </c>
      <c r="C23" s="70" t="str">
        <f>C10</f>
        <v>Commercial</v>
      </c>
      <c r="D23" s="70" t="s">
        <v>62</v>
      </c>
      <c r="L23" s="186">
        <f>[13]Forecast!I$8</f>
        <v>132.81548999999998</v>
      </c>
      <c r="M23" s="186">
        <f>[13]Forecast!J$8</f>
        <v>134.00787499999998</v>
      </c>
      <c r="N23" s="186">
        <f>[13]Forecast!K$8</f>
        <v>135.598851</v>
      </c>
      <c r="O23" s="186">
        <f>[13]Forecast!L$8</f>
        <v>136.99421599999999</v>
      </c>
      <c r="P23" s="186">
        <f>[13]Forecast!M$8</f>
        <v>138.328236</v>
      </c>
      <c r="Q23" s="187">
        <f>IF(Q10/P10&lt;1,P23,(1+$B$20*(Q10/P10-1))*P23)</f>
        <v>139.22563422464734</v>
      </c>
      <c r="R23" s="275">
        <f t="shared" ref="R23:AQ23" si="13">IF(R10/Q10&lt;1,Q23,(1+$B$20*(R10/Q10-1))*Q23)</f>
        <v>140.22718478624111</v>
      </c>
      <c r="S23" s="275">
        <f t="shared" si="13"/>
        <v>141.05298495459101</v>
      </c>
      <c r="T23" s="275">
        <f t="shared" si="13"/>
        <v>141.05298495459101</v>
      </c>
      <c r="U23" s="275">
        <f t="shared" si="13"/>
        <v>144.2407063311102</v>
      </c>
      <c r="V23" s="275">
        <f t="shared" si="13"/>
        <v>145.46192942680437</v>
      </c>
      <c r="W23" s="187">
        <f t="shared" si="13"/>
        <v>145.59086144956359</v>
      </c>
      <c r="X23" s="187">
        <f t="shared" si="13"/>
        <v>146.23609296601325</v>
      </c>
      <c r="Y23" s="187">
        <f t="shared" si="13"/>
        <v>146.94899313428721</v>
      </c>
      <c r="Z23" s="187">
        <f t="shared" si="13"/>
        <v>147.86074383780982</v>
      </c>
      <c r="AA23" s="187">
        <f t="shared" si="13"/>
        <v>148.9092097760695</v>
      </c>
      <c r="AB23" s="187">
        <f t="shared" si="13"/>
        <v>150.09709784613739</v>
      </c>
      <c r="AC23" s="187">
        <f t="shared" si="13"/>
        <v>151.56265310675622</v>
      </c>
      <c r="AD23" s="187">
        <f t="shared" si="13"/>
        <v>153.32373311689403</v>
      </c>
      <c r="AE23" s="187">
        <f t="shared" si="13"/>
        <v>155.32000285140711</v>
      </c>
      <c r="AF23" s="187">
        <f t="shared" si="13"/>
        <v>157.39038802288925</v>
      </c>
      <c r="AG23" s="187">
        <f t="shared" si="13"/>
        <v>159.55115983647553</v>
      </c>
      <c r="AH23" s="187">
        <f t="shared" si="13"/>
        <v>161.98117773056944</v>
      </c>
      <c r="AI23" s="187">
        <f t="shared" si="13"/>
        <v>164.50841828327606</v>
      </c>
      <c r="AJ23" s="187">
        <f t="shared" si="13"/>
        <v>167.13624111210763</v>
      </c>
      <c r="AK23" s="187">
        <f t="shared" si="13"/>
        <v>169.87741244882298</v>
      </c>
      <c r="AL23" s="187">
        <f t="shared" si="13"/>
        <v>172.68981057721783</v>
      </c>
      <c r="AM23" s="187">
        <f t="shared" si="13"/>
        <v>175.48827489925748</v>
      </c>
      <c r="AN23" s="187">
        <f t="shared" si="13"/>
        <v>178.24211278190532</v>
      </c>
      <c r="AO23" s="187">
        <f t="shared" si="13"/>
        <v>181.18553467962417</v>
      </c>
      <c r="AP23" s="187">
        <f t="shared" si="13"/>
        <v>184.07008051312263</v>
      </c>
      <c r="AQ23" s="187">
        <f t="shared" si="13"/>
        <v>186.89892877932769</v>
      </c>
      <c r="AR23" s="81">
        <f t="shared" ref="AR23:AX23" si="14">(1+$B$20*(AR10/AQ10-1))*AQ23</f>
        <v>189.67498560357549</v>
      </c>
      <c r="AS23" s="81">
        <f t="shared" si="14"/>
        <v>192.40091615531574</v>
      </c>
      <c r="AT23" s="81">
        <f t="shared" si="14"/>
        <v>195.62848558000229</v>
      </c>
      <c r="AU23" s="81">
        <f t="shared" si="14"/>
        <v>198.7905097852715</v>
      </c>
      <c r="AV23" s="81">
        <f t="shared" si="14"/>
        <v>201.89057942380379</v>
      </c>
      <c r="AW23" s="81">
        <f t="shared" si="14"/>
        <v>204.93197308084413</v>
      </c>
      <c r="AX23" s="81">
        <f t="shared" si="14"/>
        <v>207.91769376372429</v>
      </c>
      <c r="AY23" s="81">
        <f t="shared" ref="AY23" si="15">(1+$B$20*(AY10/AX10-1))*AX23</f>
        <v>210.68801609161227</v>
      </c>
      <c r="AZ23" s="81">
        <f t="shared" ref="AZ23" si="16">(1+$B$20*(AZ10/AY10-1))*AY23</f>
        <v>213.41331515641122</v>
      </c>
      <c r="BA23" s="81">
        <f t="shared" ref="BA23" si="17">(1+$B$20*(BA10/AZ10-1))*AZ23</f>
        <v>216.09557876178462</v>
      </c>
      <c r="BB23" s="81">
        <f t="shared" ref="BB23" si="18">(1+$B$20*(BB10/BA10-1))*BA23</f>
        <v>218.73665455047552</v>
      </c>
      <c r="BC23" s="81">
        <f t="shared" ref="BC23" si="19">(1+$B$20*(BC10/BB10-1))*BB23</f>
        <v>221.33826338342922</v>
      </c>
      <c r="BD23" s="81">
        <f t="shared" ref="BD23" si="20">(1+$B$20*(BD10/BC10-1))*BC23</f>
        <v>223.90201112550909</v>
      </c>
      <c r="BE23" s="81">
        <f t="shared" ref="BE23" si="21">(1+$B$20*(BE10/BD10-1))*BD23</f>
        <v>226.4293990633258</v>
      </c>
      <c r="BF23" s="81">
        <f t="shared" ref="BF23" si="22">(1+$B$20*(BF10/BE10-1))*BE23</f>
        <v>228.92183314397221</v>
      </c>
      <c r="BG23" s="81">
        <f t="shared" ref="BG23" si="23">(1+$B$20*(BG10/BF10-1))*BF23</f>
        <v>231.38063219345699</v>
      </c>
      <c r="BH23" s="81">
        <f t="shared" ref="BH23" si="24">(1+$B$20*(BH10/BG10-1))*BG23</f>
        <v>233.80703524899192</v>
      </c>
      <c r="BI23" s="81">
        <f t="shared" ref="BI23" si="25">(1+$B$20*(BI10/BH10-1))*BH23</f>
        <v>234.73544842279796</v>
      </c>
      <c r="BJ23" s="81">
        <f t="shared" ref="BJ23" si="26">(1+$B$20*(BJ10/BI10-1))*BI23</f>
        <v>235.65927084867062</v>
      </c>
      <c r="BK23" s="81">
        <f t="shared" ref="BK23" si="27">(1+$B$20*(BK10/BJ10-1))*BJ23</f>
        <v>236.57856543523519</v>
      </c>
      <c r="BL23" s="81">
        <f t="shared" ref="BL23" si="28">(1+$B$20*(BL10/BK10-1))*BK23</f>
        <v>237.49339368768025</v>
      </c>
      <c r="BM23" s="81">
        <f t="shared" ref="BM23" si="29">(1+$B$20*(BM10/BL10-1))*BL23</f>
        <v>238.40381575093585</v>
      </c>
      <c r="BN23" s="81">
        <f t="shared" ref="BN23" si="30">(1+$B$20*(BN10/BM10-1))*BM23</f>
        <v>239.30989045116419</v>
      </c>
      <c r="BO23" s="81">
        <f t="shared" ref="BO23" si="31">(1+$B$20*(BO10/BN10-1))*BN23</f>
        <v>240.21167533564326</v>
      </c>
      <c r="BP23" s="81">
        <f t="shared" ref="BP23" si="32">(1+$B$20*(BP10/BO10-1))*BO23</f>
        <v>241.10922671111754</v>
      </c>
      <c r="BQ23" s="81">
        <f t="shared" ref="BQ23" si="33">(1+$B$20*(BQ10/BP10-1))*BP23</f>
        <v>242.00259968068804</v>
      </c>
      <c r="BR23" s="81">
        <f t="shared" ref="BR23" si="34">(1+$B$20*(BR10/BQ10-1))*BQ23</f>
        <v>242.89184817930843</v>
      </c>
    </row>
    <row r="24" spans="1:70">
      <c r="A24" t="s">
        <v>16</v>
      </c>
      <c r="B24" s="225"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1.0360211834149076</v>
      </c>
      <c r="V24" s="72">
        <f t="shared" si="35"/>
        <v>1.0447927225247504</v>
      </c>
      <c r="W24" s="72">
        <f t="shared" si="35"/>
        <v>1.0457187877818941</v>
      </c>
      <c r="X24" s="72">
        <f t="shared" si="35"/>
        <v>1.0503532182159372</v>
      </c>
      <c r="Y24" s="72">
        <f t="shared" si="35"/>
        <v>1.0554736845168746</v>
      </c>
      <c r="Z24" s="72">
        <f t="shared" si="35"/>
        <v>1.0620224117580912</v>
      </c>
      <c r="AA24" s="72">
        <f t="shared" si="35"/>
        <v>1.069553107840739</v>
      </c>
      <c r="AB24" s="72">
        <f t="shared" si="35"/>
        <v>1.0780852152840505</v>
      </c>
      <c r="AC24" s="72">
        <f t="shared" si="35"/>
        <v>1.0886116910209402</v>
      </c>
      <c r="AD24" s="72">
        <f t="shared" si="35"/>
        <v>1.1012607984927456</v>
      </c>
      <c r="AE24" s="72">
        <f t="shared" si="35"/>
        <v>1.115599176232092</v>
      </c>
      <c r="AF24" s="72">
        <f t="shared" si="35"/>
        <v>1.1304698944228346</v>
      </c>
      <c r="AG24" s="72">
        <f t="shared" si="35"/>
        <v>1.1459898223845186</v>
      </c>
      <c r="AH24" s="72">
        <f t="shared" si="35"/>
        <v>1.1634436332981968</v>
      </c>
      <c r="AI24" s="72">
        <f t="shared" si="35"/>
        <v>1.1815957542548075</v>
      </c>
      <c r="AJ24" s="72">
        <f t="shared" si="35"/>
        <v>1.2004703159938579</v>
      </c>
      <c r="AK24" s="72">
        <f t="shared" si="35"/>
        <v>1.2201590130644875</v>
      </c>
      <c r="AL24" s="72">
        <f t="shared" si="35"/>
        <v>1.24035930264519</v>
      </c>
      <c r="AM24" s="72">
        <f t="shared" si="35"/>
        <v>1.2604595114725685</v>
      </c>
      <c r="AN24" s="72">
        <f t="shared" si="35"/>
        <v>1.2802391870903818</v>
      </c>
      <c r="AO24" s="72">
        <f t="shared" si="35"/>
        <v>1.301380566076449</v>
      </c>
      <c r="AP24" s="72">
        <f t="shared" si="35"/>
        <v>1.3220990627064886</v>
      </c>
      <c r="AQ24" s="72">
        <f t="shared" si="35"/>
        <v>1.3424175068059465</v>
      </c>
      <c r="AR24" s="72">
        <f t="shared" si="35"/>
        <v>1.3623567718680722</v>
      </c>
      <c r="AS24" s="72">
        <f t="shared" si="35"/>
        <v>1.3819360006998966</v>
      </c>
      <c r="AT24" s="72">
        <f t="shared" si="35"/>
        <v>1.4051182935489184</v>
      </c>
      <c r="AU24" s="72">
        <f t="shared" si="35"/>
        <v>1.4278298022655325</v>
      </c>
      <c r="AV24" s="72">
        <f t="shared" si="35"/>
        <v>1.4500963170190597</v>
      </c>
      <c r="AW24" s="72">
        <f t="shared" si="35"/>
        <v>1.4719413865278321</v>
      </c>
      <c r="AX24" s="72">
        <f t="shared" si="35"/>
        <v>1.4933865801483011</v>
      </c>
      <c r="AY24" s="72">
        <f t="shared" ref="AY24" si="36">AX24*(1+((AY23-AX23)/AX23))</f>
        <v>1.5132846567009131</v>
      </c>
      <c r="AZ24" s="72">
        <f t="shared" ref="AZ24" si="37">AY24*(1+((AZ23-AY23)/AY23))</f>
        <v>1.5328593498238874</v>
      </c>
      <c r="BA24" s="72">
        <f t="shared" ref="BA24" si="38">AZ24*(1+((BA23-AZ23)/AZ23))</f>
        <v>1.5521249370866859</v>
      </c>
      <c r="BB24" s="72">
        <f t="shared" ref="BB24" si="39">BA24*(1+((BB23-BA23)/BA23))</f>
        <v>1.5710946893409969</v>
      </c>
      <c r="BC24" s="72">
        <f t="shared" ref="BC24" si="40">BB24*(1+((BC23-BB23)/BB23))</f>
        <v>1.589780966817427</v>
      </c>
      <c r="BD24" s="72">
        <f t="shared" ref="BD24" si="41">BC24*(1+((BD23-BC23)/BC23))</f>
        <v>1.608195303777409</v>
      </c>
      <c r="BE24" s="72">
        <f t="shared" ref="BE24" si="42">BD24*(1+((BE23-BD23)/BD23))</f>
        <v>1.6263484833401514</v>
      </c>
      <c r="BF24" s="72">
        <f t="shared" ref="BF24" si="43">BE24*(1+((BF23-BE23)/BE23))</f>
        <v>1.6442506038406388</v>
      </c>
      <c r="BG24" s="72">
        <f t="shared" ref="BG24" si="44">BF24*(1+((BG23-BF23)/BF23))</f>
        <v>1.6619111378592333</v>
      </c>
      <c r="BH24" s="72">
        <f t="shared" ref="BH24" si="45">BG24*(1+((BH23-BG23)/BG23))</f>
        <v>1.6793389848864542</v>
      </c>
      <c r="BI24" s="72">
        <f t="shared" ref="BI24" si="46">BH24*(1+((BI23-BH23)/BH23))</f>
        <v>1.6860073917425364</v>
      </c>
      <c r="BJ24" s="72">
        <f t="shared" ref="BJ24" si="47">BI24*(1+((BJ23-BI23)/BI23))</f>
        <v>1.6926428251597909</v>
      </c>
      <c r="BK24" s="72">
        <f t="shared" ref="BK24" si="48">BJ24*(1+((BK23-BJ23)/BJ23))</f>
        <v>1.6992457369847875</v>
      </c>
      <c r="BL24" s="72">
        <f t="shared" ref="BL24" si="49">BK24*(1+((BL23-BK23)/BK23))</f>
        <v>1.7058165689837925</v>
      </c>
      <c r="BM24" s="72">
        <f t="shared" ref="BM24" si="50">BL24*(1+((BM23-BL23)/BL23))</f>
        <v>1.7123557531528988</v>
      </c>
      <c r="BN24" s="72">
        <f t="shared" ref="BN24" si="51">BM24*(1+((BN23-BM23)/BM23))</f>
        <v>1.7188637120160373</v>
      </c>
      <c r="BO24" s="72">
        <f t="shared" ref="BO24" si="52">BN24*(1+((BO23-BN23)/BN23))</f>
        <v>1.725340858911443</v>
      </c>
      <c r="BP24" s="72">
        <f t="shared" ref="BP24" si="53">BO24*(1+((BP23-BO23)/BO23))</f>
        <v>1.731787598267114</v>
      </c>
      <c r="BQ24" s="72">
        <f t="shared" ref="BQ24" si="54">BP24*(1+((BQ23-BP23)/BP23))</f>
        <v>1.738204325865776</v>
      </c>
      <c r="BR24" s="72">
        <f t="shared" ref="BR24" si="55">BQ24*(1+((BR23-BQ23)/BQ23))</f>
        <v>1.7445914290998366</v>
      </c>
    </row>
    <row r="25" spans="1:70">
      <c r="A25" t="s">
        <v>16</v>
      </c>
      <c r="B25" s="225" t="str">
        <f>B10 &amp; "-" &amp; "EXISTING"</f>
        <v>COM-EXISTING</v>
      </c>
      <c r="C25" s="70" t="str">
        <f>C10 &amp; "-" &amp; "existing"</f>
        <v>Commercial-existing</v>
      </c>
      <c r="D25" s="70" t="s">
        <v>44</v>
      </c>
      <c r="E25" s="82">
        <v>1</v>
      </c>
      <c r="I25" s="132"/>
      <c r="L25" s="185">
        <f>E25</f>
        <v>1</v>
      </c>
      <c r="M25" s="185">
        <v>1</v>
      </c>
      <c r="N25" s="185">
        <v>1</v>
      </c>
      <c r="O25" s="185">
        <v>1</v>
      </c>
      <c r="P25" s="185">
        <v>1</v>
      </c>
      <c r="Q25" s="185">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5"/>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5" t="s">
        <v>472</v>
      </c>
      <c r="C27" s="227">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5"/>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8" t="s">
        <v>476</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5" t="s">
        <v>473</v>
      </c>
      <c r="D30" s="70" t="s">
        <v>62</v>
      </c>
      <c r="I30" s="132"/>
      <c r="L30" s="185">
        <f>L23</f>
        <v>132.81548999999998</v>
      </c>
      <c r="M30" s="185">
        <f t="shared" ref="M30:Q30" si="77">M23</f>
        <v>134.00787499999998</v>
      </c>
      <c r="N30" s="185">
        <f t="shared" si="77"/>
        <v>135.598851</v>
      </c>
      <c r="O30" s="185">
        <f t="shared" si="77"/>
        <v>136.99421599999999</v>
      </c>
      <c r="P30" s="185">
        <f t="shared" si="77"/>
        <v>138.328236</v>
      </c>
      <c r="Q30" s="185">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5" t="s">
        <v>474</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10.584097475448772</v>
      </c>
      <c r="V31" s="72">
        <f t="shared" si="80"/>
        <v>13.197576913389412</v>
      </c>
      <c r="W31" s="72">
        <f t="shared" si="80"/>
        <v>14.718765278395097</v>
      </c>
      <c r="X31" s="72">
        <f t="shared" si="80"/>
        <v>16.756253137091221</v>
      </c>
      <c r="Y31" s="72">
        <f t="shared" si="80"/>
        <v>18.86140964761168</v>
      </c>
      <c r="Z31" s="72">
        <f t="shared" si="80"/>
        <v>21.165416693380749</v>
      </c>
      <c r="AA31" s="72">
        <f t="shared" si="80"/>
        <v>23.606138973886914</v>
      </c>
      <c r="AB31" s="72">
        <f t="shared" si="80"/>
        <v>26.186283386201268</v>
      </c>
      <c r="AC31" s="72">
        <f t="shared" si="80"/>
        <v>29.044094989066579</v>
      </c>
      <c r="AD31" s="72">
        <f t="shared" si="80"/>
        <v>32.197431341450866</v>
      </c>
      <c r="AE31" s="72">
        <f t="shared" si="80"/>
        <v>35.585957418210413</v>
      </c>
      <c r="AF31" s="72">
        <f t="shared" si="80"/>
        <v>39.04859893193904</v>
      </c>
      <c r="AG31" s="72">
        <f t="shared" si="80"/>
        <v>42.601627087771789</v>
      </c>
      <c r="AH31" s="72">
        <f t="shared" si="80"/>
        <v>46.42390132411218</v>
      </c>
      <c r="AI31" s="72">
        <f t="shared" si="80"/>
        <v>50.343398219065264</v>
      </c>
      <c r="AJ31" s="72">
        <f t="shared" si="80"/>
        <v>54.363477390143302</v>
      </c>
      <c r="AK31" s="72">
        <f t="shared" si="80"/>
        <v>58.496905069105139</v>
      </c>
      <c r="AL31" s="72">
        <f t="shared" si="80"/>
        <v>62.701559539746455</v>
      </c>
      <c r="AM31" s="72">
        <f t="shared" si="80"/>
        <v>66.892280204032588</v>
      </c>
      <c r="AN31" s="72">
        <f t="shared" si="80"/>
        <v>71.0383744289269</v>
      </c>
      <c r="AO31" s="72">
        <f t="shared" si="80"/>
        <v>75.374052668892219</v>
      </c>
      <c r="AP31" s="72">
        <f t="shared" si="80"/>
        <v>79.650854844637166</v>
      </c>
      <c r="AQ31" s="72">
        <f t="shared" si="80"/>
        <v>83.871959453088692</v>
      </c>
      <c r="AR31" s="72">
        <f t="shared" si="80"/>
        <v>88.040272619582964</v>
      </c>
      <c r="AS31" s="72">
        <f t="shared" si="80"/>
        <v>92.158459513569696</v>
      </c>
      <c r="AT31" s="72">
        <f t="shared" si="80"/>
        <v>96.778285280502715</v>
      </c>
      <c r="AU31" s="72">
        <f t="shared" si="80"/>
        <v>101.3325658280184</v>
      </c>
      <c r="AV31" s="72">
        <f t="shared" si="80"/>
        <v>105.82489180879716</v>
      </c>
      <c r="AW31" s="72">
        <f t="shared" si="80"/>
        <v>110.25854180808398</v>
      </c>
      <c r="AX31" s="72">
        <f t="shared" si="80"/>
        <v>114.63651883321062</v>
      </c>
      <c r="AY31" s="72">
        <f t="shared" ref="AY31:BR31" si="81">AY23-AY30</f>
        <v>118.79909750334507</v>
      </c>
      <c r="AZ31" s="72">
        <f t="shared" si="81"/>
        <v>122.9166529103905</v>
      </c>
      <c r="BA31" s="72">
        <f t="shared" si="81"/>
        <v>126.99117285801037</v>
      </c>
      <c r="BB31" s="72">
        <f t="shared" si="81"/>
        <v>131.02450498894774</v>
      </c>
      <c r="BC31" s="72">
        <f t="shared" si="81"/>
        <v>135.01837016414794</v>
      </c>
      <c r="BD31" s="72">
        <f t="shared" si="81"/>
        <v>138.97437424847425</v>
      </c>
      <c r="BE31" s="72">
        <f t="shared" si="81"/>
        <v>142.89401852853746</v>
      </c>
      <c r="BF31" s="72">
        <f t="shared" si="81"/>
        <v>146.77870895143033</v>
      </c>
      <c r="BG31" s="72">
        <f t="shared" si="81"/>
        <v>150.62976434316158</v>
      </c>
      <c r="BH31" s="72">
        <f t="shared" si="81"/>
        <v>154.44842374094299</v>
      </c>
      <c r="BI31" s="72">
        <f t="shared" si="81"/>
        <v>156.76909325699552</v>
      </c>
      <c r="BJ31" s="72">
        <f t="shared" si="81"/>
        <v>159.08517202511462</v>
      </c>
      <c r="BK31" s="72">
        <f t="shared" si="81"/>
        <v>161.39672295392569</v>
      </c>
      <c r="BL31" s="72">
        <f t="shared" si="81"/>
        <v>163.70380754861722</v>
      </c>
      <c r="BM31" s="72">
        <f t="shared" si="81"/>
        <v>166.00648595411928</v>
      </c>
      <c r="BN31" s="72">
        <f t="shared" si="81"/>
        <v>168.30481699659413</v>
      </c>
      <c r="BO31" s="72">
        <f t="shared" si="81"/>
        <v>170.59885822331967</v>
      </c>
      <c r="BP31" s="72">
        <f t="shared" si="81"/>
        <v>172.88866594104041</v>
      </c>
      <c r="BQ31" s="72">
        <f t="shared" si="81"/>
        <v>175.17429525285738</v>
      </c>
      <c r="BR31" s="72">
        <f t="shared" si="81"/>
        <v>177.45580009372424</v>
      </c>
    </row>
    <row r="32" spans="1:70">
      <c r="A32" t="s">
        <v>16</v>
      </c>
      <c r="B32" s="225"/>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8" t="s">
        <v>481</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5" t="s">
        <v>475</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8">
        <f t="shared" si="82"/>
        <v>28.045436957248224</v>
      </c>
      <c r="S34" s="72">
        <f t="shared" si="82"/>
        <v>28.210596990918205</v>
      </c>
      <c r="T34" s="72">
        <f t="shared" si="82"/>
        <v>28.210596990918205</v>
      </c>
      <c r="U34" s="72">
        <f t="shared" si="82"/>
        <v>28.848141266222044</v>
      </c>
      <c r="V34" s="72">
        <f t="shared" si="82"/>
        <v>29.092385885360876</v>
      </c>
      <c r="W34" s="72">
        <f t="shared" si="82"/>
        <v>29.118172289912721</v>
      </c>
      <c r="X34" s="72">
        <f t="shared" si="82"/>
        <v>29.24721859320265</v>
      </c>
      <c r="Y34" s="72">
        <f t="shared" si="82"/>
        <v>29.389798626857441</v>
      </c>
      <c r="Z34" s="72">
        <f t="shared" si="82"/>
        <v>29.572148767561966</v>
      </c>
      <c r="AA34" s="72">
        <f t="shared" si="82"/>
        <v>29.781841955213903</v>
      </c>
      <c r="AB34" s="72">
        <f t="shared" si="82"/>
        <v>30.01941956922748</v>
      </c>
      <c r="AC34" s="72">
        <f t="shared" si="82"/>
        <v>30.312530621351243</v>
      </c>
      <c r="AD34" s="72">
        <f t="shared" si="82"/>
        <v>30.664746623378807</v>
      </c>
      <c r="AE34" s="72">
        <f t="shared" si="82"/>
        <v>31.064000570281422</v>
      </c>
      <c r="AF34" s="72">
        <f t="shared" si="82"/>
        <v>31.478077604577852</v>
      </c>
      <c r="AG34" s="72">
        <f t="shared" si="82"/>
        <v>31.910231967295108</v>
      </c>
      <c r="AH34" s="72">
        <f t="shared" si="82"/>
        <v>32.396235546113893</v>
      </c>
      <c r="AI34" s="72">
        <f t="shared" si="82"/>
        <v>32.901683656655216</v>
      </c>
      <c r="AJ34" s="72">
        <f t="shared" si="82"/>
        <v>33.427248222421525</v>
      </c>
      <c r="AK34" s="72">
        <f t="shared" si="82"/>
        <v>33.975482489764595</v>
      </c>
      <c r="AL34" s="72">
        <f t="shared" si="82"/>
        <v>34.53796211544357</v>
      </c>
      <c r="AM34" s="72">
        <f t="shared" si="82"/>
        <v>35.097654979851498</v>
      </c>
      <c r="AN34" s="72">
        <f t="shared" si="82"/>
        <v>35.648422556381064</v>
      </c>
      <c r="AO34" s="72">
        <f t="shared" si="82"/>
        <v>36.237106935924835</v>
      </c>
      <c r="AP34" s="72">
        <f t="shared" si="82"/>
        <v>36.814016102624528</v>
      </c>
      <c r="AQ34" s="72">
        <f t="shared" si="82"/>
        <v>37.379785755865541</v>
      </c>
      <c r="AR34" s="72">
        <f t="shared" si="82"/>
        <v>37.934997120715103</v>
      </c>
      <c r="AS34" s="72">
        <f t="shared" si="82"/>
        <v>38.480183231063151</v>
      </c>
      <c r="AT34" s="72">
        <f t="shared" si="82"/>
        <v>39.12569711600046</v>
      </c>
      <c r="AU34" s="72">
        <f t="shared" si="82"/>
        <v>39.758101957054301</v>
      </c>
      <c r="AV34" s="72">
        <f t="shared" si="82"/>
        <v>40.37811588476076</v>
      </c>
      <c r="AW34" s="72">
        <f t="shared" si="82"/>
        <v>40.98639461616883</v>
      </c>
      <c r="AX34" s="72">
        <f t="shared" si="82"/>
        <v>41.583538752744857</v>
      </c>
      <c r="AY34" s="72">
        <f t="shared" ref="AY34:BR34" si="83">SUM(AY30:AY31)*$C$27</f>
        <v>42.137603218322454</v>
      </c>
      <c r="AZ34" s="72">
        <f t="shared" si="83"/>
        <v>42.682663031282246</v>
      </c>
      <c r="BA34" s="72">
        <f t="shared" si="83"/>
        <v>43.219115752356927</v>
      </c>
      <c r="BB34" s="72">
        <f t="shared" si="83"/>
        <v>43.747330910095108</v>
      </c>
      <c r="BC34" s="72">
        <f t="shared" si="83"/>
        <v>44.267652676685856</v>
      </c>
      <c r="BD34" s="72">
        <f t="shared" si="83"/>
        <v>44.780402225101824</v>
      </c>
      <c r="BE34" s="72">
        <f t="shared" si="83"/>
        <v>45.285879812665172</v>
      </c>
      <c r="BF34" s="72">
        <f t="shared" si="83"/>
        <v>45.784366628794444</v>
      </c>
      <c r="BG34" s="72">
        <f t="shared" si="83"/>
        <v>46.276126438691399</v>
      </c>
      <c r="BH34" s="72">
        <f t="shared" si="83"/>
        <v>46.761407049798379</v>
      </c>
      <c r="BI34" s="72">
        <f t="shared" si="83"/>
        <v>46.947089684559593</v>
      </c>
      <c r="BJ34" s="72">
        <f t="shared" si="83"/>
        <v>47.131854169734119</v>
      </c>
      <c r="BK34" s="72">
        <f t="shared" si="83"/>
        <v>47.315713087047044</v>
      </c>
      <c r="BL34" s="72">
        <f t="shared" si="83"/>
        <v>47.498678737536054</v>
      </c>
      <c r="BM34" s="72">
        <f t="shared" si="83"/>
        <v>47.680763150187175</v>
      </c>
      <c r="BN34" s="72">
        <f t="shared" si="83"/>
        <v>47.861978090232846</v>
      </c>
      <c r="BO34" s="72">
        <f t="shared" si="83"/>
        <v>48.042335067128661</v>
      </c>
      <c r="BP34" s="72">
        <f t="shared" si="83"/>
        <v>48.22184534222351</v>
      </c>
      <c r="BQ34" s="72">
        <f t="shared" si="83"/>
        <v>48.400519936137613</v>
      </c>
      <c r="BR34" s="72">
        <f t="shared" si="83"/>
        <v>48.578369635861684</v>
      </c>
    </row>
    <row r="35" spans="1:70">
      <c r="A35" t="s">
        <v>16</v>
      </c>
      <c r="B35" s="225" t="s">
        <v>477</v>
      </c>
      <c r="C35" s="225"/>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8">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100.24245664174606</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81.307770387194012</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59.031668911250428</v>
      </c>
      <c r="BM35" s="72">
        <f t="shared" si="85"/>
        <v>57.91786383745324</v>
      </c>
      <c r="BN35" s="72">
        <f t="shared" si="85"/>
        <v>56.804058763656059</v>
      </c>
      <c r="BO35" s="72">
        <f t="shared" si="85"/>
        <v>55.690253689858892</v>
      </c>
      <c r="BP35" s="72">
        <f t="shared" si="85"/>
        <v>54.576448616061704</v>
      </c>
      <c r="BQ35" s="72">
        <f t="shared" si="85"/>
        <v>53.46264354226453</v>
      </c>
      <c r="BR35" s="72">
        <f t="shared" si="85"/>
        <v>52.348838468467342</v>
      </c>
    </row>
    <row r="36" spans="1:70">
      <c r="A36" t="s">
        <v>16</v>
      </c>
      <c r="B36" s="225" t="s">
        <v>478</v>
      </c>
      <c r="C36" s="225"/>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8">
        <f t="shared" si="86"/>
        <v>1.9150455230721981</v>
      </c>
      <c r="S36" s="72">
        <f t="shared" si="86"/>
        <v>3.6894907315492986</v>
      </c>
      <c r="T36" s="72">
        <f t="shared" si="86"/>
        <v>4.8032958053464796</v>
      </c>
      <c r="U36" s="72">
        <f t="shared" si="86"/>
        <v>8.4672779803590146</v>
      </c>
      <c r="V36" s="72">
        <f t="shared" si="86"/>
        <v>10.558061530711534</v>
      </c>
      <c r="W36" s="72">
        <f t="shared" si="86"/>
        <v>11.775012222716072</v>
      </c>
      <c r="X36" s="72">
        <f t="shared" si="86"/>
        <v>13.405002509672979</v>
      </c>
      <c r="Y36" s="72">
        <f t="shared" si="86"/>
        <v>15.089127718089344</v>
      </c>
      <c r="Z36" s="72">
        <f t="shared" si="86"/>
        <v>16.9323333547046</v>
      </c>
      <c r="AA36" s="72">
        <f t="shared" si="86"/>
        <v>18.88491117910954</v>
      </c>
      <c r="AB36" s="72">
        <f t="shared" si="86"/>
        <v>20.949026708961014</v>
      </c>
      <c r="AC36" s="72">
        <f t="shared" si="86"/>
        <v>23.23527599125326</v>
      </c>
      <c r="AD36" s="72">
        <f t="shared" si="86"/>
        <v>25.757945073160695</v>
      </c>
      <c r="AE36" s="72">
        <f t="shared" si="86"/>
        <v>28.468765934568324</v>
      </c>
      <c r="AF36" s="72">
        <f t="shared" si="86"/>
        <v>31.238879145551234</v>
      </c>
      <c r="AG36" s="72">
        <f t="shared" si="86"/>
        <v>34.081301670217428</v>
      </c>
      <c r="AH36" s="72">
        <f t="shared" si="86"/>
        <v>37.139121059289742</v>
      </c>
      <c r="AI36" s="72">
        <f t="shared" si="86"/>
        <v>40.274718575252201</v>
      </c>
      <c r="AJ36" s="72">
        <f t="shared" si="86"/>
        <v>43.490781912114642</v>
      </c>
      <c r="AK36" s="72">
        <f t="shared" si="86"/>
        <v>46.797524055284107</v>
      </c>
      <c r="AL36" s="72">
        <f t="shared" si="86"/>
        <v>50.16124763179716</v>
      </c>
      <c r="AM36" s="72">
        <f t="shared" si="86"/>
        <v>53.513824163226062</v>
      </c>
      <c r="AN36" s="72">
        <f t="shared" si="86"/>
        <v>56.83069954314152</v>
      </c>
      <c r="AO36" s="72">
        <f t="shared" si="86"/>
        <v>60.299242135113779</v>
      </c>
      <c r="AP36" s="72">
        <f t="shared" si="86"/>
        <v>63.720683875709732</v>
      </c>
      <c r="AQ36" s="72">
        <f t="shared" si="86"/>
        <v>67.097567562470957</v>
      </c>
      <c r="AR36" s="72">
        <f t="shared" si="86"/>
        <v>70.432218095666371</v>
      </c>
      <c r="AS36" s="72">
        <f t="shared" si="86"/>
        <v>73.726767610855759</v>
      </c>
      <c r="AT36" s="72">
        <f t="shared" si="86"/>
        <v>77.42262822440216</v>
      </c>
      <c r="AU36" s="72">
        <f t="shared" si="86"/>
        <v>81.066052662414734</v>
      </c>
      <c r="AV36" s="72">
        <f t="shared" si="86"/>
        <v>84.659913447037724</v>
      </c>
      <c r="AW36" s="72">
        <f t="shared" si="86"/>
        <v>88.206833446467186</v>
      </c>
      <c r="AX36" s="72">
        <f t="shared" si="86"/>
        <v>91.709215066568504</v>
      </c>
      <c r="AY36" s="72">
        <f t="shared" ref="AY36:BR36" si="87">AY23-AY35-AY34</f>
        <v>95.039278002676042</v>
      </c>
      <c r="AZ36" s="72">
        <f t="shared" si="87"/>
        <v>98.333322328312406</v>
      </c>
      <c r="BA36" s="72">
        <f t="shared" si="87"/>
        <v>101.59293828640828</v>
      </c>
      <c r="BB36" s="72">
        <f t="shared" si="87"/>
        <v>104.81960399115817</v>
      </c>
      <c r="BC36" s="72">
        <f t="shared" si="87"/>
        <v>108.01469613131835</v>
      </c>
      <c r="BD36" s="72">
        <f t="shared" si="87"/>
        <v>111.1794993987794</v>
      </c>
      <c r="BE36" s="72">
        <f t="shared" si="87"/>
        <v>114.31521482282994</v>
      </c>
      <c r="BF36" s="72">
        <f t="shared" si="87"/>
        <v>117.42296716114426</v>
      </c>
      <c r="BG36" s="72">
        <f t="shared" si="87"/>
        <v>120.50381147452927</v>
      </c>
      <c r="BH36" s="72">
        <f t="shared" si="87"/>
        <v>123.5587389927544</v>
      </c>
      <c r="BI36" s="72">
        <f t="shared" si="87"/>
        <v>125.41527460559641</v>
      </c>
      <c r="BJ36" s="72">
        <f t="shared" si="87"/>
        <v>127.26813762009172</v>
      </c>
      <c r="BK36" s="72">
        <f t="shared" si="87"/>
        <v>129.11737836314055</v>
      </c>
      <c r="BL36" s="72">
        <f t="shared" si="87"/>
        <v>130.96304603889376</v>
      </c>
      <c r="BM36" s="72">
        <f t="shared" si="87"/>
        <v>132.80518876329543</v>
      </c>
      <c r="BN36" s="72">
        <f t="shared" si="87"/>
        <v>134.6438535972753</v>
      </c>
      <c r="BO36" s="72">
        <f t="shared" si="87"/>
        <v>136.47908657865571</v>
      </c>
      <c r="BP36" s="72">
        <f t="shared" si="87"/>
        <v>138.31093275283234</v>
      </c>
      <c r="BQ36" s="72">
        <f t="shared" si="87"/>
        <v>140.13943620228591</v>
      </c>
      <c r="BR36" s="72">
        <f t="shared" si="87"/>
        <v>141.9646400749794</v>
      </c>
    </row>
    <row r="37" spans="1:70">
      <c r="A37" t="s">
        <v>16</v>
      </c>
      <c r="B37" s="225"/>
      <c r="C37" s="225"/>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9" t="s">
        <v>479</v>
      </c>
      <c r="C39" s="225"/>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30" t="s">
        <v>484</v>
      </c>
      <c r="C40" s="225"/>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222</v>
      </c>
      <c r="C41" s="73"/>
      <c r="D41" s="74" t="s">
        <v>223</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3.663982175012535</v>
      </c>
      <c r="V41" s="83">
        <f t="shared" si="88"/>
        <v>2.0907835503525192</v>
      </c>
      <c r="W41" s="83">
        <f t="shared" si="88"/>
        <v>1.2169506920045379</v>
      </c>
      <c r="X41" s="83">
        <f t="shared" si="88"/>
        <v>1.6299902869569074</v>
      </c>
      <c r="Y41" s="83">
        <f t="shared" si="88"/>
        <v>1.6841252084163649</v>
      </c>
      <c r="Z41" s="83">
        <f t="shared" si="88"/>
        <v>1.8432056366152558</v>
      </c>
      <c r="AA41" s="83">
        <f t="shared" si="88"/>
        <v>1.9525778244049405</v>
      </c>
      <c r="AB41" s="83">
        <f t="shared" si="88"/>
        <v>2.064115529851474</v>
      </c>
      <c r="AC41" s="83">
        <f t="shared" si="88"/>
        <v>2.2862492822922462</v>
      </c>
      <c r="AD41" s="83">
        <f t="shared" si="88"/>
        <v>2.5226690819074342</v>
      </c>
      <c r="AE41" s="83">
        <f t="shared" si="88"/>
        <v>2.7108208614076297</v>
      </c>
      <c r="AF41" s="83">
        <f t="shared" si="88"/>
        <v>2.7701132109829096</v>
      </c>
      <c r="AG41" s="83">
        <f t="shared" si="88"/>
        <v>2.8424225246661941</v>
      </c>
      <c r="AH41" s="83">
        <f t="shared" si="88"/>
        <v>3.0578193890723142</v>
      </c>
      <c r="AI41" s="83">
        <f t="shared" si="88"/>
        <v>3.1355975159624592</v>
      </c>
      <c r="AJ41" s="83">
        <f t="shared" si="88"/>
        <v>3.2160633368624403</v>
      </c>
      <c r="AK41" s="83">
        <f t="shared" si="88"/>
        <v>3.3067421431694655</v>
      </c>
      <c r="AL41" s="83">
        <f t="shared" si="88"/>
        <v>3.3637235765130526</v>
      </c>
      <c r="AM41" s="83">
        <f t="shared" si="88"/>
        <v>3.3525765314289018</v>
      </c>
      <c r="AN41" s="83">
        <f t="shared" si="88"/>
        <v>3.3168753799154587</v>
      </c>
      <c r="AO41" s="83">
        <f t="shared" si="88"/>
        <v>3.468542591972259</v>
      </c>
      <c r="AP41" s="83">
        <f t="shared" si="88"/>
        <v>3.4214417405959523</v>
      </c>
      <c r="AQ41" s="83">
        <f t="shared" si="88"/>
        <v>3.3768836867612251</v>
      </c>
      <c r="AR41" s="83">
        <f t="shared" si="88"/>
        <v>3.3346505331954148</v>
      </c>
      <c r="AS41" s="83">
        <f t="shared" si="88"/>
        <v>3.294549515189388</v>
      </c>
      <c r="AT41" s="83">
        <f t="shared" si="88"/>
        <v>3.6958606135464009</v>
      </c>
      <c r="AU41" s="83">
        <f t="shared" si="88"/>
        <v>3.6434244380125733</v>
      </c>
      <c r="AV41" s="83">
        <f t="shared" si="88"/>
        <v>3.59386078462299</v>
      </c>
      <c r="AW41" s="83">
        <f t="shared" si="88"/>
        <v>3.5469199994294627</v>
      </c>
      <c r="AX41" s="83">
        <f t="shared" si="88"/>
        <v>3.5023816201013176</v>
      </c>
      <c r="AY41" s="83">
        <f t="shared" ref="AY41" si="89">AY36-AX36</f>
        <v>3.330062936107538</v>
      </c>
      <c r="AZ41" s="83">
        <f t="shared" ref="AZ41" si="90">AZ36-AY36</f>
        <v>3.2940443256363636</v>
      </c>
      <c r="BA41" s="83">
        <f t="shared" ref="BA41" si="91">BA36-AZ36</f>
        <v>3.2596159580958783</v>
      </c>
      <c r="BB41" s="83">
        <f t="shared" ref="BB41" si="92">BB36-BA36</f>
        <v>3.226665704749891</v>
      </c>
      <c r="BC41" s="83">
        <f t="shared" ref="BC41" si="93">BC36-BB36</f>
        <v>3.1950921401601704</v>
      </c>
      <c r="BD41" s="83">
        <f t="shared" ref="BD41" si="94">BD36-BC36</f>
        <v>3.1648032674610533</v>
      </c>
      <c r="BE41" s="83">
        <f t="shared" ref="BE41" si="95">BE36-BD36</f>
        <v>3.1357154240505452</v>
      </c>
      <c r="BF41" s="83">
        <f t="shared" ref="BF41" si="96">BF36-BE36</f>
        <v>3.1077523383143131</v>
      </c>
      <c r="BG41" s="83">
        <f t="shared" ref="BG41" si="97">BG36-BF36</f>
        <v>3.0808443133850147</v>
      </c>
      <c r="BH41" s="83">
        <f t="shared" ref="BH41" si="98">BH36-BG36</f>
        <v>3.0549275182251279</v>
      </c>
      <c r="BI41" s="83">
        <f t="shared" ref="BI41" si="99">BI36-BH36</f>
        <v>1.8565356128420092</v>
      </c>
      <c r="BJ41" s="83">
        <f t="shared" ref="BJ41" si="100">BJ36-BI36</f>
        <v>1.8528630144953127</v>
      </c>
      <c r="BK41" s="83">
        <f t="shared" ref="BK41" si="101">BK36-BJ36</f>
        <v>1.8492407430488242</v>
      </c>
      <c r="BL41" s="83">
        <f t="shared" ref="BL41" si="102">BL36-BK36</f>
        <v>1.8456676757532193</v>
      </c>
      <c r="BM41" s="83">
        <f t="shared" ref="BM41" si="103">BM36-BL36</f>
        <v>1.8421427244016684</v>
      </c>
      <c r="BN41" s="83">
        <f t="shared" ref="BN41" si="104">BN36-BM36</f>
        <v>1.8386648339798626</v>
      </c>
      <c r="BO41" s="83">
        <f t="shared" ref="BO41" si="105">BO36-BN36</f>
        <v>1.8352329813804147</v>
      </c>
      <c r="BP41" s="83">
        <f t="shared" ref="BP41" si="106">BP36-BO36</f>
        <v>1.8318461741766328</v>
      </c>
      <c r="BQ41" s="83">
        <f t="shared" ref="BQ41" si="107">BQ36-BP36</f>
        <v>1.8285034494535637</v>
      </c>
      <c r="BR41" s="83">
        <f t="shared" ref="BR41" si="108">BR36-BQ36</f>
        <v>1.8252038726934927</v>
      </c>
    </row>
    <row r="42" spans="1:70">
      <c r="A42" t="s">
        <v>16</v>
      </c>
      <c r="B42" s="225" t="s">
        <v>224</v>
      </c>
      <c r="C42" s="225"/>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30" t="str">
        <f>C14</f>
        <v>A</v>
      </c>
      <c r="C43" s="225"/>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30" t="str">
        <f>C15</f>
        <v>B</v>
      </c>
      <c r="C44" s="225"/>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3.663982175012535</v>
      </c>
      <c r="V44" s="72" cm="1">
        <f t="array" ref="V44">SUM($L$41:$AX$41*(V$4=$L$4:$AX$4)*($B44=$L$11:$AX$11))</f>
        <v>2.0907835503525192</v>
      </c>
      <c r="W44" s="72" cm="1">
        <f t="array" ref="W44">SUM($L$41:$AX$41*(W$4=$L$4:$AX$4)*($B44=$L$11:$AX$11))</f>
        <v>1.2169506920045379</v>
      </c>
      <c r="X44" s="72" cm="1">
        <f t="array" ref="X44">SUM($L$41:$AX$41*(X$4=$L$4:$AX$4)*($B44=$L$11:$AX$11))</f>
        <v>1.6299902869569074</v>
      </c>
      <c r="Y44" s="72" cm="1">
        <f t="array" ref="Y44">SUM($L$41:$AX$41*(Y$4=$L$4:$AX$4)*($B44=$L$11:$AX$11))</f>
        <v>1.6841252084163649</v>
      </c>
      <c r="Z44" s="72" cm="1">
        <f t="array" ref="Z44">SUM($L$41:$AX$41*(Z$4=$L$4:$AX$4)*($B44=$L$11:$AX$11))</f>
        <v>1.8432056366152558</v>
      </c>
      <c r="AA44" s="72" cm="1">
        <f t="array" ref="AA44">SUM($L$41:$AX$41*(AA$4=$L$4:$AX$4)*($B44=$L$11:$AX$11))</f>
        <v>1.9525778244049405</v>
      </c>
      <c r="AB44" s="72" cm="1">
        <f t="array" ref="AB44">SUM($L$41:$AX$41*(AB$4=$L$4:$AX$4)*($B44=$L$11:$AX$11))</f>
        <v>2.064115529851474</v>
      </c>
      <c r="AC44" s="72" cm="1">
        <f t="array" ref="AC44">SUM($L$41:$AX$41*(AC$4=$L$4:$AX$4)*($B44=$L$11:$AX$11))</f>
        <v>2.2862492822922462</v>
      </c>
      <c r="AD44" s="72" cm="1">
        <f t="array" ref="AD44">SUM($L$41:$AX$41*(AD$4=$L$4:$AX$4)*($B44=$L$11:$AX$11))</f>
        <v>2.5226690819074342</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30" t="str">
        <f>C16</f>
        <v>C</v>
      </c>
      <c r="C45" s="225"/>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2.7108208614076297</v>
      </c>
      <c r="AF45" s="72" cm="1">
        <f t="array" ref="AF45">SUM($L$41:$AX$41*(AF$4=$L$4:$AX$4)*($B45=$L$11:$AX$11))</f>
        <v>2.7701132109829096</v>
      </c>
      <c r="AG45" s="72" cm="1">
        <f t="array" ref="AG45">SUM($L$41:$AX$41*(AG$4=$L$4:$AX$4)*($B45=$L$11:$AX$11))</f>
        <v>2.8424225246661941</v>
      </c>
      <c r="AH45" s="72" cm="1">
        <f t="array" ref="AH45">SUM($L$41:$AX$41*(AH$4=$L$4:$AX$4)*($B45=$L$11:$AX$11))</f>
        <v>3.0578193890723142</v>
      </c>
      <c r="AI45" s="72" cm="1">
        <f t="array" ref="AI45">SUM($L$41:$AX$41*(AI$4=$L$4:$AX$4)*($B45=$L$11:$AX$11))</f>
        <v>3.1355975159624592</v>
      </c>
      <c r="AJ45" s="72" cm="1">
        <f t="array" ref="AJ45">SUM($L$41:$AX$41*(AJ$4=$L$4:$AX$4)*($B45=$L$11:$AX$11))</f>
        <v>3.2160633368624403</v>
      </c>
      <c r="AK45" s="72" cm="1">
        <f t="array" ref="AK45">SUM($L$41:$AX$41*(AK$4=$L$4:$AX$4)*($B45=$L$11:$AX$11))</f>
        <v>3.3067421431694655</v>
      </c>
      <c r="AL45" s="72" cm="1">
        <f t="array" ref="AL45">SUM($L$41:$AX$41*(AL$4=$L$4:$AX$4)*($B45=$L$11:$AX$11))</f>
        <v>3.3637235765130526</v>
      </c>
      <c r="AM45" s="72" cm="1">
        <f t="array" ref="AM45">SUM($L$41:$AX$41*(AM$4=$L$4:$AX$4)*($B45=$L$11:$AX$11))</f>
        <v>3.3525765314289018</v>
      </c>
      <c r="AN45" s="72" cm="1">
        <f t="array" ref="AN45">SUM($L$41:$AX$41*(AN$4=$L$4:$AX$4)*($B45=$L$11:$AX$11))</f>
        <v>3.3168753799154587</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30" t="str">
        <f>C17</f>
        <v>D</v>
      </c>
      <c r="C46" s="225"/>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3.468542591972259</v>
      </c>
      <c r="AP46" s="72" cm="1">
        <f t="array" ref="AP46">SUM($L$41:$AX$41*(AP$4=$L$4:$AX$4)*($B46=$L$11:$AX$11))</f>
        <v>3.4214417405959523</v>
      </c>
      <c r="AQ46" s="72" cm="1">
        <f t="array" ref="AQ46">SUM($L$41:$AX$41*(AQ$4=$L$4:$AX$4)*($B46=$L$11:$AX$11))</f>
        <v>3.3768836867612251</v>
      </c>
      <c r="AR46" s="72" cm="1">
        <f t="array" ref="AR46">SUM($L$41:$AX$41*(AR$4=$L$4:$AX$4)*($B46=$L$11:$AX$11))</f>
        <v>3.3346505331954148</v>
      </c>
      <c r="AS46" s="72" cm="1">
        <f t="array" ref="AS46">SUM($L$41:$AX$41*(AS$4=$L$4:$AX$4)*($B46=$L$11:$AX$11))</f>
        <v>3.294549515189388</v>
      </c>
      <c r="AT46" s="72" cm="1">
        <f t="array" ref="AT46">SUM($L$41:$AX$41*(AT$4=$L$4:$AX$4)*($B46=$L$11:$AX$11))</f>
        <v>3.6958606135464009</v>
      </c>
      <c r="AU46" s="72" cm="1">
        <f t="array" ref="AU46">SUM($L$41:$AX$41*(AU$4=$L$4:$AX$4)*($B46=$L$11:$AX$11))</f>
        <v>3.6434244380125733</v>
      </c>
      <c r="AV46" s="72" cm="1">
        <f t="array" ref="AV46">SUM($L$41:$AX$41*(AV$4=$L$4:$AX$4)*($B46=$L$11:$AX$11))</f>
        <v>3.59386078462299</v>
      </c>
      <c r="AW46" s="72" cm="1">
        <f t="array" ref="AW46">SUM($L$41:$AX$41*(AW$4=$L$4:$AX$4)*($B46=$L$11:$AX$11))</f>
        <v>3.5469199994294627</v>
      </c>
      <c r="AX46" s="72" cm="1">
        <f t="array" ref="AX46">SUM($L$41:$BR$41*(AX$4=$L$4:$BR$4)*($B46=$L$11:$BR$11))</f>
        <v>3.5023816201013176</v>
      </c>
      <c r="AY46" s="72" cm="1">
        <f t="array" ref="AY46">SUM($L$41:$BR$41*(AY$4=$L$4:$BR$4)*($B46=$L$11:$BR$11))</f>
        <v>3.330062936107538</v>
      </c>
      <c r="AZ46" s="72" cm="1">
        <f t="array" ref="AZ46">SUM($L$41:$BR$41*(AZ$4=$L$4:$BR$4)*($B46=$L$11:$BR$11))</f>
        <v>3.2940443256363636</v>
      </c>
      <c r="BA46" s="72" cm="1">
        <f t="array" ref="BA46">SUM($L$41:$BR$41*(BA$4=$L$4:$BR$4)*($B46=$L$11:$BR$11))</f>
        <v>3.2596159580958783</v>
      </c>
      <c r="BB46" s="72" cm="1">
        <f t="array" ref="BB46">SUM($L$41:$BR$41*(BB$4=$L$4:$BR$4)*($B46=$L$11:$BR$11))</f>
        <v>3.226665704749891</v>
      </c>
      <c r="BC46" s="72" cm="1">
        <f t="array" ref="BC46">SUM($L$41:$BR$41*(BC$4=$L$4:$BR$4)*($B46=$L$11:$BR$11))</f>
        <v>3.1950921401601704</v>
      </c>
      <c r="BD46" s="72" cm="1">
        <f t="array" ref="BD46">SUM($L$41:$BR$41*(BD$4=$L$4:$BR$4)*($B46=$L$11:$BR$11))</f>
        <v>3.1648032674610533</v>
      </c>
      <c r="BE46" s="72" cm="1">
        <f t="array" ref="BE46">SUM($L$41:$BR$41*(BE$4=$L$4:$BR$4)*($B46=$L$11:$BR$11))</f>
        <v>3.1357154240505452</v>
      </c>
      <c r="BF46" s="72" cm="1">
        <f t="array" ref="BF46">SUM($L$41:$BR$41*(BF$4=$L$4:$BR$4)*($B46=$L$11:$BR$11))</f>
        <v>3.1077523383143131</v>
      </c>
      <c r="BG46" s="72" cm="1">
        <f t="array" ref="BG46">SUM($L$41:$BR$41*(BG$4=$L$4:$BR$4)*($B46=$L$11:$BR$11))</f>
        <v>3.0808443133850147</v>
      </c>
      <c r="BH46" s="72" cm="1">
        <f t="array" ref="BH46">SUM($L$41:$BR$41*(BH$4=$L$4:$BR$4)*($B46=$L$11:$BR$11))</f>
        <v>3.0549275182251279</v>
      </c>
      <c r="BI46" s="72" cm="1">
        <f t="array" ref="BI46">SUM($L$41:$BR$41*(BI$4=$L$4:$BR$4)*($B46=$L$11:$BR$11))</f>
        <v>1.8565356128420092</v>
      </c>
      <c r="BJ46" s="72" cm="1">
        <f t="array" ref="BJ46">SUM($L$41:$BR$41*(BJ$4=$L$4:$BR$4)*($B46=$L$11:$BR$11))</f>
        <v>1.8528630144953127</v>
      </c>
      <c r="BK46" s="72" cm="1">
        <f t="array" ref="BK46">SUM($L$41:$BR$41*(BK$4=$L$4:$BR$4)*($B46=$L$11:$BR$11))</f>
        <v>1.8492407430488242</v>
      </c>
      <c r="BL46" s="72" cm="1">
        <f t="array" ref="BL46">SUM($L$41:$BR$41*(BL$4=$L$4:$BR$4)*($B46=$L$11:$BR$11))</f>
        <v>1.8456676757532193</v>
      </c>
      <c r="BM46" s="72" cm="1">
        <f t="array" ref="BM46">SUM($L$41:$BR$41*(BM$4=$L$4:$BR$4)*($B46=$L$11:$BR$11))</f>
        <v>1.8421427244016684</v>
      </c>
      <c r="BN46" s="72" cm="1">
        <f t="array" ref="BN46">SUM($L$41:$BR$41*(BN$4=$L$4:$BR$4)*($B46=$L$11:$BR$11))</f>
        <v>1.8386648339798626</v>
      </c>
      <c r="BO46" s="72" cm="1">
        <f t="array" ref="BO46">SUM($L$41:$BR$41*(BO$4=$L$4:$BR$4)*($B46=$L$11:$BR$11))</f>
        <v>1.8352329813804147</v>
      </c>
      <c r="BP46" s="72" cm="1">
        <f t="array" ref="BP46">SUM($L$41:$BR$41*(BP$4=$L$4:$BR$4)*($B46=$L$11:$BR$11))</f>
        <v>1.8318461741766328</v>
      </c>
      <c r="BQ46" s="72" cm="1">
        <f t="array" ref="BQ46">SUM($L$41:$BR$41*(BQ$4=$L$4:$BR$4)*($B46=$L$11:$BR$11))</f>
        <v>1.8285034494535637</v>
      </c>
      <c r="BR46" s="72" cm="1">
        <f t="array" ref="BR46">SUM($L$41:$BR$41*(BR$4=$L$4:$BR$4)*($B46=$L$11:$BR$11))</f>
        <v>1.8252038726934927</v>
      </c>
    </row>
    <row r="47" spans="1:70">
      <c r="A47" t="s">
        <v>16</v>
      </c>
      <c r="B47" s="225"/>
      <c r="C47" s="225"/>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30" t="s">
        <v>225</v>
      </c>
      <c r="C48" s="225"/>
      <c r="E48" s="72"/>
      <c r="F48" s="72"/>
      <c r="G48" s="72"/>
      <c r="H48" s="72"/>
      <c r="I48" s="145" t="s">
        <v>473</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30" t="str">
        <f>B43</f>
        <v>A</v>
      </c>
      <c r="C49" s="225"/>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30" t="str">
        <f>B44</f>
        <v>B</v>
      </c>
      <c r="C50" s="225"/>
      <c r="E50" s="72"/>
      <c r="F50" s="72"/>
      <c r="G50" s="72"/>
      <c r="H50" s="72"/>
      <c r="I50" s="145" t="s">
        <v>246</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8.4672779803590146</v>
      </c>
      <c r="V50" s="72">
        <f t="shared" si="111"/>
        <v>10.558061530711534</v>
      </c>
      <c r="W50" s="72">
        <f t="shared" si="111"/>
        <v>11.775012222716072</v>
      </c>
      <c r="X50" s="72">
        <f t="shared" si="111"/>
        <v>13.405002509672979</v>
      </c>
      <c r="Y50" s="72">
        <f t="shared" si="111"/>
        <v>15.089127718089344</v>
      </c>
      <c r="Z50" s="72">
        <f t="shared" si="111"/>
        <v>16.9323333547046</v>
      </c>
      <c r="AA50" s="72">
        <f t="shared" si="111"/>
        <v>18.88491117910954</v>
      </c>
      <c r="AB50" s="72">
        <f t="shared" si="111"/>
        <v>20.949026708961014</v>
      </c>
      <c r="AC50" s="72">
        <f t="shared" si="111"/>
        <v>23.23527599125326</v>
      </c>
      <c r="AD50" s="72">
        <f t="shared" si="111"/>
        <v>25.757945073160695</v>
      </c>
      <c r="AE50" s="72">
        <f t="shared" si="111"/>
        <v>25.757945073160695</v>
      </c>
      <c r="AF50" s="72">
        <f t="shared" si="111"/>
        <v>25.757945073160695</v>
      </c>
      <c r="AG50" s="72">
        <f t="shared" si="111"/>
        <v>25.757945073160695</v>
      </c>
      <c r="AH50" s="72">
        <f t="shared" si="111"/>
        <v>25.757945073160695</v>
      </c>
      <c r="AI50" s="72">
        <f t="shared" si="111"/>
        <v>25.757945073160695</v>
      </c>
      <c r="AJ50" s="72">
        <f t="shared" si="111"/>
        <v>25.757945073160695</v>
      </c>
      <c r="AK50" s="72">
        <f t="shared" si="111"/>
        <v>25.757945073160695</v>
      </c>
      <c r="AL50" s="72">
        <f t="shared" si="111"/>
        <v>25.757945073160695</v>
      </c>
      <c r="AM50" s="72">
        <f t="shared" si="111"/>
        <v>25.757945073160695</v>
      </c>
      <c r="AN50" s="72">
        <f t="shared" si="111"/>
        <v>25.757945073160695</v>
      </c>
      <c r="AO50" s="72">
        <f t="shared" si="111"/>
        <v>25.757945073160695</v>
      </c>
      <c r="AP50" s="72">
        <f t="shared" si="111"/>
        <v>25.757945073160695</v>
      </c>
      <c r="AQ50" s="72">
        <f t="shared" si="111"/>
        <v>25.757945073160695</v>
      </c>
      <c r="AR50" s="72">
        <f t="shared" si="111"/>
        <v>25.757945073160695</v>
      </c>
      <c r="AS50" s="72">
        <f t="shared" si="111"/>
        <v>25.757945073160695</v>
      </c>
      <c r="AT50" s="72">
        <f t="shared" si="111"/>
        <v>25.757945073160695</v>
      </c>
      <c r="AU50" s="72">
        <f t="shared" si="111"/>
        <v>25.757945073160695</v>
      </c>
      <c r="AV50" s="72">
        <f t="shared" si="111"/>
        <v>25.757945073160695</v>
      </c>
      <c r="AW50" s="72">
        <f t="shared" si="111"/>
        <v>25.757945073160695</v>
      </c>
      <c r="AX50" s="72">
        <f t="shared" si="111"/>
        <v>25.757945073160695</v>
      </c>
      <c r="AY50" s="72">
        <f t="shared" si="112"/>
        <v>25.757945073160695</v>
      </c>
      <c r="AZ50" s="72">
        <f t="shared" si="113"/>
        <v>25.757945073160695</v>
      </c>
      <c r="BA50" s="72">
        <f t="shared" si="114"/>
        <v>25.757945073160695</v>
      </c>
      <c r="BB50" s="72">
        <f t="shared" si="115"/>
        <v>25.757945073160695</v>
      </c>
      <c r="BC50" s="72">
        <f t="shared" si="116"/>
        <v>25.757945073160695</v>
      </c>
      <c r="BD50" s="72">
        <f t="shared" si="117"/>
        <v>25.757945073160695</v>
      </c>
      <c r="BE50" s="72">
        <f t="shared" si="118"/>
        <v>25.757945073160695</v>
      </c>
      <c r="BF50" s="72">
        <f t="shared" si="119"/>
        <v>25.757945073160695</v>
      </c>
      <c r="BG50" s="72">
        <f t="shared" si="120"/>
        <v>25.757945073160695</v>
      </c>
      <c r="BH50" s="72">
        <f t="shared" si="121"/>
        <v>25.757945073160695</v>
      </c>
      <c r="BI50" s="72">
        <f t="shared" si="122"/>
        <v>25.757945073160695</v>
      </c>
      <c r="BJ50" s="72">
        <f t="shared" si="123"/>
        <v>25.757945073160695</v>
      </c>
      <c r="BK50" s="72">
        <f t="shared" si="124"/>
        <v>25.757945073160695</v>
      </c>
      <c r="BL50" s="72">
        <f t="shared" si="125"/>
        <v>25.757945073160695</v>
      </c>
      <c r="BM50" s="72">
        <f t="shared" si="126"/>
        <v>25.757945073160695</v>
      </c>
      <c r="BN50" s="72">
        <f t="shared" si="127"/>
        <v>25.757945073160695</v>
      </c>
      <c r="BO50" s="72">
        <f t="shared" si="128"/>
        <v>25.757945073160695</v>
      </c>
      <c r="BP50" s="72">
        <f t="shared" si="129"/>
        <v>25.757945073160695</v>
      </c>
      <c r="BQ50" s="72">
        <f t="shared" si="130"/>
        <v>25.757945073160695</v>
      </c>
      <c r="BR50" s="72">
        <f t="shared" si="131"/>
        <v>25.757945073160695</v>
      </c>
    </row>
    <row r="51" spans="1:70">
      <c r="A51" t="s">
        <v>16</v>
      </c>
      <c r="B51" s="230" t="str">
        <f>B45</f>
        <v>C</v>
      </c>
      <c r="C51" s="225"/>
      <c r="E51" s="72"/>
      <c r="F51" s="72"/>
      <c r="G51" s="72"/>
      <c r="H51" s="72"/>
      <c r="I51" s="145" t="s">
        <v>247</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2.7108208614076297</v>
      </c>
      <c r="AF51" s="72">
        <f t="shared" si="111"/>
        <v>5.4809340723905393</v>
      </c>
      <c r="AG51" s="72">
        <f t="shared" si="111"/>
        <v>8.3233565970567334</v>
      </c>
      <c r="AH51" s="72">
        <f t="shared" si="111"/>
        <v>11.381175986129048</v>
      </c>
      <c r="AI51" s="72">
        <f t="shared" si="111"/>
        <v>14.516773502091507</v>
      </c>
      <c r="AJ51" s="72">
        <f t="shared" si="111"/>
        <v>17.732836838953947</v>
      </c>
      <c r="AK51" s="72">
        <f t="shared" si="111"/>
        <v>21.039578982123412</v>
      </c>
      <c r="AL51" s="72">
        <f t="shared" si="111"/>
        <v>24.403302558636465</v>
      </c>
      <c r="AM51" s="72">
        <f t="shared" si="111"/>
        <v>27.755879090065367</v>
      </c>
      <c r="AN51" s="72">
        <f t="shared" si="111"/>
        <v>31.072754469980826</v>
      </c>
      <c r="AO51" s="72">
        <f t="shared" si="111"/>
        <v>31.072754469980826</v>
      </c>
      <c r="AP51" s="72">
        <f t="shared" si="111"/>
        <v>31.072754469980826</v>
      </c>
      <c r="AQ51" s="72">
        <f t="shared" si="111"/>
        <v>31.072754469980826</v>
      </c>
      <c r="AR51" s="72">
        <f t="shared" si="111"/>
        <v>31.072754469980826</v>
      </c>
      <c r="AS51" s="72">
        <f t="shared" si="111"/>
        <v>31.072754469980826</v>
      </c>
      <c r="AT51" s="72">
        <f t="shared" si="111"/>
        <v>31.072754469980826</v>
      </c>
      <c r="AU51" s="72">
        <f t="shared" si="111"/>
        <v>31.072754469980826</v>
      </c>
      <c r="AV51" s="72">
        <f t="shared" si="111"/>
        <v>31.072754469980826</v>
      </c>
      <c r="AW51" s="72">
        <f t="shared" si="111"/>
        <v>31.072754469980826</v>
      </c>
      <c r="AX51" s="72">
        <f t="shared" si="111"/>
        <v>31.072754469980826</v>
      </c>
      <c r="AY51" s="72">
        <f t="shared" si="112"/>
        <v>31.072754469980826</v>
      </c>
      <c r="AZ51" s="72">
        <f t="shared" si="113"/>
        <v>31.072754469980826</v>
      </c>
      <c r="BA51" s="72">
        <f t="shared" si="114"/>
        <v>31.072754469980826</v>
      </c>
      <c r="BB51" s="72">
        <f t="shared" si="115"/>
        <v>31.072754469980826</v>
      </c>
      <c r="BC51" s="72">
        <f t="shared" si="116"/>
        <v>31.072754469980826</v>
      </c>
      <c r="BD51" s="72">
        <f t="shared" si="117"/>
        <v>31.072754469980826</v>
      </c>
      <c r="BE51" s="72">
        <f t="shared" si="118"/>
        <v>31.072754469980826</v>
      </c>
      <c r="BF51" s="72">
        <f t="shared" si="119"/>
        <v>31.072754469980826</v>
      </c>
      <c r="BG51" s="72">
        <f t="shared" si="120"/>
        <v>31.072754469980826</v>
      </c>
      <c r="BH51" s="72">
        <f t="shared" si="121"/>
        <v>31.072754469980826</v>
      </c>
      <c r="BI51" s="72">
        <f t="shared" si="122"/>
        <v>31.072754469980826</v>
      </c>
      <c r="BJ51" s="72">
        <f t="shared" si="123"/>
        <v>31.072754469980826</v>
      </c>
      <c r="BK51" s="72">
        <f t="shared" si="124"/>
        <v>31.072754469980826</v>
      </c>
      <c r="BL51" s="72">
        <f t="shared" si="125"/>
        <v>31.072754469980826</v>
      </c>
      <c r="BM51" s="72">
        <f t="shared" si="126"/>
        <v>31.072754469980826</v>
      </c>
      <c r="BN51" s="72">
        <f t="shared" si="127"/>
        <v>31.072754469980826</v>
      </c>
      <c r="BO51" s="72">
        <f t="shared" si="128"/>
        <v>31.072754469980826</v>
      </c>
      <c r="BP51" s="72">
        <f t="shared" si="129"/>
        <v>31.072754469980826</v>
      </c>
      <c r="BQ51" s="72">
        <f t="shared" si="130"/>
        <v>31.072754469980826</v>
      </c>
      <c r="BR51" s="72">
        <f t="shared" si="131"/>
        <v>31.072754469980826</v>
      </c>
    </row>
    <row r="52" spans="1:70">
      <c r="A52" t="s">
        <v>16</v>
      </c>
      <c r="B52" s="230" t="str">
        <f>B46</f>
        <v>D</v>
      </c>
      <c r="C52" s="225"/>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3.468542591972259</v>
      </c>
      <c r="AP52" s="72">
        <f t="shared" si="111"/>
        <v>6.8899843325682113</v>
      </c>
      <c r="AQ52" s="72">
        <f t="shared" si="111"/>
        <v>10.266868019329436</v>
      </c>
      <c r="AR52" s="72">
        <f t="shared" si="111"/>
        <v>13.601518552524851</v>
      </c>
      <c r="AS52" s="72">
        <f t="shared" si="111"/>
        <v>16.896068067714239</v>
      </c>
      <c r="AT52" s="72">
        <f t="shared" si="111"/>
        <v>20.59192868126064</v>
      </c>
      <c r="AU52" s="72">
        <f t="shared" si="111"/>
        <v>24.235353119273213</v>
      </c>
      <c r="AV52" s="72">
        <f t="shared" si="111"/>
        <v>27.829213903896203</v>
      </c>
      <c r="AW52" s="72">
        <f t="shared" si="111"/>
        <v>31.376133903325666</v>
      </c>
      <c r="AX52" s="72">
        <f t="shared" si="111"/>
        <v>34.878515523426984</v>
      </c>
      <c r="AY52" s="72">
        <f t="shared" si="112"/>
        <v>38.208578459534522</v>
      </c>
      <c r="AZ52" s="72">
        <f t="shared" si="113"/>
        <v>41.502622785170885</v>
      </c>
      <c r="BA52" s="72">
        <f t="shared" si="114"/>
        <v>44.762238743266764</v>
      </c>
      <c r="BB52" s="72">
        <f t="shared" si="115"/>
        <v>47.988904448016655</v>
      </c>
      <c r="BC52" s="72">
        <f t="shared" si="116"/>
        <v>51.183996588176825</v>
      </c>
      <c r="BD52" s="72">
        <f t="shared" si="117"/>
        <v>54.348799855637878</v>
      </c>
      <c r="BE52" s="72">
        <f t="shared" si="118"/>
        <v>57.484515279688424</v>
      </c>
      <c r="BF52" s="72">
        <f t="shared" si="119"/>
        <v>60.592267618002737</v>
      </c>
      <c r="BG52" s="72">
        <f t="shared" si="120"/>
        <v>63.673111931387751</v>
      </c>
      <c r="BH52" s="72">
        <f t="shared" si="121"/>
        <v>66.728039449612879</v>
      </c>
      <c r="BI52" s="72">
        <f t="shared" si="122"/>
        <v>68.584575062454888</v>
      </c>
      <c r="BJ52" s="72">
        <f t="shared" si="123"/>
        <v>70.437438076950201</v>
      </c>
      <c r="BK52" s="72">
        <f t="shared" si="124"/>
        <v>72.286678819999025</v>
      </c>
      <c r="BL52" s="72">
        <f t="shared" si="125"/>
        <v>74.132346495752245</v>
      </c>
      <c r="BM52" s="72">
        <f t="shared" si="126"/>
        <v>75.974489220153913</v>
      </c>
      <c r="BN52" s="72">
        <f t="shared" si="127"/>
        <v>77.813154054133776</v>
      </c>
      <c r="BO52" s="72">
        <f t="shared" si="128"/>
        <v>79.64838703551419</v>
      </c>
      <c r="BP52" s="72">
        <f t="shared" si="129"/>
        <v>81.480233209690823</v>
      </c>
      <c r="BQ52" s="72">
        <f t="shared" si="130"/>
        <v>83.308736659144387</v>
      </c>
      <c r="BR52" s="72">
        <f t="shared" si="131"/>
        <v>85.133940531837879</v>
      </c>
    </row>
    <row r="53" spans="1:70">
      <c r="A53" t="s">
        <v>16</v>
      </c>
      <c r="B53" s="225" t="s">
        <v>226</v>
      </c>
      <c r="C53" s="225"/>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8.4672779803590146</v>
      </c>
      <c r="V53" s="72">
        <f t="shared" si="132"/>
        <v>10.558061530711534</v>
      </c>
      <c r="W53" s="72">
        <f t="shared" si="132"/>
        <v>11.775012222716072</v>
      </c>
      <c r="X53" s="72">
        <f t="shared" si="132"/>
        <v>13.405002509672979</v>
      </c>
      <c r="Y53" s="72">
        <f t="shared" si="132"/>
        <v>15.089127718089344</v>
      </c>
      <c r="Z53" s="72">
        <f t="shared" si="132"/>
        <v>16.9323333547046</v>
      </c>
      <c r="AA53" s="72">
        <f t="shared" si="132"/>
        <v>18.88491117910954</v>
      </c>
      <c r="AB53" s="72">
        <f t="shared" si="132"/>
        <v>20.949026708961014</v>
      </c>
      <c r="AC53" s="72">
        <f t="shared" si="132"/>
        <v>23.23527599125326</v>
      </c>
      <c r="AD53" s="72">
        <f t="shared" si="132"/>
        <v>25.757945073160695</v>
      </c>
      <c r="AE53" s="72">
        <f t="shared" si="132"/>
        <v>28.468765934568324</v>
      </c>
      <c r="AF53" s="72">
        <f t="shared" si="132"/>
        <v>31.238879145551234</v>
      </c>
      <c r="AG53" s="72">
        <f t="shared" si="132"/>
        <v>34.081301670217428</v>
      </c>
      <c r="AH53" s="72">
        <f t="shared" si="132"/>
        <v>37.139121059289742</v>
      </c>
      <c r="AI53" s="72">
        <f t="shared" si="132"/>
        <v>40.274718575252201</v>
      </c>
      <c r="AJ53" s="72">
        <f t="shared" si="132"/>
        <v>43.490781912114642</v>
      </c>
      <c r="AK53" s="72">
        <f t="shared" si="132"/>
        <v>46.797524055284107</v>
      </c>
      <c r="AL53" s="72">
        <f t="shared" si="132"/>
        <v>50.16124763179716</v>
      </c>
      <c r="AM53" s="72">
        <f t="shared" si="132"/>
        <v>53.513824163226062</v>
      </c>
      <c r="AN53" s="72">
        <f t="shared" si="132"/>
        <v>56.83069954314152</v>
      </c>
      <c r="AO53" s="72">
        <f t="shared" si="132"/>
        <v>60.299242135113779</v>
      </c>
      <c r="AP53" s="72">
        <f t="shared" si="132"/>
        <v>63.720683875709732</v>
      </c>
      <c r="AQ53" s="72">
        <f t="shared" si="132"/>
        <v>67.097567562470957</v>
      </c>
      <c r="AR53" s="72">
        <f t="shared" si="132"/>
        <v>70.432218095666371</v>
      </c>
      <c r="AS53" s="72">
        <f t="shared" si="132"/>
        <v>73.726767610855759</v>
      </c>
      <c r="AT53" s="72">
        <f t="shared" si="132"/>
        <v>77.42262822440216</v>
      </c>
      <c r="AU53" s="72">
        <f t="shared" si="132"/>
        <v>81.066052662414734</v>
      </c>
      <c r="AV53" s="72">
        <f t="shared" si="132"/>
        <v>84.659913447037724</v>
      </c>
      <c r="AW53" s="72">
        <f t="shared" si="132"/>
        <v>88.206833446467186</v>
      </c>
      <c r="AX53" s="72">
        <f t="shared" si="132"/>
        <v>91.709215066568504</v>
      </c>
      <c r="AY53" s="72">
        <f t="shared" ref="AY53:BR53" si="133">SUM(AY49:AY52)</f>
        <v>95.039278002676042</v>
      </c>
      <c r="AZ53" s="72">
        <f t="shared" si="133"/>
        <v>98.333322328312406</v>
      </c>
      <c r="BA53" s="72">
        <f t="shared" si="133"/>
        <v>101.59293828640828</v>
      </c>
      <c r="BB53" s="72">
        <f t="shared" si="133"/>
        <v>104.81960399115817</v>
      </c>
      <c r="BC53" s="72">
        <f t="shared" si="133"/>
        <v>108.01469613131835</v>
      </c>
      <c r="BD53" s="72">
        <f t="shared" si="133"/>
        <v>111.1794993987794</v>
      </c>
      <c r="BE53" s="72">
        <f t="shared" si="133"/>
        <v>114.31521482282994</v>
      </c>
      <c r="BF53" s="72">
        <f t="shared" si="133"/>
        <v>117.42296716114426</v>
      </c>
      <c r="BG53" s="72">
        <f t="shared" si="133"/>
        <v>120.50381147452927</v>
      </c>
      <c r="BH53" s="72">
        <f t="shared" si="133"/>
        <v>123.5587389927544</v>
      </c>
      <c r="BI53" s="72">
        <f t="shared" si="133"/>
        <v>125.41527460559641</v>
      </c>
      <c r="BJ53" s="72">
        <f t="shared" si="133"/>
        <v>127.26813762009172</v>
      </c>
      <c r="BK53" s="72">
        <f t="shared" si="133"/>
        <v>129.11737836314055</v>
      </c>
      <c r="BL53" s="72">
        <f t="shared" si="133"/>
        <v>130.96304603889376</v>
      </c>
      <c r="BM53" s="72">
        <f t="shared" si="133"/>
        <v>132.80518876329543</v>
      </c>
      <c r="BN53" s="72">
        <f t="shared" si="133"/>
        <v>134.6438535972753</v>
      </c>
      <c r="BO53" s="72">
        <f t="shared" si="133"/>
        <v>136.47908657865571</v>
      </c>
      <c r="BP53" s="72">
        <f t="shared" si="133"/>
        <v>138.31093275283234</v>
      </c>
      <c r="BQ53" s="72">
        <f t="shared" si="133"/>
        <v>140.13943620228591</v>
      </c>
      <c r="BR53" s="72">
        <f t="shared" si="133"/>
        <v>141.9646400749794</v>
      </c>
    </row>
    <row r="54" spans="1:70">
      <c r="A54" t="s">
        <v>16</v>
      </c>
      <c r="B54" s="225"/>
      <c r="I54" s="132"/>
      <c r="L54" s="72"/>
      <c r="M54" s="70"/>
      <c r="AX54" s="72"/>
    </row>
    <row r="55" spans="1:70" ht="15.75" thickBot="1">
      <c r="A55" t="s">
        <v>16</v>
      </c>
      <c r="B55" s="68" t="s">
        <v>14</v>
      </c>
      <c r="C55" s="68" t="s">
        <v>483</v>
      </c>
      <c r="D55" s="68" t="s">
        <v>482</v>
      </c>
      <c r="E55" s="68">
        <v>2017</v>
      </c>
      <c r="F55" s="68">
        <v>2012</v>
      </c>
      <c r="G55" s="68">
        <v>2017</v>
      </c>
      <c r="I55" s="132"/>
      <c r="M55" s="70"/>
    </row>
    <row r="56" spans="1:70">
      <c r="A56" t="s">
        <v>16</v>
      </c>
      <c r="B56" s="72" t="s">
        <v>63</v>
      </c>
      <c r="C56" s="72" t="s">
        <v>227</v>
      </c>
      <c r="D56" s="85">
        <f t="shared" ref="D56:E64" si="134">F56*1000</f>
        <v>139664.39435388436</v>
      </c>
      <c r="E56" s="85">
        <f t="shared" si="134"/>
        <v>128412.71933541799</v>
      </c>
      <c r="F56" s="17">
        <f>'[13]TS BYDem'!$J10</f>
        <v>139.66439435388435</v>
      </c>
      <c r="G56" s="296">
        <f>INDEX('BY-DMD'!$I$5:$I$138,MATCH(C56,'BY-DMD'!$H$5:$H$138,0))</f>
        <v>128.41271933541799</v>
      </c>
      <c r="L56" s="69"/>
      <c r="M56" s="157" t="s">
        <v>498</v>
      </c>
      <c r="N56" s="74"/>
      <c r="O56" s="74" t="s">
        <v>429</v>
      </c>
      <c r="P56" s="74"/>
      <c r="Q56" s="74"/>
    </row>
    <row r="57" spans="1:70">
      <c r="A57" t="s">
        <v>16</v>
      </c>
      <c r="B57" s="72" t="s">
        <v>250</v>
      </c>
      <c r="C57" s="72" t="s">
        <v>228</v>
      </c>
      <c r="D57" s="85">
        <f t="shared" si="134"/>
        <v>7851.7549075018987</v>
      </c>
      <c r="E57" s="85">
        <f t="shared" si="134"/>
        <v>11992.907577983</v>
      </c>
      <c r="F57" s="17">
        <f>'[13]TS BYDem'!$J11</f>
        <v>7.8517549075018991</v>
      </c>
      <c r="G57" s="296">
        <f>INDEX('BY-DMD'!$I$5:$I$138,MATCH(C57,'BY-DMD'!$H$5:$H$138,0))</f>
        <v>11.992907577983001</v>
      </c>
      <c r="L57" s="69"/>
      <c r="M57" s="157" t="s">
        <v>501</v>
      </c>
      <c r="N57" s="74">
        <f>DriversGams!$B$164</f>
        <v>1</v>
      </c>
      <c r="O57" s="74"/>
      <c r="P57" s="74"/>
      <c r="Q57" s="74"/>
    </row>
    <row r="58" spans="1:70">
      <c r="A58" t="s">
        <v>16</v>
      </c>
      <c r="B58" s="72" t="s">
        <v>251</v>
      </c>
      <c r="C58" s="72" t="s">
        <v>229</v>
      </c>
      <c r="D58" s="85">
        <f t="shared" si="134"/>
        <v>9894.4997565297635</v>
      </c>
      <c r="E58" s="85">
        <f t="shared" si="134"/>
        <v>8962.9891158025894</v>
      </c>
      <c r="F58" s="17">
        <f>'[13]TS BYDem'!$J12</f>
        <v>9.894499756529763</v>
      </c>
      <c r="G58" s="296">
        <f>INDEX('BY-DMD'!$I$5:$I$138,MATCH(C58,'BY-DMD'!$H$5:$H$138,0))</f>
        <v>8.9629891158025892</v>
      </c>
      <c r="L58" s="69"/>
      <c r="M58" s="157" t="s">
        <v>499</v>
      </c>
      <c r="N58" s="74"/>
      <c r="O58" s="74"/>
      <c r="P58" s="74"/>
      <c r="Q58" s="74"/>
    </row>
    <row r="59" spans="1:70">
      <c r="A59" t="s">
        <v>16</v>
      </c>
      <c r="B59" s="72" t="s">
        <v>64</v>
      </c>
      <c r="C59" s="72" t="s">
        <v>230</v>
      </c>
      <c r="D59" s="85">
        <f t="shared" si="134"/>
        <v>121540.2719056889</v>
      </c>
      <c r="E59" s="85">
        <f t="shared" si="134"/>
        <v>111748.716602955</v>
      </c>
      <c r="F59" s="17">
        <f>'[13]TS BYDem'!$J13</f>
        <v>121.5402719056889</v>
      </c>
      <c r="G59" s="296">
        <f>INDEX('BY-DMD'!$I$5:$I$138,MATCH(C59,'BY-DMD'!$H$5:$H$138,0))</f>
        <v>111.748716602955</v>
      </c>
      <c r="L59" s="69"/>
      <c r="M59" s="74">
        <v>-1</v>
      </c>
      <c r="N59" s="157" t="s">
        <v>500</v>
      </c>
      <c r="O59" s="74"/>
      <c r="P59" s="74"/>
      <c r="Q59" s="74"/>
      <c r="AE59" s="70" t="s">
        <v>613</v>
      </c>
    </row>
    <row r="60" spans="1:70">
      <c r="A60" t="s">
        <v>16</v>
      </c>
      <c r="B60" s="72" t="s">
        <v>252</v>
      </c>
      <c r="C60" s="72" t="s">
        <v>231</v>
      </c>
      <c r="D60" s="85">
        <f t="shared" si="134"/>
        <v>29566.39037374705</v>
      </c>
      <c r="E60" s="85">
        <f t="shared" si="134"/>
        <v>27184.456041138401</v>
      </c>
      <c r="F60" s="17">
        <f>'[13]TS BYDem'!$J14</f>
        <v>29.566390373747051</v>
      </c>
      <c r="G60" s="296">
        <f>INDEX('BY-DMD'!$I$5:$I$138,MATCH(C60,'BY-DMD'!$H$5:$H$138,0))</f>
        <v>27.1844560411384</v>
      </c>
      <c r="L60" s="69"/>
      <c r="M60" s="74">
        <v>1</v>
      </c>
      <c r="N60" s="74" t="s">
        <v>614</v>
      </c>
      <c r="O60" s="158">
        <v>-0.37</v>
      </c>
      <c r="P60" s="158">
        <v>-0.5</v>
      </c>
      <c r="Q60" s="158">
        <v>-0.2</v>
      </c>
      <c r="S60" s="70" t="s">
        <v>615</v>
      </c>
      <c r="AC60" s="72" t="s">
        <v>616</v>
      </c>
      <c r="AD60" s="72">
        <f>AD30/(AD30+AD31)</f>
        <v>0.79000360422411875</v>
      </c>
      <c r="AE60" s="72" t="s">
        <v>617</v>
      </c>
      <c r="AF60" s="72"/>
      <c r="AG60" s="72"/>
      <c r="AH60" s="72"/>
      <c r="AI60" s="72">
        <f>(AD30*0.8+AD31*0.46)/(AD30+AD31)</f>
        <v>0.72860122543620043</v>
      </c>
    </row>
    <row r="61" spans="1:70">
      <c r="A61" t="s">
        <v>16</v>
      </c>
      <c r="B61" s="72" t="s">
        <v>253</v>
      </c>
      <c r="C61" s="72" t="s">
        <v>232</v>
      </c>
      <c r="D61" s="85">
        <f t="shared" si="134"/>
        <v>9683.1090230750324</v>
      </c>
      <c r="E61" s="85">
        <f t="shared" si="134"/>
        <v>14392.1338097343</v>
      </c>
      <c r="F61" s="17">
        <f>'[13]TS BYDem'!$J15</f>
        <v>9.6831090230750316</v>
      </c>
      <c r="G61" s="296">
        <f>INDEX('BY-DMD'!$I$5:$I$138,MATCH(C61,'BY-DMD'!$H$5:$H$138,0))</f>
        <v>14.3921338097343</v>
      </c>
      <c r="L61" s="69"/>
      <c r="M61" s="74">
        <v>2</v>
      </c>
      <c r="N61" s="74" t="s">
        <v>618</v>
      </c>
      <c r="O61" s="158">
        <v>-0.25</v>
      </c>
      <c r="P61" s="158">
        <v>-0.25</v>
      </c>
      <c r="Q61" s="158">
        <v>-0.2</v>
      </c>
      <c r="S61" s="90" t="s">
        <v>635</v>
      </c>
    </row>
    <row r="62" spans="1:70">
      <c r="A62" t="s">
        <v>16</v>
      </c>
      <c r="B62" s="72" t="s">
        <v>256</v>
      </c>
      <c r="C62" s="72" t="s">
        <v>233</v>
      </c>
      <c r="D62" s="85">
        <f t="shared" si="134"/>
        <v>10300.552873773209</v>
      </c>
      <c r="E62" s="85">
        <f t="shared" si="134"/>
        <v>9470.7173671475102</v>
      </c>
      <c r="F62" s="17">
        <f>'[13]TS BYDem'!$J16</f>
        <v>10.30055287377321</v>
      </c>
      <c r="G62" s="296">
        <f>INDEX('BY-DMD'!$I$5:$I$138,MATCH(C62,'BY-DMD'!$H$5:$H$138,0))</f>
        <v>9.4707173671475093</v>
      </c>
      <c r="L62" s="69"/>
      <c r="M62" s="74">
        <v>3</v>
      </c>
      <c r="N62" s="157" t="s">
        <v>614</v>
      </c>
      <c r="O62" s="158">
        <v>-0.37</v>
      </c>
      <c r="P62" s="158">
        <v>-0.5</v>
      </c>
      <c r="Q62" s="158">
        <v>-0.2</v>
      </c>
    </row>
    <row r="63" spans="1:70">
      <c r="A63" t="s">
        <v>16</v>
      </c>
      <c r="B63" s="72" t="s">
        <v>255</v>
      </c>
      <c r="C63" s="72" t="s">
        <v>234</v>
      </c>
      <c r="D63" s="85">
        <f t="shared" si="134"/>
        <v>3559.3512487513526</v>
      </c>
      <c r="E63" s="85">
        <f t="shared" si="134"/>
        <v>3272.60197587621</v>
      </c>
      <c r="F63" s="17">
        <f>'[13]TS BYDem'!$J17</f>
        <v>3.5593512487513528</v>
      </c>
      <c r="G63" s="296">
        <f>INDEX('BY-DMD'!$I$5:$I$138,MATCH(C63,'BY-DMD'!$H$5:$H$138,0))</f>
        <v>3.2726019758762099</v>
      </c>
      <c r="L63" s="69"/>
      <c r="M63" s="70"/>
    </row>
    <row r="64" spans="1:70">
      <c r="A64" t="s">
        <v>16</v>
      </c>
      <c r="B64" s="72" t="s">
        <v>0</v>
      </c>
      <c r="C64" s="72" t="s">
        <v>235</v>
      </c>
      <c r="D64" s="85">
        <f t="shared" si="134"/>
        <v>18760.184357078931</v>
      </c>
      <c r="E64" s="85">
        <f t="shared" si="134"/>
        <v>20198.960613823001</v>
      </c>
      <c r="F64" s="17">
        <f>'[13]TS BYDem'!$J18</f>
        <v>18.760184357078931</v>
      </c>
      <c r="G64" s="296">
        <f>INDEX('BY-DMD'!$I$5:$I$138,MATCH(C64,'BY-DMD'!$H$5:$H$138,0))</f>
        <v>20.198960613823001</v>
      </c>
      <c r="L64" s="69"/>
      <c r="M64" s="70"/>
    </row>
    <row r="65" spans="1:70">
      <c r="A65" t="s">
        <v>16</v>
      </c>
      <c r="B65" s="72"/>
      <c r="C65" s="72"/>
      <c r="D65" s="72"/>
      <c r="L65" s="69"/>
      <c r="M65" s="70"/>
    </row>
    <row r="66" spans="1:70">
      <c r="A66" t="s">
        <v>16</v>
      </c>
      <c r="B66" s="72"/>
      <c r="F66" s="189"/>
      <c r="I66" s="132"/>
      <c r="M66" s="70"/>
    </row>
    <row r="67" spans="1:70" ht="15.75" thickBot="1">
      <c r="A67" t="s">
        <v>16</v>
      </c>
      <c r="B67" s="129" t="s">
        <v>12</v>
      </c>
      <c r="C67" s="130"/>
      <c r="D67" s="68"/>
      <c r="E67" s="80">
        <v>2012</v>
      </c>
      <c r="F67" s="190">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5" t="s">
        <v>227</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5" t="s">
        <v>228</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5" t="s">
        <v>229</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5" t="s">
        <v>230</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5" t="s">
        <v>231</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5" t="s">
        <v>232</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5" t="s">
        <v>233</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5" t="s">
        <v>234</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5" t="s">
        <v>235</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5"/>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5" t="s">
        <v>236</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5" t="s">
        <v>237</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5" t="s">
        <v>238</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5" t="s">
        <v>239</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5" t="s">
        <v>240</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5" t="s">
        <v>241</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5" t="s">
        <v>242</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5" t="s">
        <v>243</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5" t="s">
        <v>244</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5"/>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471</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5"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5"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5"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5"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5"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5"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5"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5"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5"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5"/>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463</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464</v>
      </c>
    </row>
    <row r="104" spans="1:74" ht="15.75" thickBot="1">
      <c r="A104" t="s">
        <v>16</v>
      </c>
      <c r="B104" s="67"/>
      <c r="C104" s="67" t="s">
        <v>245</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5" t="s">
        <v>236</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5" t="s">
        <v>237</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5" t="s">
        <v>238</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4"/>
      <c r="BV107" s="304"/>
    </row>
    <row r="108" spans="1:74">
      <c r="A108" t="s">
        <v>16</v>
      </c>
      <c r="B108" s="225" t="s">
        <v>239</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5" t="s">
        <v>240</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5" t="s">
        <v>241</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5" t="s">
        <v>242</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5" t="s">
        <v>243</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5" t="s">
        <v>244</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5"/>
      <c r="I114" s="132"/>
      <c r="M114" s="70"/>
    </row>
    <row r="115" spans="1:70" ht="15.75" thickBot="1">
      <c r="A115" t="s">
        <v>16</v>
      </c>
      <c r="B115" s="225"/>
      <c r="C115" s="67" t="s">
        <v>246</v>
      </c>
      <c r="D115" s="70" t="s">
        <v>800</v>
      </c>
      <c r="E115" s="70" t="s">
        <v>801</v>
      </c>
      <c r="H115" s="123"/>
      <c r="I115" s="132"/>
      <c r="M115" s="70"/>
    </row>
    <row r="116" spans="1:70">
      <c r="A116" t="s">
        <v>16</v>
      </c>
      <c r="B116" s="225" t="str">
        <f>B105</f>
        <v>CNC</v>
      </c>
      <c r="C116" s="225" t="str">
        <f>C105</f>
        <v>Commercial - Cooling</v>
      </c>
      <c r="E116" s="300">
        <f>E$125/9</f>
        <v>4.1095890410958895E-2</v>
      </c>
      <c r="F116" s="301" t="s">
        <v>802</v>
      </c>
      <c r="H116" s="302"/>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5" t="str">
        <f t="shared" ref="B117:C124" si="164">B106</f>
        <v>CNH</v>
      </c>
      <c r="C117" s="225" t="str">
        <f t="shared" si="164"/>
        <v>Commercial - Space Heating</v>
      </c>
      <c r="E117" s="300">
        <f t="shared" ref="E117:E124" si="165">E$125/9</f>
        <v>4.1095890410958895E-2</v>
      </c>
      <c r="F117" s="307"/>
      <c r="G117" s="303"/>
      <c r="H117" s="302"/>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5" t="str">
        <f t="shared" si="164"/>
        <v>CNK</v>
      </c>
      <c r="C118" s="225" t="str">
        <f t="shared" si="164"/>
        <v>Commercial - Cooking</v>
      </c>
      <c r="E118" s="300">
        <f t="shared" si="165"/>
        <v>4.1095890410958895E-2</v>
      </c>
      <c r="F118" s="307"/>
      <c r="G118" s="303"/>
      <c r="H118" s="302"/>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5" t="str">
        <f t="shared" si="164"/>
        <v>CNL</v>
      </c>
      <c r="C119" s="225" t="str">
        <f t="shared" si="164"/>
        <v>Commercial - Lighting</v>
      </c>
      <c r="E119" s="300">
        <f t="shared" si="165"/>
        <v>4.1095890410958895E-2</v>
      </c>
      <c r="F119" s="307"/>
      <c r="G119" s="303"/>
      <c r="H119" s="302"/>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5" t="str">
        <f t="shared" si="164"/>
        <v>CNR</v>
      </c>
      <c r="C120" s="225" t="str">
        <f t="shared" si="164"/>
        <v>Commercial - Refrigeration</v>
      </c>
      <c r="E120" s="300">
        <f t="shared" si="165"/>
        <v>4.1095890410958895E-2</v>
      </c>
      <c r="F120" s="307"/>
      <c r="G120" s="303"/>
      <c r="H120" s="302"/>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5" t="str">
        <f t="shared" si="164"/>
        <v>CNW</v>
      </c>
      <c r="C121" s="225" t="str">
        <f t="shared" si="164"/>
        <v>Commercial - Water Heating</v>
      </c>
      <c r="E121" s="300">
        <f t="shared" si="165"/>
        <v>4.1095890410958895E-2</v>
      </c>
      <c r="F121" s="307"/>
      <c r="G121" s="303"/>
      <c r="H121" s="302"/>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5" t="str">
        <f t="shared" si="164"/>
        <v>CNG</v>
      </c>
      <c r="C122" s="225" t="str">
        <f t="shared" si="164"/>
        <v>Commercial - Public lights</v>
      </c>
      <c r="E122" s="300">
        <f t="shared" si="165"/>
        <v>4.1095890410958895E-2</v>
      </c>
      <c r="F122" s="307"/>
      <c r="G122" s="303"/>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5" t="str">
        <f t="shared" si="164"/>
        <v>CNT</v>
      </c>
      <c r="C123" s="225" t="str">
        <f t="shared" si="164"/>
        <v>Commercial - Public Water</v>
      </c>
      <c r="E123" s="300">
        <f t="shared" si="165"/>
        <v>4.1095890410958895E-2</v>
      </c>
      <c r="F123" s="307"/>
      <c r="G123" s="303"/>
      <c r="H123" s="302"/>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5" t="str">
        <f t="shared" si="164"/>
        <v>CNO</v>
      </c>
      <c r="C124" s="225" t="str">
        <f t="shared" si="164"/>
        <v>Commercial - Other</v>
      </c>
      <c r="E124" s="300">
        <f t="shared" si="165"/>
        <v>4.1095890410958895E-2</v>
      </c>
      <c r="F124" s="70" t="s">
        <v>805</v>
      </c>
      <c r="H124" s="198">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5"/>
      <c r="C125" s="225"/>
      <c r="D125" s="70" t="s">
        <v>806</v>
      </c>
      <c r="E125" s="306">
        <f>((1/(1-H124))-1)</f>
        <v>0.36986301369863006</v>
      </c>
      <c r="F125" s="70" t="s">
        <v>807</v>
      </c>
      <c r="I125" s="132"/>
      <c r="M125" s="70"/>
    </row>
    <row r="126" spans="1:70" ht="15.75" thickBot="1">
      <c r="A126" t="s">
        <v>16</v>
      </c>
      <c r="B126" s="225"/>
      <c r="C126" s="67" t="s">
        <v>247</v>
      </c>
      <c r="E126" s="70" t="s">
        <v>803</v>
      </c>
      <c r="I126" s="132"/>
      <c r="M126" s="70"/>
    </row>
    <row r="127" spans="1:70">
      <c r="A127" t="s">
        <v>16</v>
      </c>
      <c r="B127" s="225" t="str">
        <f t="shared" ref="B127:C135" si="167">B116</f>
        <v>CNC</v>
      </c>
      <c r="C127" s="225" t="str">
        <f t="shared" si="167"/>
        <v>Commercial - Cooling</v>
      </c>
      <c r="E127" s="125">
        <f>E$136/9</f>
        <v>0.13043478260869568</v>
      </c>
      <c r="G127" s="303"/>
      <c r="I127" s="132"/>
      <c r="L127" s="308">
        <f t="shared" ref="L127:AX133" si="168">L116*(1-$E127)</f>
        <v>0.83382966051220964</v>
      </c>
      <c r="M127" s="309">
        <f t="shared" si="168"/>
        <v>0.83382966051220964</v>
      </c>
      <c r="N127" s="309">
        <f t="shared" si="168"/>
        <v>0.83382966051220964</v>
      </c>
      <c r="O127" s="309">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5" t="str">
        <f t="shared" si="167"/>
        <v>CNH</v>
      </c>
      <c r="C128" s="225" t="str">
        <f t="shared" si="167"/>
        <v>Commercial - Space Heating</v>
      </c>
      <c r="E128" s="125">
        <f t="shared" ref="E128:E135" si="170">E$136/9</f>
        <v>0.13043478260869568</v>
      </c>
      <c r="G128" s="303" t="s">
        <v>808</v>
      </c>
      <c r="H128" s="124">
        <v>0.09</v>
      </c>
      <c r="I128" s="132"/>
      <c r="L128" s="308">
        <f t="shared" si="168"/>
        <v>0.83382966051220964</v>
      </c>
      <c r="M128" s="309">
        <f t="shared" si="168"/>
        <v>0.83382966051220964</v>
      </c>
      <c r="N128" s="309">
        <f t="shared" si="168"/>
        <v>0.83382966051220964</v>
      </c>
      <c r="O128" s="309">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5" t="str">
        <f t="shared" si="167"/>
        <v>CNK</v>
      </c>
      <c r="C129" s="225" t="str">
        <f t="shared" si="167"/>
        <v>Commercial - Cooking</v>
      </c>
      <c r="E129" s="125">
        <f t="shared" si="170"/>
        <v>0.13043478260869568</v>
      </c>
      <c r="G129" s="303" t="s">
        <v>805</v>
      </c>
      <c r="H129" s="198">
        <f>(1-(1/(H128+1)))</f>
        <v>8.2568807339449601E-2</v>
      </c>
      <c r="I129" s="132"/>
      <c r="L129" s="308">
        <f t="shared" si="168"/>
        <v>0.83382966051220964</v>
      </c>
      <c r="M129" s="309">
        <f t="shared" si="168"/>
        <v>0.83382966051220964</v>
      </c>
      <c r="N129" s="309">
        <f t="shared" si="168"/>
        <v>0.83382966051220964</v>
      </c>
      <c r="O129" s="309">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5" t="str">
        <f t="shared" si="167"/>
        <v>CNL</v>
      </c>
      <c r="C130" s="225" t="str">
        <f t="shared" si="167"/>
        <v>Commercial - Lighting</v>
      </c>
      <c r="E130" s="125">
        <f t="shared" si="170"/>
        <v>0.13043478260869568</v>
      </c>
      <c r="G130" s="303"/>
      <c r="I130" s="132"/>
      <c r="L130" s="308">
        <f t="shared" si="168"/>
        <v>0.83382966051220964</v>
      </c>
      <c r="M130" s="309">
        <f t="shared" si="168"/>
        <v>0.83382966051220964</v>
      </c>
      <c r="N130" s="309">
        <f t="shared" si="168"/>
        <v>0.83382966051220964</v>
      </c>
      <c r="O130" s="309">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5" t="str">
        <f t="shared" si="167"/>
        <v>CNR</v>
      </c>
      <c r="C131" s="225" t="str">
        <f t="shared" si="167"/>
        <v>Commercial - Refrigeration</v>
      </c>
      <c r="E131" s="125">
        <f t="shared" si="170"/>
        <v>0.13043478260869568</v>
      </c>
      <c r="G131" s="303"/>
      <c r="I131" s="132"/>
      <c r="L131" s="308">
        <f t="shared" si="168"/>
        <v>0.83382966051220964</v>
      </c>
      <c r="M131" s="309">
        <f t="shared" si="168"/>
        <v>0.83382966051220964</v>
      </c>
      <c r="N131" s="309">
        <f t="shared" si="168"/>
        <v>0.83382966051220964</v>
      </c>
      <c r="O131" s="309">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5" t="str">
        <f t="shared" si="167"/>
        <v>CNW</v>
      </c>
      <c r="C132" s="225" t="str">
        <f t="shared" si="167"/>
        <v>Commercial - Water Heating</v>
      </c>
      <c r="E132" s="125">
        <f t="shared" si="170"/>
        <v>0.13043478260869568</v>
      </c>
      <c r="G132" s="303"/>
      <c r="I132" s="132"/>
      <c r="L132" s="308">
        <f t="shared" si="168"/>
        <v>0.83382966051220964</v>
      </c>
      <c r="M132" s="309">
        <f t="shared" si="168"/>
        <v>0.83382966051220964</v>
      </c>
      <c r="N132" s="309">
        <f t="shared" si="168"/>
        <v>0.83382966051220964</v>
      </c>
      <c r="O132" s="309">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5" t="str">
        <f t="shared" si="167"/>
        <v>CNG</v>
      </c>
      <c r="C133" s="225" t="str">
        <f t="shared" si="167"/>
        <v>Commercial - Public lights</v>
      </c>
      <c r="E133" s="125">
        <f t="shared" si="170"/>
        <v>0.13043478260869568</v>
      </c>
      <c r="G133" s="303"/>
      <c r="I133" s="132"/>
      <c r="L133" s="308">
        <f t="shared" si="168"/>
        <v>0.83382966051220964</v>
      </c>
      <c r="M133" s="309">
        <f t="shared" si="168"/>
        <v>0.83382966051220964</v>
      </c>
      <c r="N133" s="309">
        <f t="shared" si="168"/>
        <v>0.83382966051220964</v>
      </c>
      <c r="O133" s="309">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5" t="str">
        <f t="shared" si="167"/>
        <v>CNT</v>
      </c>
      <c r="C134" s="225" t="str">
        <f t="shared" si="167"/>
        <v>Commercial - Public Water</v>
      </c>
      <c r="E134" s="125">
        <f t="shared" si="170"/>
        <v>0.13043478260869568</v>
      </c>
      <c r="F134" s="70" t="s">
        <v>809</v>
      </c>
      <c r="H134" s="198">
        <f>IF(N57=1,54%,0)</f>
        <v>0.54</v>
      </c>
      <c r="I134" s="132"/>
      <c r="L134" s="308">
        <f t="shared" ref="L134:AX135" si="173">L123*(1-$E134)</f>
        <v>0.83382966051220964</v>
      </c>
      <c r="M134" s="309">
        <f t="shared" si="173"/>
        <v>0.83382966051220964</v>
      </c>
      <c r="N134" s="309">
        <f t="shared" si="173"/>
        <v>0.83382966051220964</v>
      </c>
      <c r="O134" s="309">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5" t="str">
        <f t="shared" si="167"/>
        <v>CNO</v>
      </c>
      <c r="C135" s="225" t="str">
        <f t="shared" si="167"/>
        <v>Commercial - Other</v>
      </c>
      <c r="E135" s="125">
        <f t="shared" si="170"/>
        <v>0.13043478260869568</v>
      </c>
      <c r="F135" s="70" t="s">
        <v>811</v>
      </c>
      <c r="G135" s="305"/>
      <c r="H135" s="124">
        <f>H134-H124</f>
        <v>0.27</v>
      </c>
      <c r="I135" s="132"/>
      <c r="L135" s="308">
        <f t="shared" si="173"/>
        <v>0.83382966051220964</v>
      </c>
      <c r="M135" s="309">
        <f t="shared" si="173"/>
        <v>0.83382966051220964</v>
      </c>
      <c r="N135" s="309">
        <f t="shared" si="173"/>
        <v>0.83382966051220964</v>
      </c>
      <c r="O135" s="309">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5"/>
      <c r="C136" s="225"/>
      <c r="E136" s="306">
        <f>((1/(1-H134))-1)</f>
        <v>1.1739130434782612</v>
      </c>
      <c r="F136" s="70" t="s">
        <v>812</v>
      </c>
      <c r="G136" s="305"/>
      <c r="I136" s="132"/>
      <c r="L136" s="89"/>
      <c r="M136" s="89"/>
      <c r="N136" s="89"/>
      <c r="O136" s="89"/>
    </row>
    <row r="137" spans="1:70" ht="15.75" thickBot="1">
      <c r="A137" t="s">
        <v>16</v>
      </c>
      <c r="B137" s="225"/>
      <c r="C137" s="67" t="s">
        <v>248</v>
      </c>
      <c r="E137" s="70" t="s">
        <v>804</v>
      </c>
      <c r="I137" s="132"/>
      <c r="L137" s="89"/>
      <c r="M137" s="89"/>
      <c r="N137" s="89"/>
      <c r="O137" s="89"/>
    </row>
    <row r="138" spans="1:70">
      <c r="A138" t="s">
        <v>16</v>
      </c>
      <c r="B138" s="225" t="str">
        <f t="shared" ref="B138:C146" si="176">B127</f>
        <v>CNC</v>
      </c>
      <c r="C138" s="225" t="str">
        <f t="shared" si="176"/>
        <v>Commercial - Cooling</v>
      </c>
      <c r="E138" s="125">
        <f>E$147/9</f>
        <v>0.25925925925925924</v>
      </c>
      <c r="G138" s="303"/>
      <c r="I138" s="132"/>
      <c r="L138" s="308">
        <f t="shared" ref="L138:AX144" si="177">L127*(1-$E138)</f>
        <v>0.61765160037941447</v>
      </c>
      <c r="M138" s="309">
        <f t="shared" si="177"/>
        <v>0.61765160037941447</v>
      </c>
      <c r="N138" s="309">
        <f t="shared" si="177"/>
        <v>0.61765160037941447</v>
      </c>
      <c r="O138" s="309">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5" t="str">
        <f t="shared" si="176"/>
        <v>CNH</v>
      </c>
      <c r="C139" s="225" t="str">
        <f t="shared" si="176"/>
        <v>Commercial - Space Heating</v>
      </c>
      <c r="E139" s="125">
        <f t="shared" ref="E139:E146" si="179">E$147/9</f>
        <v>0.25925925925925924</v>
      </c>
      <c r="G139" s="303" t="s">
        <v>808</v>
      </c>
      <c r="H139" s="124">
        <v>0.18</v>
      </c>
      <c r="I139" s="132"/>
      <c r="L139" s="308">
        <f t="shared" si="177"/>
        <v>0.61765160037941447</v>
      </c>
      <c r="M139" s="309">
        <f t="shared" si="177"/>
        <v>0.61765160037941447</v>
      </c>
      <c r="N139" s="309">
        <f t="shared" si="177"/>
        <v>0.61765160037941447</v>
      </c>
      <c r="O139" s="309">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5" t="str">
        <f t="shared" si="176"/>
        <v>CNK</v>
      </c>
      <c r="C140" s="225" t="str">
        <f t="shared" si="176"/>
        <v>Commercial - Cooking</v>
      </c>
      <c r="E140" s="125">
        <f t="shared" si="179"/>
        <v>0.25925925925925924</v>
      </c>
      <c r="G140" s="303" t="s">
        <v>805</v>
      </c>
      <c r="H140" s="198">
        <f>(1-(1/(H139+1)))</f>
        <v>0.15254237288135586</v>
      </c>
      <c r="I140" s="132"/>
      <c r="L140" s="308">
        <f t="shared" si="177"/>
        <v>0.61765160037941447</v>
      </c>
      <c r="M140" s="309">
        <f t="shared" si="177"/>
        <v>0.61765160037941447</v>
      </c>
      <c r="N140" s="309">
        <f t="shared" si="177"/>
        <v>0.61765160037941447</v>
      </c>
      <c r="O140" s="309">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5" t="str">
        <f t="shared" si="176"/>
        <v>CNL</v>
      </c>
      <c r="C141" s="225" t="str">
        <f t="shared" si="176"/>
        <v>Commercial - Lighting</v>
      </c>
      <c r="E141" s="125">
        <f t="shared" si="179"/>
        <v>0.25925925925925924</v>
      </c>
      <c r="G141" s="303"/>
      <c r="I141" s="132"/>
      <c r="L141" s="308">
        <f t="shared" si="177"/>
        <v>0.61765160037941447</v>
      </c>
      <c r="M141" s="309">
        <f t="shared" si="177"/>
        <v>0.61765160037941447</v>
      </c>
      <c r="N141" s="309">
        <f t="shared" si="177"/>
        <v>0.61765160037941447</v>
      </c>
      <c r="O141" s="309">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5" t="str">
        <f t="shared" si="176"/>
        <v>CNR</v>
      </c>
      <c r="C142" s="225" t="str">
        <f t="shared" si="176"/>
        <v>Commercial - Refrigeration</v>
      </c>
      <c r="E142" s="125">
        <f t="shared" si="179"/>
        <v>0.25925925925925924</v>
      </c>
      <c r="G142" s="303"/>
      <c r="I142" s="132"/>
      <c r="L142" s="308">
        <f t="shared" si="177"/>
        <v>0.61765160037941447</v>
      </c>
      <c r="M142" s="309">
        <f t="shared" si="177"/>
        <v>0.61765160037941447</v>
      </c>
      <c r="N142" s="309">
        <f t="shared" si="177"/>
        <v>0.61765160037941447</v>
      </c>
      <c r="O142" s="309">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5" t="str">
        <f t="shared" si="176"/>
        <v>CNW</v>
      </c>
      <c r="C143" s="225" t="str">
        <f t="shared" si="176"/>
        <v>Commercial - Water Heating</v>
      </c>
      <c r="E143" s="125">
        <f t="shared" si="179"/>
        <v>0.25925925925925924</v>
      </c>
      <c r="G143" s="303"/>
      <c r="I143" s="132"/>
      <c r="L143" s="308">
        <f t="shared" si="177"/>
        <v>0.61765160037941447</v>
      </c>
      <c r="M143" s="309">
        <f t="shared" si="177"/>
        <v>0.61765160037941447</v>
      </c>
      <c r="N143" s="309">
        <f t="shared" si="177"/>
        <v>0.61765160037941447</v>
      </c>
      <c r="O143" s="309">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5" t="str">
        <f t="shared" si="176"/>
        <v>CNG</v>
      </c>
      <c r="C144" s="225" t="str">
        <f t="shared" si="176"/>
        <v>Commercial - Public lights</v>
      </c>
      <c r="E144" s="125">
        <f t="shared" si="179"/>
        <v>0.25925925925925924</v>
      </c>
      <c r="G144" s="303"/>
      <c r="I144" s="132"/>
      <c r="L144" s="308">
        <f t="shared" si="177"/>
        <v>0.61765160037941447</v>
      </c>
      <c r="M144" s="309">
        <f t="shared" si="177"/>
        <v>0.61765160037941447</v>
      </c>
      <c r="N144" s="309">
        <f t="shared" si="177"/>
        <v>0.61765160037941447</v>
      </c>
      <c r="O144" s="309">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5" t="str">
        <f t="shared" si="176"/>
        <v>CNT</v>
      </c>
      <c r="C145" s="225" t="str">
        <f t="shared" si="176"/>
        <v>Commercial - Public Water</v>
      </c>
      <c r="E145" s="125">
        <f t="shared" si="179"/>
        <v>0.25925925925925924</v>
      </c>
      <c r="F145" s="70" t="s">
        <v>809</v>
      </c>
      <c r="H145" s="198">
        <f>IF(N57=1,70%,0)</f>
        <v>0.7</v>
      </c>
      <c r="I145" s="132"/>
      <c r="L145" s="308">
        <f t="shared" ref="L145:AX146" si="182">L134*(1-$E145)</f>
        <v>0.61765160037941447</v>
      </c>
      <c r="M145" s="309">
        <f t="shared" si="182"/>
        <v>0.61765160037941447</v>
      </c>
      <c r="N145" s="309">
        <f t="shared" si="182"/>
        <v>0.61765160037941447</v>
      </c>
      <c r="O145" s="309">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5" t="str">
        <f t="shared" si="176"/>
        <v>CNO</v>
      </c>
      <c r="C146" s="225" t="str">
        <f t="shared" si="176"/>
        <v>Commercial - Other</v>
      </c>
      <c r="E146" s="125">
        <f t="shared" si="179"/>
        <v>0.25925925925925924</v>
      </c>
      <c r="F146" s="70" t="s">
        <v>810</v>
      </c>
      <c r="G146" s="305"/>
      <c r="H146" s="124">
        <f>H145-H134</f>
        <v>0.15999999999999992</v>
      </c>
      <c r="I146" s="132"/>
      <c r="L146" s="308">
        <f t="shared" si="182"/>
        <v>0.61765160037941447</v>
      </c>
      <c r="M146" s="309">
        <f t="shared" si="182"/>
        <v>0.61765160037941447</v>
      </c>
      <c r="N146" s="309">
        <f t="shared" si="182"/>
        <v>0.61765160037941447</v>
      </c>
      <c r="O146" s="309">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6">
        <f>((1/(1-H145))-1)</f>
        <v>2.333333333333333</v>
      </c>
      <c r="F147" s="70" t="s">
        <v>813</v>
      </c>
      <c r="I147" s="132"/>
      <c r="M147" s="70"/>
    </row>
    <row r="148" spans="1:70" ht="19.5" thickBot="1">
      <c r="A148" t="s">
        <v>16</v>
      </c>
      <c r="B148" s="140" t="s">
        <v>466</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480</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25.389119384071318</v>
      </c>
      <c r="V151" s="137">
        <f t="shared" si="185"/>
        <v>24.37522102152197</v>
      </c>
      <c r="W151" s="137">
        <f t="shared" si="185"/>
        <v>23.166880140992077</v>
      </c>
      <c r="X151" s="137">
        <f t="shared" si="185"/>
        <v>22.034154370507181</v>
      </c>
      <c r="Y151" s="137">
        <f t="shared" si="185"/>
        <v>20.900151142702132</v>
      </c>
      <c r="Z151" s="137">
        <f t="shared" si="185"/>
        <v>19.780704889673363</v>
      </c>
      <c r="AA151" s="137">
        <f t="shared" si="185"/>
        <v>18.662988466209001</v>
      </c>
      <c r="AB151" s="137">
        <f t="shared" si="185"/>
        <v>17.543853367929575</v>
      </c>
      <c r="AC151" s="137">
        <f t="shared" si="185"/>
        <v>16.434756754026132</v>
      </c>
      <c r="AD151" s="137">
        <f t="shared" si="185"/>
        <v>15.330446989835137</v>
      </c>
      <c r="AE151" s="137">
        <f t="shared" si="185"/>
        <v>15.53004888264212</v>
      </c>
      <c r="AF151" s="137">
        <f t="shared" si="185"/>
        <v>15.737061387977803</v>
      </c>
      <c r="AG151" s="137">
        <f t="shared" si="185"/>
        <v>15.953111421928252</v>
      </c>
      <c r="AH151" s="137">
        <f t="shared" si="185"/>
        <v>16.196082681187612</v>
      </c>
      <c r="AI151" s="137">
        <f t="shared" si="185"/>
        <v>16.448774984826553</v>
      </c>
      <c r="AJ151" s="137">
        <f t="shared" si="185"/>
        <v>16.711524252386891</v>
      </c>
      <c r="AK151" s="137">
        <f t="shared" si="185"/>
        <v>16.985606946652702</v>
      </c>
      <c r="AL151" s="137">
        <f t="shared" si="185"/>
        <v>17.266811425210484</v>
      </c>
      <c r="AM151" s="137">
        <f t="shared" si="185"/>
        <v>17.546622698193676</v>
      </c>
      <c r="AN151" s="137">
        <f t="shared" si="185"/>
        <v>17.821971887913353</v>
      </c>
      <c r="AO151" s="137">
        <f t="shared" si="185"/>
        <v>18.116277097252969</v>
      </c>
      <c r="AP151" s="137">
        <f t="shared" si="185"/>
        <v>18.404695439875006</v>
      </c>
      <c r="AQ151" s="137">
        <f t="shared" si="185"/>
        <v>18.687544725538306</v>
      </c>
      <c r="AR151" s="137">
        <f t="shared" si="185"/>
        <v>18.965115530264633</v>
      </c>
      <c r="AS151" s="137">
        <f t="shared" si="185"/>
        <v>19.237674337514424</v>
      </c>
      <c r="AT151" s="137">
        <f t="shared" si="185"/>
        <v>19.560390729590829</v>
      </c>
      <c r="AU151" s="137">
        <f t="shared" si="185"/>
        <v>19.876553423219594</v>
      </c>
      <c r="AV151" s="137">
        <f t="shared" si="185"/>
        <v>20.186521438556678</v>
      </c>
      <c r="AW151" s="137">
        <f t="shared" si="185"/>
        <v>20.490622592935242</v>
      </c>
      <c r="AX151" s="137">
        <f t="shared" si="185"/>
        <v>20.789157149359401</v>
      </c>
      <c r="AY151" s="137">
        <f t="shared" ref="AY151:BR156" si="186">AY92*AY$34/1000</f>
        <v>21.066154576496555</v>
      </c>
      <c r="AZ151" s="137">
        <f t="shared" si="186"/>
        <v>21.338650242986066</v>
      </c>
      <c r="BA151" s="137">
        <f t="shared" si="186"/>
        <v>21.606842904219999</v>
      </c>
      <c r="BB151" s="137">
        <f t="shared" si="186"/>
        <v>21.870917301259333</v>
      </c>
      <c r="BC151" s="137">
        <f t="shared" si="186"/>
        <v>22.131045498578114</v>
      </c>
      <c r="BD151" s="137">
        <f t="shared" si="186"/>
        <v>22.387388062486988</v>
      </c>
      <c r="BE151" s="137">
        <f t="shared" si="186"/>
        <v>22.640095102785232</v>
      </c>
      <c r="BF151" s="137">
        <f t="shared" si="186"/>
        <v>22.889307196518143</v>
      </c>
      <c r="BG151" s="137">
        <f t="shared" si="186"/>
        <v>23.135156209717199</v>
      </c>
      <c r="BH151" s="137">
        <f t="shared" si="186"/>
        <v>23.377766030536606</v>
      </c>
      <c r="BI151" s="137">
        <f t="shared" si="186"/>
        <v>23.470595683561339</v>
      </c>
      <c r="BJ151" s="137">
        <f t="shared" si="186"/>
        <v>23.562966319469766</v>
      </c>
      <c r="BK151" s="137">
        <f t="shared" si="186"/>
        <v>23.654884228334055</v>
      </c>
      <c r="BL151" s="137">
        <f t="shared" si="186"/>
        <v>23.746355559900316</v>
      </c>
      <c r="BM151" s="137">
        <f t="shared" si="186"/>
        <v>23.837386327905914</v>
      </c>
      <c r="BN151" s="137">
        <f t="shared" si="186"/>
        <v>23.927982414227994</v>
      </c>
      <c r="BO151" s="137">
        <f t="shared" si="186"/>
        <v>24.018149572871341</v>
      </c>
      <c r="BP151" s="137">
        <f t="shared" si="186"/>
        <v>24.107893433802975</v>
      </c>
      <c r="BQ151" s="137">
        <f t="shared" si="186"/>
        <v>24.197219506640703</v>
      </c>
      <c r="BR151" s="137">
        <f t="shared" si="186"/>
        <v>24.286133184202264</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2.3373458884412632</v>
      </c>
      <c r="V152" s="137">
        <f t="shared" si="185"/>
        <v>2.2082498396554073</v>
      </c>
      <c r="W152" s="137">
        <f t="shared" si="185"/>
        <v>2.0611898473444277</v>
      </c>
      <c r="X152" s="137">
        <f t="shared" si="185"/>
        <v>1.9206469365509238</v>
      </c>
      <c r="Y152" s="137">
        <f t="shared" si="185"/>
        <v>1.7796026826015028</v>
      </c>
      <c r="Z152" s="137">
        <f t="shared" si="185"/>
        <v>1.6393036902168472</v>
      </c>
      <c r="AA152" s="137">
        <f t="shared" si="185"/>
        <v>1.4985140835982234</v>
      </c>
      <c r="AB152" s="137">
        <f t="shared" si="185"/>
        <v>1.35683853401659</v>
      </c>
      <c r="AC152" s="137">
        <f t="shared" si="185"/>
        <v>1.2149571318713286</v>
      </c>
      <c r="AD152" s="137">
        <f t="shared" si="185"/>
        <v>1.0721421431290834</v>
      </c>
      <c r="AE152" s="137">
        <f t="shared" si="185"/>
        <v>1.0861013969765803</v>
      </c>
      <c r="AF152" s="137">
        <f t="shared" si="185"/>
        <v>1.1005789155559327</v>
      </c>
      <c r="AG152" s="137">
        <f t="shared" si="185"/>
        <v>1.1156884780218108</v>
      </c>
      <c r="AH152" s="137">
        <f t="shared" si="185"/>
        <v>1.1326807892566904</v>
      </c>
      <c r="AI152" s="137">
        <f t="shared" si="185"/>
        <v>1.1503529463800488</v>
      </c>
      <c r="AJ152" s="137">
        <f t="shared" si="185"/>
        <v>1.16872844208572</v>
      </c>
      <c r="AK152" s="137">
        <f t="shared" si="185"/>
        <v>1.1878965464090696</v>
      </c>
      <c r="AL152" s="137">
        <f t="shared" si="185"/>
        <v>1.2075627161233866</v>
      </c>
      <c r="AM152" s="137">
        <f t="shared" si="185"/>
        <v>1.2271314513394433</v>
      </c>
      <c r="AN152" s="137">
        <f t="shared" si="185"/>
        <v>1.246388128628152</v>
      </c>
      <c r="AO152" s="137">
        <f t="shared" si="185"/>
        <v>1.2669705042160684</v>
      </c>
      <c r="AP152" s="137">
        <f t="shared" si="185"/>
        <v>1.287141178964271</v>
      </c>
      <c r="AQ152" s="137">
        <f t="shared" si="185"/>
        <v>1.3069223790502602</v>
      </c>
      <c r="AR152" s="137">
        <f t="shared" si="185"/>
        <v>1.3263344260471073</v>
      </c>
      <c r="AS152" s="137">
        <f t="shared" si="185"/>
        <v>1.3453959566030822</v>
      </c>
      <c r="AT152" s="137">
        <f t="shared" si="185"/>
        <v>1.3679652818453987</v>
      </c>
      <c r="AU152" s="137">
        <f t="shared" si="185"/>
        <v>1.3900762710519994</v>
      </c>
      <c r="AV152" s="137">
        <f t="shared" si="185"/>
        <v>1.4117540324692186</v>
      </c>
      <c r="AW152" s="137">
        <f t="shared" si="185"/>
        <v>1.4330214921590527</v>
      </c>
      <c r="AX152" s="137">
        <f t="shared" si="185"/>
        <v>1.453899649158318</v>
      </c>
      <c r="AY152" s="137">
        <f t="shared" si="186"/>
        <v>1.4732715967192067</v>
      </c>
      <c r="AZ152" s="137">
        <f t="shared" si="186"/>
        <v>1.4923287114959098</v>
      </c>
      <c r="BA152" s="137">
        <f t="shared" si="186"/>
        <v>1.5110848935418408</v>
      </c>
      <c r="BB152" s="137">
        <f t="shared" si="186"/>
        <v>1.5295530628114644</v>
      </c>
      <c r="BC152" s="137">
        <f t="shared" si="186"/>
        <v>1.5477452527160762</v>
      </c>
      <c r="BD152" s="137">
        <f t="shared" si="186"/>
        <v>1.5656726925374129</v>
      </c>
      <c r="BE152" s="137">
        <f t="shared" si="186"/>
        <v>1.5833458802760885</v>
      </c>
      <c r="BF152" s="137">
        <f t="shared" si="186"/>
        <v>1.6007746472550066</v>
      </c>
      <c r="BG152" s="137">
        <f t="shared" si="186"/>
        <v>1.6179682155881525</v>
      </c>
      <c r="BH152" s="137">
        <f t="shared" si="186"/>
        <v>1.6349352494528497</v>
      </c>
      <c r="BI152" s="137">
        <f t="shared" si="186"/>
        <v>1.6414273356396298</v>
      </c>
      <c r="BJ152" s="137">
        <f t="shared" si="186"/>
        <v>1.6478873202448221</v>
      </c>
      <c r="BK152" s="137">
        <f t="shared" si="186"/>
        <v>1.6543156431676336</v>
      </c>
      <c r="BL152" s="137">
        <f t="shared" si="186"/>
        <v>1.6607127344934998</v>
      </c>
      <c r="BM152" s="137">
        <f t="shared" si="186"/>
        <v>1.6670790147960195</v>
      </c>
      <c r="BN152" s="137">
        <f t="shared" si="186"/>
        <v>1.673414895427084</v>
      </c>
      <c r="BO152" s="137">
        <f t="shared" si="186"/>
        <v>1.6797207787957709</v>
      </c>
      <c r="BP152" s="137">
        <f t="shared" si="186"/>
        <v>1.6859970586365167</v>
      </c>
      <c r="BQ152" s="137">
        <f t="shared" si="186"/>
        <v>1.6922441202670775</v>
      </c>
      <c r="BR152" s="137">
        <f t="shared" si="186"/>
        <v>1.6984623408367416</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1.7730697116982772</v>
      </c>
      <c r="V153" s="137">
        <f t="shared" si="185"/>
        <v>1.703269877860754</v>
      </c>
      <c r="W153" s="137">
        <f t="shared" si="185"/>
        <v>1.6198927777137688</v>
      </c>
      <c r="X153" s="137">
        <f t="shared" si="185"/>
        <v>1.5418088225910409</v>
      </c>
      <c r="Y153" s="137">
        <f t="shared" si="185"/>
        <v>1.4636464580896786</v>
      </c>
      <c r="Z153" s="137">
        <f t="shared" si="185"/>
        <v>1.3865174381902476</v>
      </c>
      <c r="AA153" s="137">
        <f t="shared" si="185"/>
        <v>1.309527517072721</v>
      </c>
      <c r="AB153" s="137">
        <f t="shared" si="185"/>
        <v>1.232459785663774</v>
      </c>
      <c r="AC153" s="137">
        <f t="shared" si="185"/>
        <v>1.1561249114228302</v>
      </c>
      <c r="AD153" s="137">
        <f t="shared" si="185"/>
        <v>1.0801630186125954</v>
      </c>
      <c r="AE153" s="137">
        <f t="shared" si="185"/>
        <v>1.094226703983161</v>
      </c>
      <c r="AF153" s="137">
        <f t="shared" si="185"/>
        <v>1.1088125313111059</v>
      </c>
      <c r="AG153" s="137">
        <f t="shared" si="185"/>
        <v>1.1240351309520691</v>
      </c>
      <c r="AH153" s="137">
        <f t="shared" si="185"/>
        <v>1.1411545645218608</v>
      </c>
      <c r="AI153" s="137">
        <f t="shared" si="185"/>
        <v>1.1589589300214309</v>
      </c>
      <c r="AJ153" s="137">
        <f t="shared" si="185"/>
        <v>1.1774718958974033</v>
      </c>
      <c r="AK153" s="137">
        <f t="shared" si="185"/>
        <v>1.1967834000292743</v>
      </c>
      <c r="AL153" s="137">
        <f t="shared" si="185"/>
        <v>1.2165966956629737</v>
      </c>
      <c r="AM153" s="137">
        <f t="shared" si="185"/>
        <v>1.2363118278745628</v>
      </c>
      <c r="AN153" s="137">
        <f t="shared" si="185"/>
        <v>1.2557125676010261</v>
      </c>
      <c r="AO153" s="137">
        <f t="shared" si="185"/>
        <v>1.27644892339838</v>
      </c>
      <c r="AP153" s="137">
        <f t="shared" si="185"/>
        <v>1.2967704983528758</v>
      </c>
      <c r="AQ153" s="137">
        <f t="shared" si="185"/>
        <v>1.3166996849197816</v>
      </c>
      <c r="AR153" s="137">
        <f t="shared" si="185"/>
        <v>1.3362569567012708</v>
      </c>
      <c r="AS153" s="137">
        <f t="shared" si="185"/>
        <v>1.3554610897695101</v>
      </c>
      <c r="AT153" s="137">
        <f t="shared" si="185"/>
        <v>1.3781992599254194</v>
      </c>
      <c r="AU153" s="137">
        <f t="shared" si="185"/>
        <v>1.4004756651567327</v>
      </c>
      <c r="AV153" s="137">
        <f t="shared" si="185"/>
        <v>1.4223156015487937</v>
      </c>
      <c r="AW153" s="137">
        <f t="shared" si="185"/>
        <v>1.4437421666773198</v>
      </c>
      <c r="AX153" s="137">
        <f t="shared" si="185"/>
        <v>1.4647765166764493</v>
      </c>
      <c r="AY153" s="137">
        <f t="shared" si="186"/>
        <v>1.4842933890313637</v>
      </c>
      <c r="AZ153" s="137">
        <f t="shared" si="186"/>
        <v>1.5034930732851444</v>
      </c>
      <c r="BA153" s="137">
        <f t="shared" si="186"/>
        <v>1.5223895734798401</v>
      </c>
      <c r="BB153" s="137">
        <f t="shared" si="186"/>
        <v>1.540995906226265</v>
      </c>
      <c r="BC153" s="137">
        <f t="shared" si="186"/>
        <v>1.5593241949596865</v>
      </c>
      <c r="BD153" s="137">
        <f t="shared" si="186"/>
        <v>1.5773857529699844</v>
      </c>
      <c r="BE153" s="137">
        <f t="shared" si="186"/>
        <v>1.5951911567950781</v>
      </c>
      <c r="BF153" s="137">
        <f t="shared" si="186"/>
        <v>1.61275031130765</v>
      </c>
      <c r="BG153" s="137">
        <f t="shared" si="186"/>
        <v>1.6300725076138693</v>
      </c>
      <c r="BH153" s="137">
        <f t="shared" si="186"/>
        <v>1.6471664747092258</v>
      </c>
      <c r="BI153" s="137">
        <f t="shared" si="186"/>
        <v>1.6537071292833843</v>
      </c>
      <c r="BJ153" s="137">
        <f t="shared" si="186"/>
        <v>1.660215442118631</v>
      </c>
      <c r="BK153" s="137">
        <f t="shared" si="186"/>
        <v>1.6666918564051316</v>
      </c>
      <c r="BL153" s="137">
        <f t="shared" si="186"/>
        <v>1.6731368054458633</v>
      </c>
      <c r="BM153" s="137">
        <f t="shared" si="186"/>
        <v>1.6795507129608069</v>
      </c>
      <c r="BN153" s="137">
        <f t="shared" si="186"/>
        <v>1.685933993379247</v>
      </c>
      <c r="BO153" s="137">
        <f t="shared" si="186"/>
        <v>1.6922870521207496</v>
      </c>
      <c r="BP153" s="137">
        <f t="shared" si="186"/>
        <v>1.6986102858653456</v>
      </c>
      <c r="BQ153" s="137">
        <f t="shared" si="186"/>
        <v>1.7049040828134179</v>
      </c>
      <c r="BR153" s="137">
        <f t="shared" si="186"/>
        <v>1.711168822935772</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22.094396268007682</v>
      </c>
      <c r="V154" s="137">
        <f t="shared" si="185"/>
        <v>21.212070581213535</v>
      </c>
      <c r="W154" s="137">
        <f t="shared" si="185"/>
        <v>20.160535006568502</v>
      </c>
      <c r="X154" s="137">
        <f t="shared" si="185"/>
        <v>19.174802037358905</v>
      </c>
      <c r="Y154" s="137">
        <f t="shared" si="185"/>
        <v>18.187957385313048</v>
      </c>
      <c r="Z154" s="137">
        <f t="shared" si="185"/>
        <v>17.213780662560257</v>
      </c>
      <c r="AA154" s="137">
        <f t="shared" si="185"/>
        <v>16.241109290949979</v>
      </c>
      <c r="AB154" s="137">
        <f t="shared" si="185"/>
        <v>15.267203344675435</v>
      </c>
      <c r="AC154" s="137">
        <f t="shared" si="185"/>
        <v>14.302033197716261</v>
      </c>
      <c r="AD154" s="137">
        <f t="shared" si="185"/>
        <v>13.341028715301116</v>
      </c>
      <c r="AE154" s="137">
        <f t="shared" si="185"/>
        <v>13.514728450562068</v>
      </c>
      <c r="AF154" s="137">
        <f t="shared" si="185"/>
        <v>13.694877129849825</v>
      </c>
      <c r="AG154" s="137">
        <f t="shared" si="185"/>
        <v>13.882890545817791</v>
      </c>
      <c r="AH154" s="137">
        <f t="shared" si="185"/>
        <v>14.094331643975023</v>
      </c>
      <c r="AI154" s="137">
        <f t="shared" si="185"/>
        <v>14.314232295353161</v>
      </c>
      <c r="AJ154" s="137">
        <f t="shared" si="185"/>
        <v>14.542884827518138</v>
      </c>
      <c r="AK154" s="137">
        <f t="shared" si="185"/>
        <v>14.781400057830194</v>
      </c>
      <c r="AL154" s="137">
        <f t="shared" si="185"/>
        <v>15.026112884912024</v>
      </c>
      <c r="AM154" s="137">
        <f t="shared" si="185"/>
        <v>15.269613301449708</v>
      </c>
      <c r="AN154" s="137">
        <f t="shared" si="185"/>
        <v>15.509230675243229</v>
      </c>
      <c r="AO154" s="137">
        <f t="shared" si="185"/>
        <v>15.765344163092989</v>
      </c>
      <c r="AP154" s="137">
        <f t="shared" si="185"/>
        <v>16.016334717607897</v>
      </c>
      <c r="AQ154" s="137">
        <f t="shared" si="185"/>
        <v>16.262478906661126</v>
      </c>
      <c r="AR154" s="137">
        <f t="shared" si="185"/>
        <v>16.504029598486255</v>
      </c>
      <c r="AS154" s="137">
        <f t="shared" si="185"/>
        <v>16.741218695225488</v>
      </c>
      <c r="AT154" s="137">
        <f t="shared" si="185"/>
        <v>17.022056472261241</v>
      </c>
      <c r="AU154" s="137">
        <f t="shared" si="185"/>
        <v>17.297191018384062</v>
      </c>
      <c r="AV154" s="137">
        <f t="shared" si="185"/>
        <v>17.566934764028197</v>
      </c>
      <c r="AW154" s="137">
        <f t="shared" si="185"/>
        <v>17.831572985967231</v>
      </c>
      <c r="AX154" s="137">
        <f t="shared" si="185"/>
        <v>18.091366982346148</v>
      </c>
      <c r="AY154" s="137">
        <f t="shared" si="186"/>
        <v>18.332418703274541</v>
      </c>
      <c r="AZ154" s="137">
        <f t="shared" si="186"/>
        <v>18.569552852972993</v>
      </c>
      <c r="BA154" s="137">
        <f t="shared" si="186"/>
        <v>18.802942394525648</v>
      </c>
      <c r="BB154" s="137">
        <f t="shared" si="186"/>
        <v>19.03274809531268</v>
      </c>
      <c r="BC154" s="137">
        <f t="shared" si="186"/>
        <v>19.259119691156588</v>
      </c>
      <c r="BD154" s="137">
        <f t="shared" si="186"/>
        <v>19.482196911822744</v>
      </c>
      <c r="BE154" s="137">
        <f t="shared" si="186"/>
        <v>19.702110387497196</v>
      </c>
      <c r="BF154" s="137">
        <f t="shared" si="186"/>
        <v>19.918982452668914</v>
      </c>
      <c r="BG154" s="137">
        <f t="shared" si="186"/>
        <v>20.132927861233437</v>
      </c>
      <c r="BH154" s="137">
        <f t="shared" si="186"/>
        <v>20.344054424490974</v>
      </c>
      <c r="BI154" s="137">
        <f t="shared" si="186"/>
        <v>20.424837657194857</v>
      </c>
      <c r="BJ154" s="137">
        <f t="shared" si="186"/>
        <v>20.505221439019486</v>
      </c>
      <c r="BK154" s="137">
        <f t="shared" si="186"/>
        <v>20.585211243780037</v>
      </c>
      <c r="BL154" s="137">
        <f t="shared" si="186"/>
        <v>20.664812423175622</v>
      </c>
      <c r="BM154" s="137">
        <f t="shared" si="186"/>
        <v>20.744030210546327</v>
      </c>
      <c r="BN154" s="137">
        <f t="shared" si="186"/>
        <v>20.822869724483404</v>
      </c>
      <c r="BO154" s="137">
        <f t="shared" si="186"/>
        <v>20.901335972299634</v>
      </c>
      <c r="BP154" s="137">
        <f t="shared" si="186"/>
        <v>20.979433853366299</v>
      </c>
      <c r="BQ154" s="137">
        <f t="shared" si="186"/>
        <v>21.05716816232307</v>
      </c>
      <c r="BR154" s="137">
        <f t="shared" si="186"/>
        <v>21.134543592166587</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5.3747744257070469</v>
      </c>
      <c r="V155" s="137">
        <f t="shared" si="185"/>
        <v>5.1601362215669164</v>
      </c>
      <c r="W155" s="137">
        <f t="shared" si="185"/>
        <v>4.9043353186697889</v>
      </c>
      <c r="X155" s="137">
        <f t="shared" si="185"/>
        <v>4.6645418303473409</v>
      </c>
      <c r="Y155" s="137">
        <f t="shared" si="185"/>
        <v>4.4244779094498039</v>
      </c>
      <c r="Z155" s="137">
        <f t="shared" si="185"/>
        <v>4.1874956415454099</v>
      </c>
      <c r="AA155" s="137">
        <f t="shared" si="185"/>
        <v>3.9508795716001894</v>
      </c>
      <c r="AB155" s="137">
        <f t="shared" si="185"/>
        <v>3.7139631739043648</v>
      </c>
      <c r="AC155" s="137">
        <f t="shared" si="185"/>
        <v>3.4791718829631582</v>
      </c>
      <c r="AD155" s="137">
        <f t="shared" si="185"/>
        <v>3.2453939488471701</v>
      </c>
      <c r="AE155" s="137">
        <f t="shared" si="185"/>
        <v>3.2876488664972383</v>
      </c>
      <c r="AF155" s="137">
        <f t="shared" si="185"/>
        <v>3.3314725810045571</v>
      </c>
      <c r="AG155" s="137">
        <f t="shared" si="185"/>
        <v>3.377209503958984</v>
      </c>
      <c r="AH155" s="137">
        <f t="shared" si="185"/>
        <v>3.4286455419992929</v>
      </c>
      <c r="AI155" s="137">
        <f t="shared" si="185"/>
        <v>3.4821394860241366</v>
      </c>
      <c r="AJ155" s="137">
        <f t="shared" si="185"/>
        <v>3.5377624488490138</v>
      </c>
      <c r="AK155" s="137">
        <f t="shared" si="185"/>
        <v>3.5957846525097272</v>
      </c>
      <c r="AL155" s="137">
        <f t="shared" si="185"/>
        <v>3.6553145092520172</v>
      </c>
      <c r="AM155" s="137">
        <f t="shared" si="185"/>
        <v>3.7145494299794426</v>
      </c>
      <c r="AN155" s="137">
        <f t="shared" si="185"/>
        <v>3.7728397456322553</v>
      </c>
      <c r="AO155" s="137">
        <f t="shared" si="185"/>
        <v>3.8351429743729626</v>
      </c>
      <c r="AP155" s="137">
        <f t="shared" si="185"/>
        <v>3.8961999771141564</v>
      </c>
      <c r="AQ155" s="137">
        <f t="shared" si="185"/>
        <v>3.9560780329031409</v>
      </c>
      <c r="AR155" s="137">
        <f t="shared" si="185"/>
        <v>4.0148386555146516</v>
      </c>
      <c r="AS155" s="137">
        <f t="shared" si="185"/>
        <v>4.0725382584251193</v>
      </c>
      <c r="AT155" s="137">
        <f t="shared" si="185"/>
        <v>4.1408560202446543</v>
      </c>
      <c r="AU155" s="137">
        <f t="shared" si="185"/>
        <v>4.2077863904702806</v>
      </c>
      <c r="AV155" s="137">
        <f t="shared" si="185"/>
        <v>4.2734053722245742</v>
      </c>
      <c r="AW155" s="137">
        <f t="shared" si="185"/>
        <v>4.3377823631180554</v>
      </c>
      <c r="AX155" s="137">
        <f t="shared" si="185"/>
        <v>4.4009809276206537</v>
      </c>
      <c r="AY155" s="137">
        <f t="shared" si="186"/>
        <v>4.4596201685034025</v>
      </c>
      <c r="AZ155" s="137">
        <f t="shared" si="186"/>
        <v>4.5173064047689531</v>
      </c>
      <c r="BA155" s="137">
        <f t="shared" si="186"/>
        <v>4.5740817121341539</v>
      </c>
      <c r="BB155" s="137">
        <f t="shared" si="186"/>
        <v>4.6299851995383481</v>
      </c>
      <c r="BC155" s="137">
        <f t="shared" si="186"/>
        <v>4.6850532923384254</v>
      </c>
      <c r="BD155" s="137">
        <f t="shared" si="186"/>
        <v>4.7393199817763421</v>
      </c>
      <c r="BE155" s="137">
        <f t="shared" si="186"/>
        <v>4.7928170454926704</v>
      </c>
      <c r="BF155" s="137">
        <f t="shared" si="186"/>
        <v>4.845574243082317</v>
      </c>
      <c r="BG155" s="137">
        <f t="shared" si="186"/>
        <v>4.8976194900536072</v>
      </c>
      <c r="BH155" s="137">
        <f t="shared" si="186"/>
        <v>4.9489790130303515</v>
      </c>
      <c r="BI155" s="137">
        <f t="shared" si="186"/>
        <v>4.9686306770946684</v>
      </c>
      <c r="BJ155" s="137">
        <f t="shared" si="186"/>
        <v>4.9881851690822243</v>
      </c>
      <c r="BK155" s="137">
        <f t="shared" si="186"/>
        <v>5.0076438205759892</v>
      </c>
      <c r="BL155" s="137">
        <f t="shared" si="186"/>
        <v>5.0270079334524747</v>
      </c>
      <c r="BM155" s="137">
        <f t="shared" si="186"/>
        <v>5.0462787807956841</v>
      </c>
      <c r="BN155" s="137">
        <f t="shared" si="186"/>
        <v>5.065457607775345</v>
      </c>
      <c r="BO155" s="137">
        <f t="shared" si="186"/>
        <v>5.0845456324911202</v>
      </c>
      <c r="BP155" s="137">
        <f t="shared" si="186"/>
        <v>5.1035440467843785</v>
      </c>
      <c r="BQ155" s="137">
        <f t="shared" si="186"/>
        <v>5.1224540170190407</v>
      </c>
      <c r="BR155" s="137">
        <f t="shared" si="186"/>
        <v>5.141276684832925</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2.8066386998018453</v>
      </c>
      <c r="V156" s="137">
        <f t="shared" si="185"/>
        <v>2.6534432358023241</v>
      </c>
      <c r="W156" s="137">
        <f t="shared" si="185"/>
        <v>2.478680251101181</v>
      </c>
      <c r="X156" s="137">
        <f t="shared" si="185"/>
        <v>2.3117654613432652</v>
      </c>
      <c r="Y156" s="137">
        <f t="shared" si="185"/>
        <v>2.1442682069373737</v>
      </c>
      <c r="Z156" s="137">
        <f t="shared" si="185"/>
        <v>1.9776961358562724</v>
      </c>
      <c r="AA156" s="137">
        <f t="shared" si="185"/>
        <v>1.8105680330897642</v>
      </c>
      <c r="AB156" s="137">
        <f t="shared" si="185"/>
        <v>1.6424145660132374</v>
      </c>
      <c r="AC156" s="137">
        <f t="shared" si="185"/>
        <v>1.474071450064051</v>
      </c>
      <c r="AD156" s="137">
        <f t="shared" si="185"/>
        <v>1.304677273431966</v>
      </c>
      <c r="AE156" s="137">
        <f t="shared" si="185"/>
        <v>1.3216641266823603</v>
      </c>
      <c r="AF156" s="137">
        <f t="shared" si="185"/>
        <v>1.3392816502422902</v>
      </c>
      <c r="AG156" s="137">
        <f t="shared" si="185"/>
        <v>1.3576683006384758</v>
      </c>
      <c r="AH156" s="137">
        <f t="shared" si="185"/>
        <v>1.3783460460599251</v>
      </c>
      <c r="AI156" s="137">
        <f t="shared" si="185"/>
        <v>1.3998510880164639</v>
      </c>
      <c r="AJ156" s="137">
        <f t="shared" si="185"/>
        <v>1.4222120144933086</v>
      </c>
      <c r="AK156" s="137">
        <f t="shared" si="185"/>
        <v>1.445537457155659</v>
      </c>
      <c r="AL156" s="137">
        <f t="shared" si="185"/>
        <v>1.4694689897851307</v>
      </c>
      <c r="AM156" s="137">
        <f t="shared" si="185"/>
        <v>1.4932819555096983</v>
      </c>
      <c r="AN156" s="137">
        <f t="shared" si="185"/>
        <v>1.5167151815808859</v>
      </c>
      <c r="AO156" s="137">
        <f t="shared" si="185"/>
        <v>1.5417616344555234</v>
      </c>
      <c r="AP156" s="137">
        <f t="shared" si="185"/>
        <v>1.566307093378501</v>
      </c>
      <c r="AQ156" s="137">
        <f t="shared" si="185"/>
        <v>1.5903786051260747</v>
      </c>
      <c r="AR156" s="137">
        <f t="shared" si="185"/>
        <v>1.6140008987835774</v>
      </c>
      <c r="AS156" s="137">
        <f t="shared" si="185"/>
        <v>1.6371966530709969</v>
      </c>
      <c r="AT156" s="137">
        <f t="shared" si="185"/>
        <v>1.6646610018134191</v>
      </c>
      <c r="AU156" s="137">
        <f t="shared" si="185"/>
        <v>1.6915676067779049</v>
      </c>
      <c r="AV156" s="137">
        <f t="shared" si="185"/>
        <v>1.7179470218966713</v>
      </c>
      <c r="AW156" s="137">
        <f t="shared" si="185"/>
        <v>1.743827145627258</v>
      </c>
      <c r="AX156" s="137">
        <f t="shared" si="185"/>
        <v>1.7692335314527299</v>
      </c>
      <c r="AY156" s="137">
        <f t="shared" si="186"/>
        <v>1.7928070285741509</v>
      </c>
      <c r="AZ156" s="137">
        <f t="shared" si="186"/>
        <v>1.8159974093512596</v>
      </c>
      <c r="BA156" s="137">
        <f t="shared" si="186"/>
        <v>1.8388215885969892</v>
      </c>
      <c r="BB156" s="137">
        <f t="shared" si="186"/>
        <v>1.8612952884532885</v>
      </c>
      <c r="BC156" s="137">
        <f t="shared" si="186"/>
        <v>1.883433152238061</v>
      </c>
      <c r="BD156" s="137">
        <f t="shared" si="186"/>
        <v>1.9052488447333249</v>
      </c>
      <c r="BE156" s="137">
        <f t="shared" si="186"/>
        <v>1.9267551408336268</v>
      </c>
      <c r="BF156" s="137">
        <f t="shared" si="186"/>
        <v>1.947964004161181</v>
      </c>
      <c r="BG156" s="137">
        <f t="shared" si="186"/>
        <v>1.968886656998972</v>
      </c>
      <c r="BH156" s="137">
        <f t="shared" si="186"/>
        <v>1.9895336426833656</v>
      </c>
      <c r="BI156" s="137">
        <f t="shared" si="186"/>
        <v>1.9974337866701815</v>
      </c>
      <c r="BJ156" s="137">
        <f t="shared" si="186"/>
        <v>2.0052948666166492</v>
      </c>
      <c r="BK156" s="137">
        <f t="shared" si="186"/>
        <v>2.0131174178309843</v>
      </c>
      <c r="BL156" s="137">
        <f t="shared" si="186"/>
        <v>2.0209019636791381</v>
      </c>
      <c r="BM156" s="137">
        <f t="shared" si="186"/>
        <v>2.0286490159522197</v>
      </c>
      <c r="BN156" s="137">
        <f t="shared" si="186"/>
        <v>2.0363590752195502</v>
      </c>
      <c r="BO156" s="137">
        <f t="shared" si="186"/>
        <v>2.0440326311680432</v>
      </c>
      <c r="BP156" s="137">
        <f t="shared" si="186"/>
        <v>2.0516701629285445</v>
      </c>
      <c r="BQ156" s="137">
        <f t="shared" si="186"/>
        <v>2.0592721393897389</v>
      </c>
      <c r="BR156" s="137">
        <f t="shared" si="186"/>
        <v>2.0668390195001969</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9.6816157767045059</v>
      </c>
      <c r="V157" s="137">
        <f t="shared" si="185"/>
        <v>9.6322350001341945</v>
      </c>
      <c r="W157" s="137">
        <f t="shared" si="185"/>
        <v>9.5093054380631052</v>
      </c>
      <c r="X157" s="137">
        <f t="shared" si="185"/>
        <v>9.4193990507318315</v>
      </c>
      <c r="Y157" s="137">
        <f t="shared" si="185"/>
        <v>9.3326249745505656</v>
      </c>
      <c r="Z157" s="137">
        <f t="shared" si="185"/>
        <v>9.2570127081242788</v>
      </c>
      <c r="AA157" s="137">
        <f t="shared" si="185"/>
        <v>9.188189617735059</v>
      </c>
      <c r="AB157" s="137">
        <f t="shared" si="185"/>
        <v>9.1259499257437575</v>
      </c>
      <c r="AC157" s="137">
        <f t="shared" si="185"/>
        <v>9.0781964496864234</v>
      </c>
      <c r="AD157" s="137">
        <f t="shared" si="185"/>
        <v>9.045230491445281</v>
      </c>
      <c r="AE157" s="137">
        <f t="shared" si="185"/>
        <v>9.162999081504335</v>
      </c>
      <c r="AF157" s="137">
        <f t="shared" si="185"/>
        <v>9.2851400619085158</v>
      </c>
      <c r="AG157" s="137">
        <f t="shared" si="185"/>
        <v>9.4126133414588207</v>
      </c>
      <c r="AH157" s="137">
        <f t="shared" si="185"/>
        <v>9.5559706124017243</v>
      </c>
      <c r="AI157" s="137">
        <f t="shared" ref="M157:AX159" si="188">AI98*AI$34/1000</f>
        <v>9.7050634686859549</v>
      </c>
      <c r="AJ157" s="137">
        <f t="shared" si="188"/>
        <v>9.8600901086865704</v>
      </c>
      <c r="AK157" s="137">
        <f t="shared" si="188"/>
        <v>10.021803667658098</v>
      </c>
      <c r="AL157" s="137">
        <f t="shared" si="188"/>
        <v>10.187719203289143</v>
      </c>
      <c r="AM157" s="137">
        <f t="shared" si="188"/>
        <v>10.352812723387796</v>
      </c>
      <c r="AN157" s="137">
        <f t="shared" si="188"/>
        <v>10.515273536715586</v>
      </c>
      <c r="AO157" s="137">
        <f t="shared" si="188"/>
        <v>10.688918731475722</v>
      </c>
      <c r="AP157" s="137">
        <f t="shared" si="188"/>
        <v>10.859090572434223</v>
      </c>
      <c r="AQ157" s="137">
        <f t="shared" si="188"/>
        <v>11.025976572879062</v>
      </c>
      <c r="AR157" s="137">
        <f t="shared" si="188"/>
        <v>11.189748177719435</v>
      </c>
      <c r="AS157" s="137">
        <f t="shared" si="188"/>
        <v>11.350562616834122</v>
      </c>
      <c r="AT157" s="137">
        <f t="shared" si="188"/>
        <v>11.540970903796282</v>
      </c>
      <c r="AU157" s="137">
        <f t="shared" si="188"/>
        <v>11.727512394632429</v>
      </c>
      <c r="AV157" s="137">
        <f t="shared" si="188"/>
        <v>11.910398917481947</v>
      </c>
      <c r="AW157" s="137">
        <f t="shared" si="188"/>
        <v>12.089823890275794</v>
      </c>
      <c r="AX157" s="137">
        <f t="shared" si="188"/>
        <v>12.265964473411325</v>
      </c>
      <c r="AY157" s="137">
        <f t="shared" ref="AY157:BR157" si="189">AY98*AY$34/1000</f>
        <v>12.429397775496655</v>
      </c>
      <c r="AZ157" s="137">
        <f t="shared" si="189"/>
        <v>12.590174960464054</v>
      </c>
      <c r="BA157" s="137">
        <f t="shared" si="189"/>
        <v>12.748413297453411</v>
      </c>
      <c r="BB157" s="137">
        <f t="shared" si="189"/>
        <v>12.904221786905412</v>
      </c>
      <c r="BC157" s="137">
        <f t="shared" si="189"/>
        <v>13.057701949853868</v>
      </c>
      <c r="BD157" s="137">
        <f t="shared" si="189"/>
        <v>13.208948523216094</v>
      </c>
      <c r="BE157" s="137">
        <f t="shared" si="189"/>
        <v>13.358050074385746</v>
      </c>
      <c r="BF157" s="137">
        <f t="shared" si="189"/>
        <v>13.50508954626576</v>
      </c>
      <c r="BG157" s="137">
        <f t="shared" si="189"/>
        <v>13.650144742109315</v>
      </c>
      <c r="BH157" s="137">
        <f t="shared" si="189"/>
        <v>13.7932887580832</v>
      </c>
      <c r="BI157" s="137">
        <f t="shared" si="189"/>
        <v>13.848059868710724</v>
      </c>
      <c r="BJ157" s="137">
        <f t="shared" si="189"/>
        <v>13.902560151252196</v>
      </c>
      <c r="BK157" s="137">
        <f t="shared" si="189"/>
        <v>13.956793316959654</v>
      </c>
      <c r="BL157" s="137">
        <f t="shared" si="189"/>
        <v>14.010762994290319</v>
      </c>
      <c r="BM157" s="137">
        <f t="shared" si="189"/>
        <v>14.064472731453879</v>
      </c>
      <c r="BN157" s="137">
        <f t="shared" si="189"/>
        <v>14.117925998860199</v>
      </c>
      <c r="BO157" s="137">
        <f t="shared" si="189"/>
        <v>14.171126191472231</v>
      </c>
      <c r="BP157" s="137">
        <f t="shared" si="189"/>
        <v>14.224076631068485</v>
      </c>
      <c r="BQ157" s="137">
        <f t="shared" si="189"/>
        <v>14.276780568419342</v>
      </c>
      <c r="BR157" s="137">
        <f t="shared" si="189"/>
        <v>14.329241185381104</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3.3454778230870588</v>
      </c>
      <c r="V158" s="137">
        <f t="shared" si="188"/>
        <v>3.3284143187389215</v>
      </c>
      <c r="W158" s="137">
        <f t="shared" si="188"/>
        <v>3.2859360658113284</v>
      </c>
      <c r="X158" s="137">
        <f t="shared" si="188"/>
        <v>3.2548689555367836</v>
      </c>
      <c r="Y158" s="137">
        <f t="shared" si="188"/>
        <v>3.2248842139214635</v>
      </c>
      <c r="Z158" s="137">
        <f t="shared" si="188"/>
        <v>3.1987564304691238</v>
      </c>
      <c r="AA158" s="137">
        <f t="shared" si="188"/>
        <v>3.1749746436347963</v>
      </c>
      <c r="AB158" s="137">
        <f t="shared" si="188"/>
        <v>3.1534677470511006</v>
      </c>
      <c r="AC158" s="137">
        <f t="shared" si="188"/>
        <v>3.136966555637418</v>
      </c>
      <c r="AD158" s="137">
        <f t="shared" si="188"/>
        <v>3.1255751841188411</v>
      </c>
      <c r="AE158" s="137">
        <f t="shared" si="188"/>
        <v>3.1662700655710467</v>
      </c>
      <c r="AF158" s="137">
        <f t="shared" si="188"/>
        <v>3.2084758244708684</v>
      </c>
      <c r="AG158" s="137">
        <f t="shared" si="188"/>
        <v>3.2525241568574779</v>
      </c>
      <c r="AH158" s="137">
        <f t="shared" si="188"/>
        <v>3.3020611950729126</v>
      </c>
      <c r="AI158" s="137">
        <f t="shared" si="188"/>
        <v>3.3535801621320847</v>
      </c>
      <c r="AJ158" s="137">
        <f t="shared" si="188"/>
        <v>3.407149545391198</v>
      </c>
      <c r="AK158" s="137">
        <f t="shared" si="188"/>
        <v>3.4630295903867321</v>
      </c>
      <c r="AL158" s="137">
        <f t="shared" si="188"/>
        <v>3.5203616264601791</v>
      </c>
      <c r="AM158" s="137">
        <f t="shared" si="188"/>
        <v>3.5774096154492057</v>
      </c>
      <c r="AN158" s="137">
        <f t="shared" si="188"/>
        <v>3.6335478738395635</v>
      </c>
      <c r="AO158" s="137">
        <f t="shared" si="188"/>
        <v>3.6935508900255054</v>
      </c>
      <c r="AP158" s="137">
        <f t="shared" si="188"/>
        <v>3.7523536904227703</v>
      </c>
      <c r="AQ158" s="137">
        <f t="shared" si="188"/>
        <v>3.8100210701606954</v>
      </c>
      <c r="AR158" s="137">
        <f t="shared" si="188"/>
        <v>3.8666122719478153</v>
      </c>
      <c r="AS158" s="137">
        <f t="shared" si="188"/>
        <v>3.9221816264955223</v>
      </c>
      <c r="AT158" s="137">
        <f t="shared" si="188"/>
        <v>3.9879771213856046</v>
      </c>
      <c r="AU158" s="137">
        <f t="shared" si="188"/>
        <v>4.0524364466750411</v>
      </c>
      <c r="AV158" s="137">
        <f t="shared" si="188"/>
        <v>4.1156327994787487</v>
      </c>
      <c r="AW158" s="137">
        <f t="shared" si="188"/>
        <v>4.1776330152727006</v>
      </c>
      <c r="AX158" s="137">
        <f t="shared" si="188"/>
        <v>4.2384983117497033</v>
      </c>
      <c r="AY158" s="137">
        <f t="shared" ref="AY158:BR158" si="191">AY99*AY$34/1000</f>
        <v>4.2949726131773591</v>
      </c>
      <c r="AZ158" s="137">
        <f t="shared" si="191"/>
        <v>4.3505290945718196</v>
      </c>
      <c r="BA158" s="137">
        <f t="shared" si="191"/>
        <v>4.4052082782297637</v>
      </c>
      <c r="BB158" s="137">
        <f t="shared" si="191"/>
        <v>4.45904782920271</v>
      </c>
      <c r="BC158" s="137">
        <f t="shared" si="191"/>
        <v>4.5120828280366156</v>
      </c>
      <c r="BD158" s="137">
        <f t="shared" si="191"/>
        <v>4.5643460110291416</v>
      </c>
      <c r="BE158" s="137">
        <f t="shared" si="191"/>
        <v>4.6158679826019231</v>
      </c>
      <c r="BF158" s="137">
        <f t="shared" si="191"/>
        <v>4.6666774036364416</v>
      </c>
      <c r="BG158" s="137">
        <f t="shared" si="191"/>
        <v>4.7168011590106032</v>
      </c>
      <c r="BH158" s="137">
        <f t="shared" si="191"/>
        <v>4.7662645070708027</v>
      </c>
      <c r="BI158" s="137">
        <f t="shared" si="191"/>
        <v>4.7851906388422289</v>
      </c>
      <c r="BJ158" s="137">
        <f t="shared" si="191"/>
        <v>4.8040231860946401</v>
      </c>
      <c r="BK158" s="137">
        <f t="shared" si="191"/>
        <v>4.8227634312494496</v>
      </c>
      <c r="BL158" s="137">
        <f t="shared" si="191"/>
        <v>4.8414126281183583</v>
      </c>
      <c r="BM158" s="137">
        <f t="shared" si="191"/>
        <v>4.8599720027835751</v>
      </c>
      <c r="BN158" s="137">
        <f t="shared" si="191"/>
        <v>4.8784427544436095</v>
      </c>
      <c r="BO158" s="137">
        <f t="shared" si="191"/>
        <v>4.8968260562263302</v>
      </c>
      <c r="BP158" s="137">
        <f t="shared" si="191"/>
        <v>4.9151230559707555</v>
      </c>
      <c r="BQ158" s="137">
        <f t="shared" si="191"/>
        <v>4.9333348769790746</v>
      </c>
      <c r="BR158" s="137">
        <f t="shared" si="191"/>
        <v>4.9514626187402522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3.9727293736368496</v>
      </c>
      <c r="V159" s="137">
        <f t="shared" si="188"/>
        <v>3.7919840677106698</v>
      </c>
      <c r="W159" s="137">
        <f t="shared" si="188"/>
        <v>3.5807744504417767</v>
      </c>
      <c r="X159" s="137">
        <f t="shared" si="188"/>
        <v>3.3811221466881238</v>
      </c>
      <c r="Y159" s="137">
        <f t="shared" si="188"/>
        <v>3.1810328046317902</v>
      </c>
      <c r="Z159" s="137">
        <f t="shared" si="188"/>
        <v>2.9828536199912885</v>
      </c>
      <c r="AA159" s="137">
        <f t="shared" si="188"/>
        <v>2.7845434939905251</v>
      </c>
      <c r="AB159" s="137">
        <f t="shared" si="188"/>
        <v>2.5855445855529089</v>
      </c>
      <c r="AC159" s="137">
        <f t="shared" si="188"/>
        <v>2.3874180959558262</v>
      </c>
      <c r="AD159" s="137">
        <f t="shared" si="188"/>
        <v>2.1891913282093873</v>
      </c>
      <c r="AE159" s="137">
        <f t="shared" si="188"/>
        <v>2.2176945240468577</v>
      </c>
      <c r="AF159" s="137">
        <f t="shared" si="188"/>
        <v>2.2472559570443602</v>
      </c>
      <c r="AG159" s="137">
        <f t="shared" si="188"/>
        <v>2.2781079511902109</v>
      </c>
      <c r="AH159" s="137">
        <f t="shared" si="188"/>
        <v>2.3128043024529878</v>
      </c>
      <c r="AI159" s="137">
        <f t="shared" si="188"/>
        <v>2.3488888210712915</v>
      </c>
      <c r="AJ159" s="137">
        <f t="shared" si="188"/>
        <v>2.386409476432342</v>
      </c>
      <c r="AK159" s="137">
        <f t="shared" si="188"/>
        <v>2.4255485477129657</v>
      </c>
      <c r="AL159" s="137">
        <f t="shared" si="188"/>
        <v>2.4657046114155126</v>
      </c>
      <c r="AM159" s="137">
        <f t="shared" si="188"/>
        <v>2.5056617250441109</v>
      </c>
      <c r="AN159" s="137">
        <f t="shared" si="188"/>
        <v>2.5449816521645316</v>
      </c>
      <c r="AO159" s="137">
        <f t="shared" si="188"/>
        <v>2.5870085032120147</v>
      </c>
      <c r="AP159" s="137">
        <f t="shared" si="188"/>
        <v>2.6281947083489778</v>
      </c>
      <c r="AQ159" s="137">
        <f t="shared" si="188"/>
        <v>2.6685856508815</v>
      </c>
      <c r="AR159" s="137">
        <f t="shared" si="188"/>
        <v>2.7082228251317932</v>
      </c>
      <c r="AS159" s="137">
        <f t="shared" si="188"/>
        <v>2.7471442849988126</v>
      </c>
      <c r="AT159" s="137">
        <f t="shared" si="188"/>
        <v>2.7932282594238975</v>
      </c>
      <c r="AU159" s="137">
        <f t="shared" si="188"/>
        <v>2.8383763642152542</v>
      </c>
      <c r="AV159" s="137">
        <f t="shared" si="188"/>
        <v>2.882639867533074</v>
      </c>
      <c r="AW159" s="137">
        <f t="shared" si="188"/>
        <v>2.9260655817673316</v>
      </c>
      <c r="AX159" s="137">
        <f t="shared" si="188"/>
        <v>2.9686963845435286</v>
      </c>
      <c r="AY159" s="137">
        <f t="shared" ref="AY159:BR159" si="192">AY100*AY$34/1000</f>
        <v>3.008251680343256</v>
      </c>
      <c r="AZ159" s="137">
        <f t="shared" si="192"/>
        <v>3.0471641236953002</v>
      </c>
      <c r="BA159" s="137">
        <f t="shared" si="192"/>
        <v>3.0854620969149993</v>
      </c>
      <c r="BB159" s="137">
        <f t="shared" si="192"/>
        <v>3.1231719810680141</v>
      </c>
      <c r="BC159" s="137">
        <f t="shared" si="192"/>
        <v>3.1603183470005018</v>
      </c>
      <c r="BD159" s="137">
        <f t="shared" si="192"/>
        <v>3.1969241236182588</v>
      </c>
      <c r="BE159" s="137">
        <f t="shared" si="192"/>
        <v>3.2330107466348736</v>
      </c>
      <c r="BF159" s="137">
        <f t="shared" si="192"/>
        <v>3.2685982904844915</v>
      </c>
      <c r="BG159" s="137">
        <f t="shared" si="192"/>
        <v>3.3037055856664952</v>
      </c>
      <c r="BH159" s="137">
        <f t="shared" si="192"/>
        <v>3.3383503234375742</v>
      </c>
      <c r="BI159" s="137">
        <f t="shared" si="192"/>
        <v>3.3516064190711323</v>
      </c>
      <c r="BJ159" s="137">
        <f t="shared" si="192"/>
        <v>3.3647969669557432</v>
      </c>
      <c r="BK159" s="137">
        <f t="shared" si="192"/>
        <v>3.3779228653151496</v>
      </c>
      <c r="BL159" s="137">
        <f t="shared" si="192"/>
        <v>3.3909849923344986</v>
      </c>
      <c r="BM159" s="137">
        <f t="shared" si="192"/>
        <v>3.4039842067768586</v>
      </c>
      <c r="BN159" s="137">
        <f t="shared" si="192"/>
        <v>3.4169213485756273</v>
      </c>
      <c r="BO159" s="137">
        <f t="shared" si="192"/>
        <v>3.4297972394040017</v>
      </c>
      <c r="BP159" s="137">
        <f t="shared" si="192"/>
        <v>3.4426126832225563</v>
      </c>
      <c r="BQ159" s="137">
        <f t="shared" si="192"/>
        <v>3.4553684668059717</v>
      </c>
      <c r="BR159" s="137">
        <f t="shared" si="192"/>
        <v>3.4680653602498506</v>
      </c>
    </row>
    <row r="160" spans="1:70">
      <c r="A160" t="s">
        <v>16</v>
      </c>
      <c r="B160" s="139"/>
      <c r="C160" s="139"/>
      <c r="D160" s="139"/>
      <c r="E160" s="139"/>
      <c r="F160" s="139"/>
      <c r="G160" s="139"/>
      <c r="H160" s="139"/>
      <c r="I160" s="138"/>
      <c r="J160" s="139"/>
      <c r="K160" s="139"/>
      <c r="M160" s="70"/>
    </row>
    <row r="161" spans="1:70" ht="15.75" thickBot="1">
      <c r="A161" t="s">
        <v>16</v>
      </c>
      <c r="B161" s="68" t="s">
        <v>465</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51.217459699100488</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37.185278959620888</v>
      </c>
      <c r="BM162" s="137">
        <f t="shared" si="196"/>
        <v>36.483669922646904</v>
      </c>
      <c r="BN162" s="137">
        <f t="shared" si="196"/>
        <v>35.782060885672927</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5.6817119433946734</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3.5819175425107148</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2.6005702705899703</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3.6087144693779258</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62.603120296801869</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44.57101616303396</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31.138655127599051</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15.229094556791567</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10.842530155382772</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7.871973948428586</v>
      </c>
      <c r="BM166" s="137">
        <f t="shared" si="196"/>
        <v>7.7234461380808748</v>
      </c>
      <c r="BN166" s="137">
        <f t="shared" si="196"/>
        <v>7.5749183277331653</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4.3587936944461285</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3.1646036411732164</v>
      </c>
      <c r="BM167" s="137">
        <f t="shared" si="196"/>
        <v>3.1048941385095699</v>
      </c>
      <c r="BN167" s="137">
        <f t="shared" si="196"/>
        <v>3.0451846358459242</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7.3138649316963154</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469</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470</v>
      </c>
      <c r="C185" s="68"/>
      <c r="D185" s="68"/>
      <c r="E185" s="68"/>
      <c r="F185" s="68"/>
      <c r="G185" s="68"/>
      <c r="H185" s="68"/>
      <c r="I185" s="135" t="s">
        <v>219</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7.2513038866541759</v>
      </c>
      <c r="V186" s="137">
        <f t="shared" si="210"/>
        <v>8.745787562750623</v>
      </c>
      <c r="W186" s="137">
        <f t="shared" si="210"/>
        <v>9.4236823396923111</v>
      </c>
      <c r="X186" s="137">
        <f>INDEX(X$49:X$52,MATCH($I$185,$B$49:$B$52,0),1)*INDEX(X$81:X$89,MATCH($B186,$B$81:$B$89,0))*INDEX(X$116:X$124,MATCH($B186,$B$116:$B$124,0))/1000</f>
        <v>10.352310122641784</v>
      </c>
      <c r="Y186" s="137">
        <f t="shared" si="210"/>
        <v>11.229817849504327</v>
      </c>
      <c r="Z186" s="137">
        <f t="shared" si="210"/>
        <v>12.126812934403056</v>
      </c>
      <c r="AA186" s="137">
        <f t="shared" si="210"/>
        <v>12.995706783327593</v>
      </c>
      <c r="AB186" s="137">
        <f t="shared" ref="AB186:AQ194" si="211">INDEX(AB$49:AB$52,MATCH($I$185,$B$49:$B$52,0),1)*INDEX(AB$81:AB$89,MATCH($B186,$B$81:$B$89,0))*INDEX(AB$116:AB$124,MATCH($B186,$B$116:$B$124,0))/1000</f>
        <v>13.82872857875264</v>
      </c>
      <c r="AC186" s="137">
        <f t="shared" si="211"/>
        <v>14.686400677906796</v>
      </c>
      <c r="AD186" s="137">
        <f t="shared" si="211"/>
        <v>15.558666614278101</v>
      </c>
      <c r="AE186" s="137">
        <f t="shared" si="211"/>
        <v>15.558666614278101</v>
      </c>
      <c r="AF186" s="137">
        <f t="shared" si="211"/>
        <v>15.558666614278101</v>
      </c>
      <c r="AG186" s="137">
        <f t="shared" si="211"/>
        <v>15.558666614278101</v>
      </c>
      <c r="AH186" s="137">
        <f t="shared" si="211"/>
        <v>15.558666614278101</v>
      </c>
      <c r="AI186" s="137">
        <f t="shared" si="211"/>
        <v>15.558666614278101</v>
      </c>
      <c r="AJ186" s="137">
        <f t="shared" si="211"/>
        <v>15.558666614278101</v>
      </c>
      <c r="AK186" s="137">
        <f t="shared" si="211"/>
        <v>15.558666614278101</v>
      </c>
      <c r="AL186" s="137">
        <f t="shared" si="211"/>
        <v>15.558666614278101</v>
      </c>
      <c r="AM186" s="137">
        <f t="shared" si="211"/>
        <v>15.558666614278101</v>
      </c>
      <c r="AN186" s="137">
        <f t="shared" si="211"/>
        <v>15.558666614278101</v>
      </c>
      <c r="AO186" s="137">
        <f t="shared" si="211"/>
        <v>15.558666614278101</v>
      </c>
      <c r="AP186" s="137">
        <f t="shared" si="211"/>
        <v>15.558666614278101</v>
      </c>
      <c r="AQ186" s="137">
        <f t="shared" si="211"/>
        <v>15.558666614278101</v>
      </c>
      <c r="AR186" s="137">
        <f t="shared" ref="AP186:BE194" si="212">INDEX(AR$49:AR$52,MATCH($I$185,$B$49:$B$52,0),1)*INDEX(AR$81:AR$89,MATCH($B186,$B$81:$B$89,0))*INDEX(AR$116:AR$124,MATCH($B186,$B$116:$B$124,0))/1000</f>
        <v>15.558666614278101</v>
      </c>
      <c r="AS186" s="137">
        <f t="shared" si="212"/>
        <v>15.558666614278101</v>
      </c>
      <c r="AT186" s="137">
        <f t="shared" si="212"/>
        <v>15.558666614278101</v>
      </c>
      <c r="AU186" s="137">
        <f t="shared" si="212"/>
        <v>15.558666614278101</v>
      </c>
      <c r="AV186" s="137">
        <f t="shared" si="212"/>
        <v>15.558666614278101</v>
      </c>
      <c r="AW186" s="137">
        <f t="shared" si="212"/>
        <v>15.558666614278101</v>
      </c>
      <c r="AX186" s="137">
        <f t="shared" si="212"/>
        <v>15.558666614278101</v>
      </c>
      <c r="AY186" s="137">
        <f t="shared" si="212"/>
        <v>15.558666614278101</v>
      </c>
      <c r="AZ186" s="137">
        <f t="shared" si="212"/>
        <v>15.558666614278101</v>
      </c>
      <c r="BA186" s="137">
        <f t="shared" si="212"/>
        <v>15.558666614278101</v>
      </c>
      <c r="BB186" s="137">
        <f t="shared" si="212"/>
        <v>15.558666614278101</v>
      </c>
      <c r="BC186" s="137">
        <f t="shared" si="212"/>
        <v>15.558666614278101</v>
      </c>
      <c r="BD186" s="137">
        <f t="shared" si="212"/>
        <v>15.558666614278101</v>
      </c>
      <c r="BE186" s="137">
        <f t="shared" si="212"/>
        <v>15.558666614278101</v>
      </c>
      <c r="BF186" s="137">
        <f t="shared" ref="AY186:BR192" si="213">INDEX(BF$49:BF$52,MATCH($I$185,$B$49:$B$52,0),1)*INDEX(BF$81:BF$89,MATCH($B186,$B$81:$B$89,0))*INDEX(BF$116:BF$124,MATCH($B186,$B$116:$B$124,0))/1000</f>
        <v>15.558666614278101</v>
      </c>
      <c r="BG186" s="137">
        <f t="shared" si="213"/>
        <v>15.558666614278101</v>
      </c>
      <c r="BH186" s="137">
        <f t="shared" si="213"/>
        <v>15.558666614278101</v>
      </c>
      <c r="BI186" s="137">
        <f t="shared" si="213"/>
        <v>15.558666614278101</v>
      </c>
      <c r="BJ186" s="137">
        <f t="shared" si="213"/>
        <v>15.558666614278101</v>
      </c>
      <c r="BK186" s="137">
        <f t="shared" si="213"/>
        <v>15.558666614278101</v>
      </c>
      <c r="BL186" s="137">
        <f t="shared" si="213"/>
        <v>15.558666614278101</v>
      </c>
      <c r="BM186" s="137">
        <f t="shared" si="213"/>
        <v>15.558666614278101</v>
      </c>
      <c r="BN186" s="137">
        <f t="shared" si="213"/>
        <v>15.558666614278101</v>
      </c>
      <c r="BO186" s="137">
        <f t="shared" si="213"/>
        <v>15.558666614278101</v>
      </c>
      <c r="BP186" s="137">
        <f t="shared" si="213"/>
        <v>15.558666614278101</v>
      </c>
      <c r="BQ186" s="137">
        <f t="shared" si="213"/>
        <v>15.558666614278101</v>
      </c>
      <c r="BR186" s="137">
        <f t="shared" si="213"/>
        <v>15.558666614278101</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0.66522669420813563</v>
      </c>
      <c r="V187" s="137">
        <f t="shared" si="210"/>
        <v>0.78687902352032635</v>
      </c>
      <c r="W187" s="137">
        <f t="shared" si="210"/>
        <v>0.83005676906906911</v>
      </c>
      <c r="X187" s="137">
        <f t="shared" si="210"/>
        <v>0.89086163145376862</v>
      </c>
      <c r="Y187" s="137">
        <f t="shared" si="210"/>
        <v>0.94188948561735575</v>
      </c>
      <c r="Z187" s="137">
        <f t="shared" si="210"/>
        <v>0.98861227454724632</v>
      </c>
      <c r="AA187" s="137">
        <f t="shared" si="210"/>
        <v>1.0264023477943514</v>
      </c>
      <c r="AB187" s="137">
        <f t="shared" si="211"/>
        <v>1.0540444928140638</v>
      </c>
      <c r="AC187" s="137">
        <f t="shared" si="211"/>
        <v>1.0753066021771158</v>
      </c>
      <c r="AD187" s="137">
        <f t="shared" si="211"/>
        <v>1.0881027917270423</v>
      </c>
      <c r="AE187" s="137">
        <f t="shared" si="211"/>
        <v>1.0881027917270423</v>
      </c>
      <c r="AF187" s="137">
        <f t="shared" si="211"/>
        <v>1.0881027917270423</v>
      </c>
      <c r="AG187" s="137">
        <f t="shared" si="211"/>
        <v>1.0881027917270423</v>
      </c>
      <c r="AH187" s="137">
        <f t="shared" si="211"/>
        <v>1.0881027917270423</v>
      </c>
      <c r="AI187" s="137">
        <f t="shared" si="211"/>
        <v>1.0881027917270423</v>
      </c>
      <c r="AJ187" s="137">
        <f t="shared" si="211"/>
        <v>1.0881027917270423</v>
      </c>
      <c r="AK187" s="137">
        <f t="shared" si="211"/>
        <v>1.0881027917270423</v>
      </c>
      <c r="AL187" s="137">
        <f t="shared" si="211"/>
        <v>1.0881027917270423</v>
      </c>
      <c r="AM187" s="137">
        <f t="shared" si="211"/>
        <v>1.0881027917270423</v>
      </c>
      <c r="AN187" s="137">
        <f t="shared" si="211"/>
        <v>1.0881027917270423</v>
      </c>
      <c r="AO187" s="137">
        <f t="shared" si="211"/>
        <v>1.0881027917270423</v>
      </c>
      <c r="AP187" s="137">
        <f t="shared" si="212"/>
        <v>1.0881027917270423</v>
      </c>
      <c r="AQ187" s="137">
        <f t="shared" si="212"/>
        <v>1.0881027917270423</v>
      </c>
      <c r="AR187" s="137">
        <f t="shared" si="212"/>
        <v>1.0881027917270423</v>
      </c>
      <c r="AS187" s="137">
        <f t="shared" si="212"/>
        <v>1.0881027917270423</v>
      </c>
      <c r="AT187" s="137">
        <f t="shared" si="212"/>
        <v>1.0881027917270423</v>
      </c>
      <c r="AU187" s="137">
        <f t="shared" si="212"/>
        <v>1.0881027917270423</v>
      </c>
      <c r="AV187" s="137">
        <f t="shared" si="212"/>
        <v>1.0881027917270423</v>
      </c>
      <c r="AW187" s="137">
        <f t="shared" si="212"/>
        <v>1.0881027917270423</v>
      </c>
      <c r="AX187" s="137">
        <f t="shared" si="212"/>
        <v>1.0881027917270423</v>
      </c>
      <c r="AY187" s="137">
        <f t="shared" si="213"/>
        <v>1.0881027917270423</v>
      </c>
      <c r="AZ187" s="137">
        <f t="shared" si="213"/>
        <v>1.0881027917270423</v>
      </c>
      <c r="BA187" s="137">
        <f t="shared" si="213"/>
        <v>1.0881027917270423</v>
      </c>
      <c r="BB187" s="137">
        <f t="shared" si="213"/>
        <v>1.0881027917270423</v>
      </c>
      <c r="BC187" s="137">
        <f t="shared" si="213"/>
        <v>1.0881027917270423</v>
      </c>
      <c r="BD187" s="137">
        <f t="shared" si="213"/>
        <v>1.0881027917270423</v>
      </c>
      <c r="BE187" s="137">
        <f t="shared" si="213"/>
        <v>1.0881027917270423</v>
      </c>
      <c r="BF187" s="137">
        <f t="shared" si="213"/>
        <v>1.0881027917270423</v>
      </c>
      <c r="BG187" s="137">
        <f t="shared" si="213"/>
        <v>1.0881027917270423</v>
      </c>
      <c r="BH187" s="137">
        <f t="shared" si="213"/>
        <v>1.0881027917270423</v>
      </c>
      <c r="BI187" s="137">
        <f t="shared" si="213"/>
        <v>1.0881027917270423</v>
      </c>
      <c r="BJ187" s="137">
        <f t="shared" si="213"/>
        <v>1.0881027917270423</v>
      </c>
      <c r="BK187" s="137">
        <f t="shared" si="213"/>
        <v>1.0881027917270423</v>
      </c>
      <c r="BL187" s="137">
        <f t="shared" si="213"/>
        <v>1.0881027917270423</v>
      </c>
      <c r="BM187" s="137">
        <f t="shared" si="213"/>
        <v>1.0881027917270423</v>
      </c>
      <c r="BN187" s="137">
        <f t="shared" si="213"/>
        <v>1.0881027917270423</v>
      </c>
      <c r="BO187" s="137">
        <f t="shared" si="213"/>
        <v>1.0881027917270423</v>
      </c>
      <c r="BP187" s="137">
        <f t="shared" si="213"/>
        <v>1.0881027917270423</v>
      </c>
      <c r="BQ187" s="137">
        <f t="shared" si="213"/>
        <v>1.0881027917270423</v>
      </c>
      <c r="BR187" s="137">
        <f t="shared" si="213"/>
        <v>1.0881027917270423</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0.50646641489839994</v>
      </c>
      <c r="V188" s="137">
        <f t="shared" si="210"/>
        <v>0.61128338265642834</v>
      </c>
      <c r="W188" s="137">
        <f t="shared" si="210"/>
        <v>0.65916606583913251</v>
      </c>
      <c r="X188" s="137">
        <f t="shared" si="210"/>
        <v>0.72471247549795592</v>
      </c>
      <c r="Y188" s="137">
        <f t="shared" si="210"/>
        <v>0.78683162732447087</v>
      </c>
      <c r="Z188" s="137">
        <f t="shared" si="210"/>
        <v>0.85048339392881778</v>
      </c>
      <c r="AA188" s="137">
        <f t="shared" si="210"/>
        <v>0.91235132951489606</v>
      </c>
      <c r="AB188" s="137">
        <f t="shared" si="211"/>
        <v>0.97190682360806147</v>
      </c>
      <c r="AC188" s="137">
        <f t="shared" si="211"/>
        <v>1.0334272854144815</v>
      </c>
      <c r="AD188" s="137">
        <f t="shared" si="211"/>
        <v>1.0962430715039686</v>
      </c>
      <c r="AE188" s="137">
        <f t="shared" si="211"/>
        <v>1.0962430715039686</v>
      </c>
      <c r="AF188" s="137">
        <f t="shared" si="211"/>
        <v>1.0962430715039686</v>
      </c>
      <c r="AG188" s="137">
        <f t="shared" si="211"/>
        <v>1.0962430715039686</v>
      </c>
      <c r="AH188" s="137">
        <f t="shared" si="211"/>
        <v>1.0962430715039686</v>
      </c>
      <c r="AI188" s="137">
        <f t="shared" si="211"/>
        <v>1.0962430715039686</v>
      </c>
      <c r="AJ188" s="137">
        <f t="shared" si="211"/>
        <v>1.0962430715039686</v>
      </c>
      <c r="AK188" s="137">
        <f t="shared" si="211"/>
        <v>1.0962430715039686</v>
      </c>
      <c r="AL188" s="137">
        <f t="shared" si="211"/>
        <v>1.0962430715039686</v>
      </c>
      <c r="AM188" s="137">
        <f t="shared" si="211"/>
        <v>1.0962430715039686</v>
      </c>
      <c r="AN188" s="137">
        <f t="shared" si="211"/>
        <v>1.0962430715039686</v>
      </c>
      <c r="AO188" s="137">
        <f t="shared" si="211"/>
        <v>1.0962430715039686</v>
      </c>
      <c r="AP188" s="137">
        <f t="shared" si="212"/>
        <v>1.0962430715039686</v>
      </c>
      <c r="AQ188" s="137">
        <f t="shared" si="212"/>
        <v>1.0962430715039686</v>
      </c>
      <c r="AR188" s="137">
        <f t="shared" si="212"/>
        <v>1.0962430715039686</v>
      </c>
      <c r="AS188" s="137">
        <f t="shared" si="212"/>
        <v>1.0962430715039686</v>
      </c>
      <c r="AT188" s="137">
        <f t="shared" si="212"/>
        <v>1.0962430715039686</v>
      </c>
      <c r="AU188" s="137">
        <f t="shared" si="212"/>
        <v>1.0962430715039686</v>
      </c>
      <c r="AV188" s="137">
        <f t="shared" si="212"/>
        <v>1.0962430715039686</v>
      </c>
      <c r="AW188" s="137">
        <f t="shared" si="212"/>
        <v>1.0962430715039686</v>
      </c>
      <c r="AX188" s="137">
        <f t="shared" si="212"/>
        <v>1.0962430715039686</v>
      </c>
      <c r="AY188" s="137">
        <f t="shared" si="213"/>
        <v>1.0962430715039686</v>
      </c>
      <c r="AZ188" s="137">
        <f t="shared" si="213"/>
        <v>1.0962430715039686</v>
      </c>
      <c r="BA188" s="137">
        <f t="shared" si="213"/>
        <v>1.0962430715039686</v>
      </c>
      <c r="BB188" s="137">
        <f t="shared" si="213"/>
        <v>1.0962430715039686</v>
      </c>
      <c r="BC188" s="137">
        <f t="shared" si="213"/>
        <v>1.0962430715039686</v>
      </c>
      <c r="BD188" s="137">
        <f t="shared" si="213"/>
        <v>1.0962430715039686</v>
      </c>
      <c r="BE188" s="137">
        <f t="shared" si="213"/>
        <v>1.0962430715039686</v>
      </c>
      <c r="BF188" s="137">
        <f t="shared" si="213"/>
        <v>1.0962430715039686</v>
      </c>
      <c r="BG188" s="137">
        <f t="shared" si="213"/>
        <v>1.0962430715039686</v>
      </c>
      <c r="BH188" s="137">
        <f t="shared" si="213"/>
        <v>1.0962430715039686</v>
      </c>
      <c r="BI188" s="137">
        <f t="shared" si="213"/>
        <v>1.0962430715039686</v>
      </c>
      <c r="BJ188" s="137">
        <f t="shared" si="213"/>
        <v>1.0962430715039686</v>
      </c>
      <c r="BK188" s="137">
        <f t="shared" si="213"/>
        <v>1.0962430715039686</v>
      </c>
      <c r="BL188" s="137">
        <f t="shared" si="213"/>
        <v>1.0962430715039686</v>
      </c>
      <c r="BM188" s="137">
        <f t="shared" si="213"/>
        <v>1.0962430715039686</v>
      </c>
      <c r="BN188" s="137">
        <f t="shared" si="213"/>
        <v>1.0962430715039686</v>
      </c>
      <c r="BO188" s="137">
        <f t="shared" si="213"/>
        <v>1.0962430715039686</v>
      </c>
      <c r="BP188" s="137">
        <f t="shared" si="213"/>
        <v>1.0962430715039686</v>
      </c>
      <c r="BQ188" s="137">
        <f t="shared" si="213"/>
        <v>1.0962430715039686</v>
      </c>
      <c r="BR188" s="137">
        <f t="shared" si="213"/>
        <v>1.0962430715039686</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6.3103087235076201</v>
      </c>
      <c r="V189" s="137">
        <f t="shared" si="210"/>
        <v>7.6108546013004421</v>
      </c>
      <c r="W189" s="137">
        <f t="shared" si="210"/>
        <v>8.2007795846442573</v>
      </c>
      <c r="X189" s="137">
        <f t="shared" si="210"/>
        <v>9.0089001780209408</v>
      </c>
      <c r="Y189" s="137">
        <f t="shared" si="210"/>
        <v>9.772534518867884</v>
      </c>
      <c r="Z189" s="137">
        <f t="shared" si="210"/>
        <v>10.553127360880422</v>
      </c>
      <c r="AA189" s="137">
        <f t="shared" si="210"/>
        <v>11.30926563895782</v>
      </c>
      <c r="AB189" s="137">
        <f t="shared" si="211"/>
        <v>12.034186947554112</v>
      </c>
      <c r="AC189" s="137">
        <f t="shared" si="211"/>
        <v>12.78055971220442</v>
      </c>
      <c r="AD189" s="137">
        <f t="shared" si="211"/>
        <v>13.539632484982953</v>
      </c>
      <c r="AE189" s="137">
        <f t="shared" si="211"/>
        <v>13.539632484982953</v>
      </c>
      <c r="AF189" s="137">
        <f t="shared" si="211"/>
        <v>13.539632484982953</v>
      </c>
      <c r="AG189" s="137">
        <f t="shared" si="211"/>
        <v>13.539632484982953</v>
      </c>
      <c r="AH189" s="137">
        <f t="shared" si="211"/>
        <v>13.539632484982953</v>
      </c>
      <c r="AI189" s="137">
        <f t="shared" si="211"/>
        <v>13.539632484982953</v>
      </c>
      <c r="AJ189" s="137">
        <f t="shared" si="211"/>
        <v>13.539632484982953</v>
      </c>
      <c r="AK189" s="137">
        <f t="shared" si="211"/>
        <v>13.539632484982953</v>
      </c>
      <c r="AL189" s="137">
        <f t="shared" si="211"/>
        <v>13.539632484982953</v>
      </c>
      <c r="AM189" s="137">
        <f t="shared" si="211"/>
        <v>13.539632484982953</v>
      </c>
      <c r="AN189" s="137">
        <f t="shared" si="211"/>
        <v>13.539632484982953</v>
      </c>
      <c r="AO189" s="137">
        <f t="shared" si="211"/>
        <v>13.539632484982953</v>
      </c>
      <c r="AP189" s="137">
        <f t="shared" si="212"/>
        <v>13.539632484982953</v>
      </c>
      <c r="AQ189" s="137">
        <f t="shared" si="212"/>
        <v>13.539632484982953</v>
      </c>
      <c r="AR189" s="137">
        <f t="shared" si="212"/>
        <v>13.539632484982953</v>
      </c>
      <c r="AS189" s="137">
        <f t="shared" si="212"/>
        <v>13.539632484982953</v>
      </c>
      <c r="AT189" s="137">
        <f t="shared" si="212"/>
        <v>13.539632484982953</v>
      </c>
      <c r="AU189" s="137">
        <f t="shared" si="212"/>
        <v>13.539632484982953</v>
      </c>
      <c r="AV189" s="137">
        <f t="shared" si="212"/>
        <v>13.539632484982953</v>
      </c>
      <c r="AW189" s="137">
        <f t="shared" si="212"/>
        <v>13.539632484982953</v>
      </c>
      <c r="AX189" s="137">
        <f t="shared" si="212"/>
        <v>13.539632484982953</v>
      </c>
      <c r="AY189" s="137">
        <f t="shared" si="213"/>
        <v>13.539632484982953</v>
      </c>
      <c r="AZ189" s="137">
        <f t="shared" si="213"/>
        <v>13.539632484982953</v>
      </c>
      <c r="BA189" s="137">
        <f t="shared" si="213"/>
        <v>13.539632484982953</v>
      </c>
      <c r="BB189" s="137">
        <f t="shared" si="213"/>
        <v>13.539632484982953</v>
      </c>
      <c r="BC189" s="137">
        <f t="shared" si="213"/>
        <v>13.539632484982953</v>
      </c>
      <c r="BD189" s="137">
        <f t="shared" si="213"/>
        <v>13.539632484982953</v>
      </c>
      <c r="BE189" s="137">
        <f t="shared" si="213"/>
        <v>13.539632484982953</v>
      </c>
      <c r="BF189" s="137">
        <f t="shared" si="213"/>
        <v>13.539632484982953</v>
      </c>
      <c r="BG189" s="137">
        <f t="shared" si="213"/>
        <v>13.539632484982953</v>
      </c>
      <c r="BH189" s="137">
        <f t="shared" si="213"/>
        <v>13.539632484982953</v>
      </c>
      <c r="BI189" s="137">
        <f t="shared" si="213"/>
        <v>13.539632484982953</v>
      </c>
      <c r="BJ189" s="137">
        <f t="shared" si="213"/>
        <v>13.539632484982953</v>
      </c>
      <c r="BK189" s="137">
        <f t="shared" si="213"/>
        <v>13.539632484982953</v>
      </c>
      <c r="BL189" s="137">
        <f t="shared" si="213"/>
        <v>13.539632484982953</v>
      </c>
      <c r="BM189" s="137">
        <f t="shared" si="213"/>
        <v>13.539632484982953</v>
      </c>
      <c r="BN189" s="137">
        <f t="shared" si="213"/>
        <v>13.539632484982953</v>
      </c>
      <c r="BO189" s="137">
        <f t="shared" si="213"/>
        <v>13.539632484982953</v>
      </c>
      <c r="BP189" s="137">
        <f t="shared" si="213"/>
        <v>13.539632484982953</v>
      </c>
      <c r="BQ189" s="137">
        <f t="shared" si="213"/>
        <v>13.539632484982953</v>
      </c>
      <c r="BR189" s="137">
        <f t="shared" si="213"/>
        <v>13.539632484982953</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1.5350718586746517</v>
      </c>
      <c r="V190" s="137">
        <f t="shared" si="210"/>
        <v>1.8514480401565225</v>
      </c>
      <c r="W190" s="137">
        <f t="shared" si="210"/>
        <v>1.994955637064844</v>
      </c>
      <c r="X190" s="137">
        <f t="shared" si="210"/>
        <v>2.1915424025723245</v>
      </c>
      <c r="Y190" s="137">
        <f t="shared" si="210"/>
        <v>2.3773072578772352</v>
      </c>
      <c r="Z190" s="137">
        <f t="shared" si="210"/>
        <v>2.5671975084750289</v>
      </c>
      <c r="AA190" s="137">
        <f t="shared" si="210"/>
        <v>2.7511388404766297</v>
      </c>
      <c r="AB190" s="137">
        <f t="shared" si="211"/>
        <v>2.9274862030762203</v>
      </c>
      <c r="AC190" s="137">
        <f t="shared" si="211"/>
        <v>3.1090519357998345</v>
      </c>
      <c r="AD190" s="137">
        <f t="shared" si="211"/>
        <v>3.2937071251470176</v>
      </c>
      <c r="AE190" s="137">
        <f t="shared" si="211"/>
        <v>3.2937071251470176</v>
      </c>
      <c r="AF190" s="137">
        <f t="shared" si="211"/>
        <v>3.2937071251470176</v>
      </c>
      <c r="AG190" s="137">
        <f t="shared" si="211"/>
        <v>3.2937071251470176</v>
      </c>
      <c r="AH190" s="137">
        <f t="shared" si="211"/>
        <v>3.2937071251470176</v>
      </c>
      <c r="AI190" s="137">
        <f t="shared" si="211"/>
        <v>3.2937071251470176</v>
      </c>
      <c r="AJ190" s="137">
        <f t="shared" si="211"/>
        <v>3.2937071251470176</v>
      </c>
      <c r="AK190" s="137">
        <f t="shared" si="211"/>
        <v>3.2937071251470176</v>
      </c>
      <c r="AL190" s="137">
        <f t="shared" si="211"/>
        <v>3.2937071251470176</v>
      </c>
      <c r="AM190" s="137">
        <f t="shared" si="211"/>
        <v>3.2937071251470176</v>
      </c>
      <c r="AN190" s="137">
        <f t="shared" si="211"/>
        <v>3.2937071251470176</v>
      </c>
      <c r="AO190" s="137">
        <f t="shared" si="211"/>
        <v>3.2937071251470176</v>
      </c>
      <c r="AP190" s="137">
        <f t="shared" si="212"/>
        <v>3.2937071251470176</v>
      </c>
      <c r="AQ190" s="137">
        <f t="shared" si="212"/>
        <v>3.2937071251470176</v>
      </c>
      <c r="AR190" s="137">
        <f t="shared" si="212"/>
        <v>3.2937071251470176</v>
      </c>
      <c r="AS190" s="137">
        <f t="shared" si="212"/>
        <v>3.2937071251470176</v>
      </c>
      <c r="AT190" s="137">
        <f t="shared" si="212"/>
        <v>3.2937071251470176</v>
      </c>
      <c r="AU190" s="137">
        <f t="shared" si="212"/>
        <v>3.2937071251470176</v>
      </c>
      <c r="AV190" s="137">
        <f t="shared" si="212"/>
        <v>3.2937071251470176</v>
      </c>
      <c r="AW190" s="137">
        <f t="shared" si="212"/>
        <v>3.2937071251470176</v>
      </c>
      <c r="AX190" s="137">
        <f t="shared" si="212"/>
        <v>3.2937071251470176</v>
      </c>
      <c r="AY190" s="137">
        <f t="shared" si="213"/>
        <v>3.2937071251470176</v>
      </c>
      <c r="AZ190" s="137">
        <f t="shared" si="213"/>
        <v>3.2937071251470176</v>
      </c>
      <c r="BA190" s="137">
        <f t="shared" si="213"/>
        <v>3.2937071251470176</v>
      </c>
      <c r="BB190" s="137">
        <f t="shared" si="213"/>
        <v>3.2937071251470176</v>
      </c>
      <c r="BC190" s="137">
        <f t="shared" si="213"/>
        <v>3.2937071251470176</v>
      </c>
      <c r="BD190" s="137">
        <f t="shared" si="213"/>
        <v>3.2937071251470176</v>
      </c>
      <c r="BE190" s="137">
        <f t="shared" si="213"/>
        <v>3.2937071251470176</v>
      </c>
      <c r="BF190" s="137">
        <f t="shared" si="213"/>
        <v>3.2937071251470176</v>
      </c>
      <c r="BG190" s="137">
        <f t="shared" si="213"/>
        <v>3.2937071251470176</v>
      </c>
      <c r="BH190" s="137">
        <f t="shared" si="213"/>
        <v>3.2937071251470176</v>
      </c>
      <c r="BI190" s="137">
        <f t="shared" si="213"/>
        <v>3.2937071251470176</v>
      </c>
      <c r="BJ190" s="137">
        <f t="shared" si="213"/>
        <v>3.2937071251470176</v>
      </c>
      <c r="BK190" s="137">
        <f t="shared" si="213"/>
        <v>3.2937071251470176</v>
      </c>
      <c r="BL190" s="137">
        <f t="shared" si="213"/>
        <v>3.2937071251470176</v>
      </c>
      <c r="BM190" s="137">
        <f t="shared" si="213"/>
        <v>3.2937071251470176</v>
      </c>
      <c r="BN190" s="137">
        <f t="shared" si="213"/>
        <v>3.2937071251470176</v>
      </c>
      <c r="BO190" s="137">
        <f t="shared" si="213"/>
        <v>3.2937071251470176</v>
      </c>
      <c r="BP190" s="137">
        <f t="shared" si="213"/>
        <v>3.2937071251470176</v>
      </c>
      <c r="BQ190" s="137">
        <f t="shared" si="213"/>
        <v>3.2937071251470176</v>
      </c>
      <c r="BR190" s="137">
        <f t="shared" si="213"/>
        <v>3.2937071251470176</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0.79890994464715237</v>
      </c>
      <c r="V191" s="137">
        <f t="shared" si="210"/>
        <v>0.94579880192331833</v>
      </c>
      <c r="W191" s="137">
        <f t="shared" si="210"/>
        <v>0.99862488427144869</v>
      </c>
      <c r="X191" s="137">
        <f t="shared" si="210"/>
        <v>1.0728950344611337</v>
      </c>
      <c r="Y191" s="137">
        <f t="shared" si="210"/>
        <v>1.1356833316466897</v>
      </c>
      <c r="Z191" s="137">
        <f t="shared" si="210"/>
        <v>1.1936127301676287</v>
      </c>
      <c r="AA191" s="137">
        <f t="shared" si="210"/>
        <v>1.2411389947113591</v>
      </c>
      <c r="AB191" s="137">
        <f t="shared" si="211"/>
        <v>1.2768283709038679</v>
      </c>
      <c r="AC191" s="137">
        <f t="shared" si="211"/>
        <v>1.3052971137042466</v>
      </c>
      <c r="AD191" s="137">
        <f t="shared" si="211"/>
        <v>1.3240996006191212</v>
      </c>
      <c r="AE191" s="137">
        <f t="shared" si="211"/>
        <v>1.3240996006191212</v>
      </c>
      <c r="AF191" s="137">
        <f t="shared" si="211"/>
        <v>1.3240996006191212</v>
      </c>
      <c r="AG191" s="137">
        <f t="shared" si="211"/>
        <v>1.3240996006191212</v>
      </c>
      <c r="AH191" s="137">
        <f t="shared" si="211"/>
        <v>1.3240996006191212</v>
      </c>
      <c r="AI191" s="137">
        <f t="shared" si="211"/>
        <v>1.3240996006191212</v>
      </c>
      <c r="AJ191" s="137">
        <f t="shared" si="211"/>
        <v>1.3240996006191212</v>
      </c>
      <c r="AK191" s="137">
        <f t="shared" si="211"/>
        <v>1.3240996006191212</v>
      </c>
      <c r="AL191" s="137">
        <f t="shared" si="211"/>
        <v>1.3240996006191212</v>
      </c>
      <c r="AM191" s="137">
        <f t="shared" si="211"/>
        <v>1.3240996006191212</v>
      </c>
      <c r="AN191" s="137">
        <f t="shared" si="211"/>
        <v>1.3240996006191212</v>
      </c>
      <c r="AO191" s="137">
        <f t="shared" si="211"/>
        <v>1.3240996006191212</v>
      </c>
      <c r="AP191" s="137">
        <f t="shared" si="212"/>
        <v>1.3240996006191212</v>
      </c>
      <c r="AQ191" s="137">
        <f t="shared" si="212"/>
        <v>1.3240996006191212</v>
      </c>
      <c r="AR191" s="137">
        <f t="shared" si="212"/>
        <v>1.3240996006191212</v>
      </c>
      <c r="AS191" s="137">
        <f t="shared" si="212"/>
        <v>1.3240996006191212</v>
      </c>
      <c r="AT191" s="137">
        <f t="shared" si="212"/>
        <v>1.3240996006191212</v>
      </c>
      <c r="AU191" s="137">
        <f t="shared" si="212"/>
        <v>1.3240996006191212</v>
      </c>
      <c r="AV191" s="137">
        <f t="shared" si="212"/>
        <v>1.3240996006191212</v>
      </c>
      <c r="AW191" s="137">
        <f t="shared" si="212"/>
        <v>1.3240996006191212</v>
      </c>
      <c r="AX191" s="137">
        <f t="shared" si="212"/>
        <v>1.3240996006191212</v>
      </c>
      <c r="AY191" s="137">
        <f t="shared" si="213"/>
        <v>1.3240996006191212</v>
      </c>
      <c r="AZ191" s="137">
        <f t="shared" si="213"/>
        <v>1.3240996006191212</v>
      </c>
      <c r="BA191" s="137">
        <f t="shared" si="213"/>
        <v>1.3240996006191212</v>
      </c>
      <c r="BB191" s="137">
        <f t="shared" si="213"/>
        <v>1.3240996006191212</v>
      </c>
      <c r="BC191" s="137">
        <f t="shared" si="213"/>
        <v>1.3240996006191212</v>
      </c>
      <c r="BD191" s="137">
        <f t="shared" si="213"/>
        <v>1.3240996006191212</v>
      </c>
      <c r="BE191" s="137">
        <f t="shared" si="213"/>
        <v>1.3240996006191212</v>
      </c>
      <c r="BF191" s="137">
        <f t="shared" si="213"/>
        <v>1.3240996006191212</v>
      </c>
      <c r="BG191" s="137">
        <f t="shared" si="213"/>
        <v>1.3240996006191212</v>
      </c>
      <c r="BH191" s="137">
        <f t="shared" si="213"/>
        <v>1.3240996006191212</v>
      </c>
      <c r="BI191" s="137">
        <f t="shared" si="213"/>
        <v>1.3240996006191212</v>
      </c>
      <c r="BJ191" s="137">
        <f t="shared" si="213"/>
        <v>1.3240996006191212</v>
      </c>
      <c r="BK191" s="137">
        <f t="shared" si="213"/>
        <v>1.3240996006191212</v>
      </c>
      <c r="BL191" s="137">
        <f t="shared" si="213"/>
        <v>1.3240996006191212</v>
      </c>
      <c r="BM191" s="137">
        <f t="shared" si="213"/>
        <v>1.3240996006191212</v>
      </c>
      <c r="BN191" s="137">
        <f t="shared" si="213"/>
        <v>1.3240996006191212</v>
      </c>
      <c r="BO191" s="137">
        <f t="shared" si="213"/>
        <v>1.3240996006191212</v>
      </c>
      <c r="BP191" s="137">
        <f t="shared" si="213"/>
        <v>1.3240996006191212</v>
      </c>
      <c r="BQ191" s="137">
        <f t="shared" si="213"/>
        <v>1.3240996006191212</v>
      </c>
      <c r="BR191" s="137">
        <f t="shared" si="213"/>
        <v>1.3240996006191212</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1.1331952602511981</v>
      </c>
      <c r="V194" s="137">
        <f t="shared" si="210"/>
        <v>1.3571971918352403</v>
      </c>
      <c r="W194" s="137">
        <f t="shared" si="210"/>
        <v>1.4513858812895115</v>
      </c>
      <c r="X194" s="137">
        <f t="shared" si="210"/>
        <v>1.5814361471601028</v>
      </c>
      <c r="Y194" s="137">
        <f t="shared" si="210"/>
        <v>1.700353698059333</v>
      </c>
      <c r="Z194" s="137">
        <f t="shared" si="210"/>
        <v>1.8185512868703899</v>
      </c>
      <c r="AA194" s="137">
        <f t="shared" si="210"/>
        <v>1.9284301520081257</v>
      </c>
      <c r="AB194" s="137">
        <f t="shared" si="211"/>
        <v>2.0284654751050288</v>
      </c>
      <c r="AC194" s="137">
        <f t="shared" si="211"/>
        <v>2.1270126375500173</v>
      </c>
      <c r="AD194" s="137">
        <f t="shared" si="211"/>
        <v>2.2217811426543936</v>
      </c>
      <c r="AE194" s="137">
        <f t="shared" si="211"/>
        <v>2.2217811426543936</v>
      </c>
      <c r="AF194" s="137">
        <f t="shared" si="211"/>
        <v>2.2217811426543936</v>
      </c>
      <c r="AG194" s="137">
        <f t="shared" si="211"/>
        <v>2.2217811426543936</v>
      </c>
      <c r="AH194" s="137">
        <f t="shared" si="211"/>
        <v>2.2217811426543936</v>
      </c>
      <c r="AI194" s="137">
        <f t="shared" si="211"/>
        <v>2.2217811426543936</v>
      </c>
      <c r="AJ194" s="137">
        <f t="shared" si="211"/>
        <v>2.2217811426543936</v>
      </c>
      <c r="AK194" s="137">
        <f t="shared" si="211"/>
        <v>2.2217811426543936</v>
      </c>
      <c r="AL194" s="137">
        <f t="shared" si="211"/>
        <v>2.2217811426543936</v>
      </c>
      <c r="AM194" s="137">
        <f t="shared" si="211"/>
        <v>2.2217811426543936</v>
      </c>
      <c r="AN194" s="137">
        <f t="shared" si="211"/>
        <v>2.2217811426543936</v>
      </c>
      <c r="AO194" s="137">
        <f t="shared" si="211"/>
        <v>2.2217811426543936</v>
      </c>
      <c r="AP194" s="137">
        <f t="shared" si="212"/>
        <v>2.2217811426543936</v>
      </c>
      <c r="AQ194" s="137">
        <f t="shared" si="212"/>
        <v>2.2217811426543936</v>
      </c>
      <c r="AR194" s="137">
        <f t="shared" si="212"/>
        <v>2.2217811426543936</v>
      </c>
      <c r="AS194" s="137">
        <f t="shared" si="212"/>
        <v>2.2217811426543936</v>
      </c>
      <c r="AT194" s="137">
        <f t="shared" si="212"/>
        <v>2.2217811426543936</v>
      </c>
      <c r="AU194" s="137">
        <f t="shared" si="212"/>
        <v>2.2217811426543936</v>
      </c>
      <c r="AV194" s="137">
        <f t="shared" si="212"/>
        <v>2.2217811426543936</v>
      </c>
      <c r="AW194" s="137">
        <f t="shared" si="212"/>
        <v>2.2217811426543936</v>
      </c>
      <c r="AX194" s="137">
        <f t="shared" si="212"/>
        <v>2.2217811426543936</v>
      </c>
      <c r="AY194" s="137">
        <f t="shared" si="214"/>
        <v>2.2217811426543936</v>
      </c>
      <c r="AZ194" s="137">
        <f t="shared" si="214"/>
        <v>2.2217811426543936</v>
      </c>
      <c r="BA194" s="137">
        <f t="shared" si="214"/>
        <v>2.2217811426543936</v>
      </c>
      <c r="BB194" s="137">
        <f t="shared" si="214"/>
        <v>2.2217811426543936</v>
      </c>
      <c r="BC194" s="137">
        <f t="shared" si="214"/>
        <v>2.2217811426543936</v>
      </c>
      <c r="BD194" s="137">
        <f t="shared" si="214"/>
        <v>2.2217811426543936</v>
      </c>
      <c r="BE194" s="137">
        <f t="shared" si="214"/>
        <v>2.2217811426543936</v>
      </c>
      <c r="BF194" s="137">
        <f t="shared" si="214"/>
        <v>2.2217811426543936</v>
      </c>
      <c r="BG194" s="137">
        <f t="shared" si="214"/>
        <v>2.2217811426543936</v>
      </c>
      <c r="BH194" s="137">
        <f t="shared" si="214"/>
        <v>2.2217811426543936</v>
      </c>
      <c r="BI194" s="137">
        <f t="shared" si="214"/>
        <v>2.2217811426543936</v>
      </c>
      <c r="BJ194" s="137">
        <f t="shared" si="214"/>
        <v>2.2217811426543936</v>
      </c>
      <c r="BK194" s="137">
        <f t="shared" si="214"/>
        <v>2.2217811426543936</v>
      </c>
      <c r="BL194" s="137">
        <f t="shared" si="214"/>
        <v>2.2217811426543936</v>
      </c>
      <c r="BM194" s="137">
        <f t="shared" si="214"/>
        <v>2.2217811426543936</v>
      </c>
      <c r="BN194" s="137">
        <f t="shared" si="214"/>
        <v>2.2217811426543936</v>
      </c>
      <c r="BO194" s="137">
        <f t="shared" si="214"/>
        <v>2.2217811426543936</v>
      </c>
      <c r="BP194" s="137">
        <f t="shared" si="214"/>
        <v>2.2217811426543936</v>
      </c>
      <c r="BQ194" s="137">
        <f t="shared" si="214"/>
        <v>2.2217811426543936</v>
      </c>
      <c r="BR194" s="137">
        <f t="shared" si="214"/>
        <v>2.2217811426543936</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1.4238496768371918</v>
      </c>
      <c r="AF197" s="137">
        <f t="shared" si="217"/>
        <v>2.8788424638605141</v>
      </c>
      <c r="AG197" s="137">
        <f t="shared" si="217"/>
        <v>4.3718154783440912</v>
      </c>
      <c r="AH197" s="137">
        <f t="shared" si="217"/>
        <v>5.9779249822735787</v>
      </c>
      <c r="AI197" s="137">
        <f t="shared" si="217"/>
        <v>7.6248871896827159</v>
      </c>
      <c r="AJ197" s="137">
        <f t="shared" si="217"/>
        <v>9.314113802946169</v>
      </c>
      <c r="AK197" s="137">
        <f t="shared" si="217"/>
        <v>11.050969158814619</v>
      </c>
      <c r="AL197" s="137">
        <f t="shared" si="217"/>
        <v>12.817753823774284</v>
      </c>
      <c r="AM197" s="137">
        <f t="shared" si="217"/>
        <v>14.578683540232294</v>
      </c>
      <c r="AN197" s="137">
        <f t="shared" si="217"/>
        <v>16.320861345131405</v>
      </c>
      <c r="AO197" s="137">
        <f t="shared" si="217"/>
        <v>16.320861345131405</v>
      </c>
      <c r="AP197" s="137">
        <f t="shared" si="217"/>
        <v>16.320861345131405</v>
      </c>
      <c r="AQ197" s="137">
        <f t="shared" si="217"/>
        <v>16.320861345131405</v>
      </c>
      <c r="AR197" s="137">
        <f t="shared" ref="AP197:BE205" si="218">INDEX(AR$49:AR$52,MATCH($I$196,$B$49:$B$52,0),1)*INDEX(AR$81:AR$89,MATCH($B197,$B$81:$B$89,0))*INDEX(AR$127:AR$135,MATCH($B197,$B$127:$B$135,0))/1000</f>
        <v>16.320861345131405</v>
      </c>
      <c r="AS197" s="137">
        <f t="shared" si="218"/>
        <v>16.320861345131405</v>
      </c>
      <c r="AT197" s="137">
        <f t="shared" si="218"/>
        <v>16.320861345131405</v>
      </c>
      <c r="AU197" s="137">
        <f t="shared" si="218"/>
        <v>16.320861345131405</v>
      </c>
      <c r="AV197" s="137">
        <f t="shared" si="218"/>
        <v>16.320861345131405</v>
      </c>
      <c r="AW197" s="137">
        <f t="shared" si="218"/>
        <v>16.320861345131405</v>
      </c>
      <c r="AX197" s="137">
        <f t="shared" si="218"/>
        <v>16.320861345131405</v>
      </c>
      <c r="AY197" s="137">
        <f t="shared" si="218"/>
        <v>16.320861345131405</v>
      </c>
      <c r="AZ197" s="137">
        <f t="shared" si="218"/>
        <v>16.320861345131405</v>
      </c>
      <c r="BA197" s="137">
        <f t="shared" si="218"/>
        <v>16.320861345131405</v>
      </c>
      <c r="BB197" s="137">
        <f t="shared" si="218"/>
        <v>16.320861345131405</v>
      </c>
      <c r="BC197" s="137">
        <f t="shared" si="218"/>
        <v>16.320861345131405</v>
      </c>
      <c r="BD197" s="137">
        <f t="shared" si="218"/>
        <v>16.320861345131405</v>
      </c>
      <c r="BE197" s="137">
        <f t="shared" si="218"/>
        <v>16.320861345131405</v>
      </c>
      <c r="BF197" s="137">
        <f t="shared" ref="AY197:BR203" si="219">INDEX(BF$49:BF$52,MATCH($I$196,$B$49:$B$52,0),1)*INDEX(BF$81:BF$89,MATCH($B197,$B$81:$B$89,0))*INDEX(BF$127:BF$135,MATCH($B197,$B$127:$B$135,0))/1000</f>
        <v>16.320861345131405</v>
      </c>
      <c r="BG197" s="137">
        <f t="shared" si="219"/>
        <v>16.320861345131405</v>
      </c>
      <c r="BH197" s="137">
        <f t="shared" si="219"/>
        <v>16.320861345131405</v>
      </c>
      <c r="BI197" s="137">
        <f t="shared" si="219"/>
        <v>16.320861345131405</v>
      </c>
      <c r="BJ197" s="137">
        <f t="shared" si="219"/>
        <v>16.320861345131405</v>
      </c>
      <c r="BK197" s="137">
        <f t="shared" si="219"/>
        <v>16.320861345131405</v>
      </c>
      <c r="BL197" s="137">
        <f t="shared" si="219"/>
        <v>16.320861345131405</v>
      </c>
      <c r="BM197" s="137">
        <f t="shared" si="219"/>
        <v>16.320861345131405</v>
      </c>
      <c r="BN197" s="137">
        <f t="shared" si="219"/>
        <v>16.320861345131405</v>
      </c>
      <c r="BO197" s="137">
        <f t="shared" si="219"/>
        <v>16.320861345131405</v>
      </c>
      <c r="BP197" s="137">
        <f t="shared" si="219"/>
        <v>16.320861345131405</v>
      </c>
      <c r="BQ197" s="137">
        <f t="shared" si="219"/>
        <v>16.320861345131405</v>
      </c>
      <c r="BR197" s="137">
        <f t="shared" si="219"/>
        <v>16.320861345131405</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9.9577608208689036E-2</v>
      </c>
      <c r="AF198" s="137">
        <f t="shared" si="217"/>
        <v>0.20133322472468987</v>
      </c>
      <c r="AG198" s="137">
        <f t="shared" si="217"/>
        <v>0.30574500661491399</v>
      </c>
      <c r="AH198" s="137">
        <f t="shared" si="217"/>
        <v>0.418069043010246</v>
      </c>
      <c r="AI198" s="137">
        <f t="shared" si="217"/>
        <v>0.5332501327641872</v>
      </c>
      <c r="AJ198" s="137">
        <f t="shared" si="217"/>
        <v>0.65138700395755855</v>
      </c>
      <c r="AK198" s="137">
        <f t="shared" si="217"/>
        <v>0.77285481404690104</v>
      </c>
      <c r="AL198" s="137">
        <f t="shared" si="217"/>
        <v>0.89641574468339424</v>
      </c>
      <c r="AM198" s="137">
        <f t="shared" si="217"/>
        <v>1.0195672066958716</v>
      </c>
      <c r="AN198" s="137">
        <f t="shared" si="217"/>
        <v>1.1414072448040198</v>
      </c>
      <c r="AO198" s="137">
        <f t="shared" si="217"/>
        <v>1.1414072448040198</v>
      </c>
      <c r="AP198" s="137">
        <f t="shared" si="218"/>
        <v>1.1414072448040198</v>
      </c>
      <c r="AQ198" s="137">
        <f t="shared" si="218"/>
        <v>1.1414072448040198</v>
      </c>
      <c r="AR198" s="137">
        <f t="shared" si="218"/>
        <v>1.1414072448040198</v>
      </c>
      <c r="AS198" s="137">
        <f t="shared" si="218"/>
        <v>1.1414072448040198</v>
      </c>
      <c r="AT198" s="137">
        <f t="shared" si="218"/>
        <v>1.1414072448040198</v>
      </c>
      <c r="AU198" s="137">
        <f t="shared" si="218"/>
        <v>1.1414072448040198</v>
      </c>
      <c r="AV198" s="137">
        <f t="shared" si="218"/>
        <v>1.1414072448040198</v>
      </c>
      <c r="AW198" s="137">
        <f t="shared" si="218"/>
        <v>1.1414072448040198</v>
      </c>
      <c r="AX198" s="137">
        <f t="shared" si="218"/>
        <v>1.1414072448040198</v>
      </c>
      <c r="AY198" s="137">
        <f t="shared" si="219"/>
        <v>1.1414072448040198</v>
      </c>
      <c r="AZ198" s="137">
        <f t="shared" si="219"/>
        <v>1.1414072448040198</v>
      </c>
      <c r="BA198" s="137">
        <f t="shared" si="219"/>
        <v>1.1414072448040198</v>
      </c>
      <c r="BB198" s="137">
        <f t="shared" si="219"/>
        <v>1.1414072448040198</v>
      </c>
      <c r="BC198" s="137">
        <f t="shared" si="219"/>
        <v>1.1414072448040198</v>
      </c>
      <c r="BD198" s="137">
        <f t="shared" si="219"/>
        <v>1.1414072448040198</v>
      </c>
      <c r="BE198" s="137">
        <f t="shared" si="219"/>
        <v>1.1414072448040198</v>
      </c>
      <c r="BF198" s="137">
        <f t="shared" si="219"/>
        <v>1.1414072448040198</v>
      </c>
      <c r="BG198" s="137">
        <f t="shared" si="219"/>
        <v>1.1414072448040198</v>
      </c>
      <c r="BH198" s="137">
        <f t="shared" si="219"/>
        <v>1.1414072448040198</v>
      </c>
      <c r="BI198" s="137">
        <f t="shared" si="219"/>
        <v>1.1414072448040198</v>
      </c>
      <c r="BJ198" s="137">
        <f t="shared" si="219"/>
        <v>1.1414072448040198</v>
      </c>
      <c r="BK198" s="137">
        <f t="shared" si="219"/>
        <v>1.1414072448040198</v>
      </c>
      <c r="BL198" s="137">
        <f t="shared" si="219"/>
        <v>1.1414072448040198</v>
      </c>
      <c r="BM198" s="137">
        <f t="shared" si="219"/>
        <v>1.1414072448040198</v>
      </c>
      <c r="BN198" s="137">
        <f t="shared" si="219"/>
        <v>1.1414072448040198</v>
      </c>
      <c r="BO198" s="137">
        <f t="shared" si="219"/>
        <v>1.1414072448040198</v>
      </c>
      <c r="BP198" s="137">
        <f t="shared" si="219"/>
        <v>1.1414072448040198</v>
      </c>
      <c r="BQ198" s="137">
        <f t="shared" si="219"/>
        <v>1.1414072448040198</v>
      </c>
      <c r="BR198" s="137">
        <f t="shared" si="219"/>
        <v>1.1414072448040198</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0.10032256502388967</v>
      </c>
      <c r="AF199" s="137">
        <f t="shared" si="217"/>
        <v>0.20283943240112501</v>
      </c>
      <c r="AG199" s="137">
        <f t="shared" si="217"/>
        <v>0.30803233637196142</v>
      </c>
      <c r="AH199" s="137">
        <f t="shared" si="217"/>
        <v>0.42119668775304991</v>
      </c>
      <c r="AI199" s="137">
        <f t="shared" si="217"/>
        <v>0.537239466588884</v>
      </c>
      <c r="AJ199" s="137">
        <f t="shared" si="217"/>
        <v>0.65626013956164275</v>
      </c>
      <c r="AK199" s="137">
        <f t="shared" si="217"/>
        <v>0.77863667074382281</v>
      </c>
      <c r="AL199" s="137">
        <f t="shared" si="217"/>
        <v>0.90312198145959321</v>
      </c>
      <c r="AM199" s="137">
        <f t="shared" si="217"/>
        <v>1.0271947602477844</v>
      </c>
      <c r="AN199" s="137">
        <f t="shared" si="217"/>
        <v>1.1499463041491096</v>
      </c>
      <c r="AO199" s="137">
        <f t="shared" si="217"/>
        <v>1.1499463041491096</v>
      </c>
      <c r="AP199" s="137">
        <f t="shared" si="218"/>
        <v>1.1499463041491096</v>
      </c>
      <c r="AQ199" s="137">
        <f t="shared" si="218"/>
        <v>1.1499463041491096</v>
      </c>
      <c r="AR199" s="137">
        <f t="shared" si="218"/>
        <v>1.1499463041491096</v>
      </c>
      <c r="AS199" s="137">
        <f t="shared" si="218"/>
        <v>1.1499463041491096</v>
      </c>
      <c r="AT199" s="137">
        <f t="shared" si="218"/>
        <v>1.1499463041491096</v>
      </c>
      <c r="AU199" s="137">
        <f t="shared" si="218"/>
        <v>1.1499463041491096</v>
      </c>
      <c r="AV199" s="137">
        <f t="shared" si="218"/>
        <v>1.1499463041491096</v>
      </c>
      <c r="AW199" s="137">
        <f t="shared" si="218"/>
        <v>1.1499463041491096</v>
      </c>
      <c r="AX199" s="137">
        <f t="shared" si="218"/>
        <v>1.1499463041491096</v>
      </c>
      <c r="AY199" s="137">
        <f t="shared" si="219"/>
        <v>1.1499463041491096</v>
      </c>
      <c r="AZ199" s="137">
        <f t="shared" si="219"/>
        <v>1.1499463041491096</v>
      </c>
      <c r="BA199" s="137">
        <f t="shared" si="219"/>
        <v>1.1499463041491096</v>
      </c>
      <c r="BB199" s="137">
        <f t="shared" si="219"/>
        <v>1.1499463041491096</v>
      </c>
      <c r="BC199" s="137">
        <f t="shared" si="219"/>
        <v>1.1499463041491096</v>
      </c>
      <c r="BD199" s="137">
        <f t="shared" si="219"/>
        <v>1.1499463041491096</v>
      </c>
      <c r="BE199" s="137">
        <f t="shared" si="219"/>
        <v>1.1499463041491096</v>
      </c>
      <c r="BF199" s="137">
        <f t="shared" si="219"/>
        <v>1.1499463041491096</v>
      </c>
      <c r="BG199" s="137">
        <f t="shared" si="219"/>
        <v>1.1499463041491096</v>
      </c>
      <c r="BH199" s="137">
        <f t="shared" si="219"/>
        <v>1.1499463041491096</v>
      </c>
      <c r="BI199" s="137">
        <f t="shared" si="219"/>
        <v>1.1499463041491096</v>
      </c>
      <c r="BJ199" s="137">
        <f t="shared" si="219"/>
        <v>1.1499463041491096</v>
      </c>
      <c r="BK199" s="137">
        <f t="shared" si="219"/>
        <v>1.1499463041491096</v>
      </c>
      <c r="BL199" s="137">
        <f t="shared" si="219"/>
        <v>1.1499463041491096</v>
      </c>
      <c r="BM199" s="137">
        <f t="shared" si="219"/>
        <v>1.1499463041491096</v>
      </c>
      <c r="BN199" s="137">
        <f t="shared" si="219"/>
        <v>1.1499463041491096</v>
      </c>
      <c r="BO199" s="137">
        <f t="shared" si="219"/>
        <v>1.1499463041491096</v>
      </c>
      <c r="BP199" s="137">
        <f t="shared" si="219"/>
        <v>1.1499463041491096</v>
      </c>
      <c r="BQ199" s="137">
        <f t="shared" si="219"/>
        <v>1.1499463041491096</v>
      </c>
      <c r="BR199" s="137">
        <f t="shared" si="219"/>
        <v>1.1499463041491096</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1.2390779888904901</v>
      </c>
      <c r="AF200" s="137">
        <f t="shared" si="217"/>
        <v>2.5052576746559927</v>
      </c>
      <c r="AG200" s="137">
        <f t="shared" si="217"/>
        <v>3.8044889280305072</v>
      </c>
      <c r="AH200" s="137">
        <f t="shared" si="217"/>
        <v>5.20217505068881</v>
      </c>
      <c r="AI200" s="137">
        <f t="shared" si="217"/>
        <v>6.6354124583540708</v>
      </c>
      <c r="AJ200" s="137">
        <f t="shared" si="217"/>
        <v>8.1054296580574512</v>
      </c>
      <c r="AK200" s="137">
        <f t="shared" si="217"/>
        <v>9.6168948614092766</v>
      </c>
      <c r="AL200" s="137">
        <f t="shared" si="217"/>
        <v>11.154405474414178</v>
      </c>
      <c r="AM200" s="137">
        <f t="shared" si="217"/>
        <v>12.686820930302069</v>
      </c>
      <c r="AN200" s="137">
        <f t="shared" si="217"/>
        <v>14.202917893275831</v>
      </c>
      <c r="AO200" s="137">
        <f t="shared" si="217"/>
        <v>14.202917893275831</v>
      </c>
      <c r="AP200" s="137">
        <f t="shared" si="218"/>
        <v>14.202917893275831</v>
      </c>
      <c r="AQ200" s="137">
        <f t="shared" si="218"/>
        <v>14.202917893275831</v>
      </c>
      <c r="AR200" s="137">
        <f t="shared" si="218"/>
        <v>14.202917893275831</v>
      </c>
      <c r="AS200" s="137">
        <f t="shared" si="218"/>
        <v>14.202917893275831</v>
      </c>
      <c r="AT200" s="137">
        <f t="shared" si="218"/>
        <v>14.202917893275831</v>
      </c>
      <c r="AU200" s="137">
        <f t="shared" si="218"/>
        <v>14.202917893275831</v>
      </c>
      <c r="AV200" s="137">
        <f t="shared" si="218"/>
        <v>14.202917893275831</v>
      </c>
      <c r="AW200" s="137">
        <f t="shared" si="218"/>
        <v>14.202917893275831</v>
      </c>
      <c r="AX200" s="137">
        <f t="shared" si="218"/>
        <v>14.202917893275831</v>
      </c>
      <c r="AY200" s="137">
        <f t="shared" si="219"/>
        <v>14.202917893275831</v>
      </c>
      <c r="AZ200" s="137">
        <f t="shared" si="219"/>
        <v>14.202917893275831</v>
      </c>
      <c r="BA200" s="137">
        <f t="shared" si="219"/>
        <v>14.202917893275831</v>
      </c>
      <c r="BB200" s="137">
        <f t="shared" si="219"/>
        <v>14.202917893275831</v>
      </c>
      <c r="BC200" s="137">
        <f t="shared" si="219"/>
        <v>14.202917893275831</v>
      </c>
      <c r="BD200" s="137">
        <f t="shared" si="219"/>
        <v>14.202917893275831</v>
      </c>
      <c r="BE200" s="137">
        <f t="shared" si="219"/>
        <v>14.202917893275831</v>
      </c>
      <c r="BF200" s="137">
        <f t="shared" si="219"/>
        <v>14.202917893275831</v>
      </c>
      <c r="BG200" s="137">
        <f t="shared" si="219"/>
        <v>14.202917893275831</v>
      </c>
      <c r="BH200" s="137">
        <f t="shared" si="219"/>
        <v>14.202917893275831</v>
      </c>
      <c r="BI200" s="137">
        <f t="shared" si="219"/>
        <v>14.202917893275831</v>
      </c>
      <c r="BJ200" s="137">
        <f t="shared" si="219"/>
        <v>14.202917893275831</v>
      </c>
      <c r="BK200" s="137">
        <f t="shared" si="219"/>
        <v>14.202917893275831</v>
      </c>
      <c r="BL200" s="137">
        <f t="shared" si="219"/>
        <v>14.202917893275831</v>
      </c>
      <c r="BM200" s="137">
        <f t="shared" si="219"/>
        <v>14.202917893275831</v>
      </c>
      <c r="BN200" s="137">
        <f t="shared" si="219"/>
        <v>14.202917893275831</v>
      </c>
      <c r="BO200" s="137">
        <f t="shared" si="219"/>
        <v>14.202917893275831</v>
      </c>
      <c r="BP200" s="137">
        <f t="shared" si="219"/>
        <v>14.202917893275831</v>
      </c>
      <c r="BQ200" s="137">
        <f t="shared" si="219"/>
        <v>14.202917893275831</v>
      </c>
      <c r="BR200" s="137">
        <f t="shared" si="219"/>
        <v>14.202917893275831</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0.30142324802005754</v>
      </c>
      <c r="AF201" s="137">
        <f t="shared" si="217"/>
        <v>0.60943936716861924</v>
      </c>
      <c r="AG201" s="137">
        <f t="shared" si="217"/>
        <v>0.92549574766488207</v>
      </c>
      <c r="AH201" s="137">
        <f t="shared" si="217"/>
        <v>1.2655026677954437</v>
      </c>
      <c r="AI201" s="137">
        <f t="shared" si="217"/>
        <v>1.6141579408901963</v>
      </c>
      <c r="AJ201" s="137">
        <f t="shared" si="217"/>
        <v>1.9717604186621611</v>
      </c>
      <c r="AK201" s="137">
        <f t="shared" si="217"/>
        <v>2.3394457096191528</v>
      </c>
      <c r="AL201" s="137">
        <f t="shared" si="217"/>
        <v>2.7134669148963337</v>
      </c>
      <c r="AM201" s="137">
        <f t="shared" si="217"/>
        <v>3.0862486511318963</v>
      </c>
      <c r="AN201" s="137">
        <f t="shared" si="217"/>
        <v>3.4550606831348993</v>
      </c>
      <c r="AO201" s="137">
        <f t="shared" si="217"/>
        <v>3.4550606831348993</v>
      </c>
      <c r="AP201" s="137">
        <f t="shared" si="218"/>
        <v>3.4550606831348993</v>
      </c>
      <c r="AQ201" s="137">
        <f t="shared" si="218"/>
        <v>3.4550606831348993</v>
      </c>
      <c r="AR201" s="137">
        <f t="shared" si="218"/>
        <v>3.4550606831348993</v>
      </c>
      <c r="AS201" s="137">
        <f t="shared" si="218"/>
        <v>3.4550606831348993</v>
      </c>
      <c r="AT201" s="137">
        <f t="shared" si="218"/>
        <v>3.4550606831348993</v>
      </c>
      <c r="AU201" s="137">
        <f t="shared" si="218"/>
        <v>3.4550606831348993</v>
      </c>
      <c r="AV201" s="137">
        <f t="shared" si="218"/>
        <v>3.4550606831348993</v>
      </c>
      <c r="AW201" s="137">
        <f t="shared" si="218"/>
        <v>3.4550606831348993</v>
      </c>
      <c r="AX201" s="137">
        <f t="shared" si="218"/>
        <v>3.4550606831348993</v>
      </c>
      <c r="AY201" s="137">
        <f t="shared" si="219"/>
        <v>3.4550606831348993</v>
      </c>
      <c r="AZ201" s="137">
        <f t="shared" si="219"/>
        <v>3.4550606831348993</v>
      </c>
      <c r="BA201" s="137">
        <f t="shared" si="219"/>
        <v>3.4550606831348993</v>
      </c>
      <c r="BB201" s="137">
        <f t="shared" si="219"/>
        <v>3.4550606831348993</v>
      </c>
      <c r="BC201" s="137">
        <f t="shared" si="219"/>
        <v>3.4550606831348993</v>
      </c>
      <c r="BD201" s="137">
        <f t="shared" si="219"/>
        <v>3.4550606831348993</v>
      </c>
      <c r="BE201" s="137">
        <f t="shared" si="219"/>
        <v>3.4550606831348993</v>
      </c>
      <c r="BF201" s="137">
        <f t="shared" si="219"/>
        <v>3.4550606831348993</v>
      </c>
      <c r="BG201" s="137">
        <f t="shared" si="219"/>
        <v>3.4550606831348993</v>
      </c>
      <c r="BH201" s="137">
        <f t="shared" si="219"/>
        <v>3.4550606831348993</v>
      </c>
      <c r="BI201" s="137">
        <f t="shared" si="219"/>
        <v>3.4550606831348993</v>
      </c>
      <c r="BJ201" s="137">
        <f t="shared" si="219"/>
        <v>3.4550606831348993</v>
      </c>
      <c r="BK201" s="137">
        <f t="shared" si="219"/>
        <v>3.4550606831348993</v>
      </c>
      <c r="BL201" s="137">
        <f t="shared" si="219"/>
        <v>3.4550606831348993</v>
      </c>
      <c r="BM201" s="137">
        <f t="shared" si="219"/>
        <v>3.4550606831348993</v>
      </c>
      <c r="BN201" s="137">
        <f t="shared" si="219"/>
        <v>3.4550606831348993</v>
      </c>
      <c r="BO201" s="137">
        <f t="shared" si="219"/>
        <v>3.4550606831348993</v>
      </c>
      <c r="BP201" s="137">
        <f t="shared" si="219"/>
        <v>3.4550606831348993</v>
      </c>
      <c r="BQ201" s="137">
        <f t="shared" si="219"/>
        <v>3.4550606831348993</v>
      </c>
      <c r="BR201" s="137">
        <f t="shared" si="219"/>
        <v>3.4550606831348993</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0.12117483041327229</v>
      </c>
      <c r="AF202" s="137">
        <f t="shared" si="217"/>
        <v>0.24500005374142658</v>
      </c>
      <c r="AG202" s="137">
        <f t="shared" si="217"/>
        <v>0.37205753374415956</v>
      </c>
      <c r="AH202" s="137">
        <f t="shared" si="217"/>
        <v>0.5087433440019612</v>
      </c>
      <c r="AI202" s="137">
        <f t="shared" si="217"/>
        <v>0.64890586918030591</v>
      </c>
      <c r="AJ202" s="137">
        <f t="shared" si="217"/>
        <v>0.79266525032963375</v>
      </c>
      <c r="AK202" s="137">
        <f t="shared" si="217"/>
        <v>0.94047801218469607</v>
      </c>
      <c r="AL202" s="137">
        <f t="shared" si="217"/>
        <v>1.0908378680290411</v>
      </c>
      <c r="AM202" s="137">
        <f t="shared" si="217"/>
        <v>1.2406994462789831</v>
      </c>
      <c r="AN202" s="137">
        <f t="shared" si="217"/>
        <v>1.3889651680701713</v>
      </c>
      <c r="AO202" s="137">
        <f t="shared" si="217"/>
        <v>1.3889651680701713</v>
      </c>
      <c r="AP202" s="137">
        <f t="shared" si="218"/>
        <v>1.3889651680701713</v>
      </c>
      <c r="AQ202" s="137">
        <f t="shared" si="218"/>
        <v>1.3889651680701713</v>
      </c>
      <c r="AR202" s="137">
        <f t="shared" si="218"/>
        <v>1.3889651680701713</v>
      </c>
      <c r="AS202" s="137">
        <f t="shared" si="218"/>
        <v>1.3889651680701713</v>
      </c>
      <c r="AT202" s="137">
        <f t="shared" si="218"/>
        <v>1.3889651680701713</v>
      </c>
      <c r="AU202" s="137">
        <f t="shared" si="218"/>
        <v>1.3889651680701713</v>
      </c>
      <c r="AV202" s="137">
        <f t="shared" si="218"/>
        <v>1.3889651680701713</v>
      </c>
      <c r="AW202" s="137">
        <f t="shared" si="218"/>
        <v>1.3889651680701713</v>
      </c>
      <c r="AX202" s="137">
        <f t="shared" si="218"/>
        <v>1.3889651680701713</v>
      </c>
      <c r="AY202" s="137">
        <f t="shared" si="219"/>
        <v>1.3889651680701713</v>
      </c>
      <c r="AZ202" s="137">
        <f t="shared" si="219"/>
        <v>1.3889651680701713</v>
      </c>
      <c r="BA202" s="137">
        <f t="shared" si="219"/>
        <v>1.3889651680701713</v>
      </c>
      <c r="BB202" s="137">
        <f t="shared" si="219"/>
        <v>1.3889651680701713</v>
      </c>
      <c r="BC202" s="137">
        <f t="shared" si="219"/>
        <v>1.3889651680701713</v>
      </c>
      <c r="BD202" s="137">
        <f t="shared" si="219"/>
        <v>1.3889651680701713</v>
      </c>
      <c r="BE202" s="137">
        <f t="shared" si="219"/>
        <v>1.3889651680701713</v>
      </c>
      <c r="BF202" s="137">
        <f t="shared" si="219"/>
        <v>1.3889651680701713</v>
      </c>
      <c r="BG202" s="137">
        <f t="shared" si="219"/>
        <v>1.3889651680701713</v>
      </c>
      <c r="BH202" s="137">
        <f t="shared" si="219"/>
        <v>1.3889651680701713</v>
      </c>
      <c r="BI202" s="137">
        <f t="shared" si="219"/>
        <v>1.3889651680701713</v>
      </c>
      <c r="BJ202" s="137">
        <f t="shared" si="219"/>
        <v>1.3889651680701713</v>
      </c>
      <c r="BK202" s="137">
        <f t="shared" si="219"/>
        <v>1.3889651680701713</v>
      </c>
      <c r="BL202" s="137">
        <f t="shared" si="219"/>
        <v>1.3889651680701713</v>
      </c>
      <c r="BM202" s="137">
        <f t="shared" si="219"/>
        <v>1.3889651680701713</v>
      </c>
      <c r="BN202" s="137">
        <f t="shared" si="219"/>
        <v>1.3889651680701713</v>
      </c>
      <c r="BO202" s="137">
        <f t="shared" si="219"/>
        <v>1.3889651680701713</v>
      </c>
      <c r="BP202" s="137">
        <f t="shared" si="219"/>
        <v>1.3889651680701713</v>
      </c>
      <c r="BQ202" s="137">
        <f t="shared" si="219"/>
        <v>1.3889651680701713</v>
      </c>
      <c r="BR202" s="137">
        <f t="shared" si="219"/>
        <v>1.3889651680701713</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0.203326058742612</v>
      </c>
      <c r="AF205" s="137">
        <f t="shared" si="217"/>
        <v>0.41109936072595615</v>
      </c>
      <c r="AG205" s="137">
        <f t="shared" si="217"/>
        <v>0.62429624785685267</v>
      </c>
      <c r="AH205" s="137">
        <f t="shared" si="217"/>
        <v>0.85364905149581083</v>
      </c>
      <c r="AI205" s="137">
        <f t="shared" si="217"/>
        <v>1.0888356305133249</v>
      </c>
      <c r="AJ205" s="137">
        <f t="shared" si="217"/>
        <v>1.3300575763306157</v>
      </c>
      <c r="AK205" s="137">
        <f t="shared" si="217"/>
        <v>1.5780809174597012</v>
      </c>
      <c r="AL205" s="137">
        <f t="shared" si="217"/>
        <v>1.830378170756203</v>
      </c>
      <c r="AM205" s="137">
        <f t="shared" si="217"/>
        <v>2.0818393360707019</v>
      </c>
      <c r="AN205" s="137">
        <f t="shared" si="217"/>
        <v>2.3306227241358277</v>
      </c>
      <c r="AO205" s="137">
        <f t="shared" si="217"/>
        <v>2.3306227241358277</v>
      </c>
      <c r="AP205" s="137">
        <f t="shared" si="218"/>
        <v>2.3306227241358277</v>
      </c>
      <c r="AQ205" s="137">
        <f t="shared" si="218"/>
        <v>2.3306227241358277</v>
      </c>
      <c r="AR205" s="137">
        <f t="shared" si="218"/>
        <v>2.3306227241358277</v>
      </c>
      <c r="AS205" s="137">
        <f t="shared" si="218"/>
        <v>2.3306227241358277</v>
      </c>
      <c r="AT205" s="137">
        <f t="shared" si="218"/>
        <v>2.3306227241358277</v>
      </c>
      <c r="AU205" s="137">
        <f t="shared" si="218"/>
        <v>2.3306227241358277</v>
      </c>
      <c r="AV205" s="137">
        <f t="shared" si="218"/>
        <v>2.3306227241358277</v>
      </c>
      <c r="AW205" s="137">
        <f t="shared" si="218"/>
        <v>2.3306227241358277</v>
      </c>
      <c r="AX205" s="137">
        <f t="shared" si="218"/>
        <v>2.3306227241358277</v>
      </c>
      <c r="AY205" s="137">
        <f t="shared" si="220"/>
        <v>2.3306227241358277</v>
      </c>
      <c r="AZ205" s="137">
        <f t="shared" si="220"/>
        <v>2.3306227241358277</v>
      </c>
      <c r="BA205" s="137">
        <f t="shared" si="220"/>
        <v>2.3306227241358277</v>
      </c>
      <c r="BB205" s="137">
        <f t="shared" si="220"/>
        <v>2.3306227241358277</v>
      </c>
      <c r="BC205" s="137">
        <f t="shared" si="220"/>
        <v>2.3306227241358277</v>
      </c>
      <c r="BD205" s="137">
        <f t="shared" si="220"/>
        <v>2.3306227241358277</v>
      </c>
      <c r="BE205" s="137">
        <f t="shared" si="220"/>
        <v>2.3306227241358277</v>
      </c>
      <c r="BF205" s="137">
        <f t="shared" si="220"/>
        <v>2.3306227241358277</v>
      </c>
      <c r="BG205" s="137">
        <f t="shared" si="220"/>
        <v>2.3306227241358277</v>
      </c>
      <c r="BH205" s="137">
        <f t="shared" si="220"/>
        <v>2.3306227241358277</v>
      </c>
      <c r="BI205" s="137">
        <f t="shared" si="220"/>
        <v>2.3306227241358277</v>
      </c>
      <c r="BJ205" s="137">
        <f t="shared" si="220"/>
        <v>2.3306227241358277</v>
      </c>
      <c r="BK205" s="137">
        <f t="shared" si="220"/>
        <v>2.3306227241358277</v>
      </c>
      <c r="BL205" s="137">
        <f t="shared" si="220"/>
        <v>2.3306227241358277</v>
      </c>
      <c r="BM205" s="137">
        <f t="shared" si="220"/>
        <v>2.3306227241358277</v>
      </c>
      <c r="BN205" s="137">
        <f t="shared" si="220"/>
        <v>2.3306227241358277</v>
      </c>
      <c r="BO205" s="137">
        <f t="shared" si="220"/>
        <v>2.3306227241358277</v>
      </c>
      <c r="BP205" s="137">
        <f t="shared" si="220"/>
        <v>2.3306227241358277</v>
      </c>
      <c r="BQ205" s="137">
        <f t="shared" si="220"/>
        <v>2.3306227241358277</v>
      </c>
      <c r="BR205" s="137">
        <f t="shared" si="220"/>
        <v>2.3306227241358277</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220</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1.349511485612642</v>
      </c>
      <c r="AP208" s="137">
        <f t="shared" si="223"/>
        <v>2.6806973666726477</v>
      </c>
      <c r="AQ208" s="137">
        <f t="shared" si="223"/>
        <v>3.9945469735390824</v>
      </c>
      <c r="AR208" s="137">
        <f t="shared" ref="AP208:BE216" si="224">INDEX(AR$49:AR$52,MATCH($I$207,$B$49:$B$52,0),1)*INDEX(AR$81:AR$89,MATCH($B208,$B$81:$B$89,0))*INDEX(AR$138:AR$146,MATCH($B208,$B$138:$B$146,0))/1000</f>
        <v>5.2919648589261232</v>
      </c>
      <c r="AS208" s="137">
        <f t="shared" si="224"/>
        <v>6.5737805762702681</v>
      </c>
      <c r="AT208" s="137">
        <f t="shared" si="224"/>
        <v>8.0117350528126003</v>
      </c>
      <c r="AU208" s="137">
        <f t="shared" si="224"/>
        <v>9.4292881015886199</v>
      </c>
      <c r="AV208" s="137">
        <f t="shared" si="224"/>
        <v>10.827557339442734</v>
      </c>
      <c r="AW208" s="137">
        <f t="shared" si="224"/>
        <v>12.207563249953269</v>
      </c>
      <c r="AX208" s="137">
        <f t="shared" si="224"/>
        <v>13.570240541062383</v>
      </c>
      <c r="AY208" s="137">
        <f t="shared" si="224"/>
        <v>14.865873522618118</v>
      </c>
      <c r="AZ208" s="137">
        <f t="shared" si="224"/>
        <v>16.147492685044416</v>
      </c>
      <c r="BA208" s="137">
        <f t="shared" si="224"/>
        <v>17.415716746734653</v>
      </c>
      <c r="BB208" s="137">
        <f t="shared" si="224"/>
        <v>18.671120799973167</v>
      </c>
      <c r="BC208" s="137">
        <f t="shared" si="224"/>
        <v>19.914240475284714</v>
      </c>
      <c r="BD208" s="137">
        <f t="shared" si="224"/>
        <v>21.145575609824494</v>
      </c>
      <c r="BE208" s="137">
        <f t="shared" si="224"/>
        <v>22.365593490003597</v>
      </c>
      <c r="BF208" s="137">
        <f t="shared" ref="AY208:BR214" si="225">INDEX(BF$49:BF$52,MATCH($I$207,$B$49:$B$52,0),1)*INDEX(BF$81:BF$89,MATCH($B208,$B$81:$B$89,0))*INDEX(BF$138:BF$146,MATCH($B208,$B$138:$B$146,0))/1000</f>
        <v>23.57473172711256</v>
      </c>
      <c r="BG208" s="137">
        <f t="shared" si="225"/>
        <v>24.773400815368845</v>
      </c>
      <c r="BH208" s="137">
        <f t="shared" si="225"/>
        <v>25.961986414144711</v>
      </c>
      <c r="BI208" s="137">
        <f t="shared" si="225"/>
        <v>26.684311732789446</v>
      </c>
      <c r="BJ208" s="137">
        <f t="shared" si="225"/>
        <v>27.405208147645489</v>
      </c>
      <c r="BK208" s="137">
        <f t="shared" si="225"/>
        <v>28.124695239481433</v>
      </c>
      <c r="BL208" s="137">
        <f t="shared" si="225"/>
        <v>28.84279215223599</v>
      </c>
      <c r="BM208" s="137">
        <f t="shared" si="225"/>
        <v>29.559517606457455</v>
      </c>
      <c r="BN208" s="137">
        <f t="shared" si="225"/>
        <v>30.274889912218011</v>
      </c>
      <c r="BO208" s="137">
        <f t="shared" si="225"/>
        <v>30.988926981527783</v>
      </c>
      <c r="BP208" s="137">
        <f t="shared" si="225"/>
        <v>31.70164634027185</v>
      </c>
      <c r="BQ208" s="137">
        <f t="shared" si="225"/>
        <v>32.413065139692392</v>
      </c>
      <c r="BR208" s="137">
        <f t="shared" si="225"/>
        <v>33.123200167437275</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9.437873124778412E-2</v>
      </c>
      <c r="AP209" s="137">
        <f t="shared" si="224"/>
        <v>0.18747585257563393</v>
      </c>
      <c r="AQ209" s="137">
        <f t="shared" si="224"/>
        <v>0.27936055327542947</v>
      </c>
      <c r="AR209" s="137">
        <f t="shared" si="224"/>
        <v>0.3700960936739045</v>
      </c>
      <c r="AS209" s="137">
        <f t="shared" si="224"/>
        <v>0.45974048898743425</v>
      </c>
      <c r="AT209" s="137">
        <f t="shared" si="224"/>
        <v>0.56030452311014289</v>
      </c>
      <c r="AU209" s="137">
        <f t="shared" si="224"/>
        <v>0.65944177362355616</v>
      </c>
      <c r="AV209" s="137">
        <f t="shared" si="224"/>
        <v>0.75723040159626875</v>
      </c>
      <c r="AW209" s="137">
        <f t="shared" si="224"/>
        <v>0.8537417750354509</v>
      </c>
      <c r="AX209" s="137">
        <f t="shared" si="224"/>
        <v>0.94904126318812954</v>
      </c>
      <c r="AY209" s="137">
        <f t="shared" si="225"/>
        <v>1.039651975483403</v>
      </c>
      <c r="AZ209" s="137">
        <f t="shared" si="225"/>
        <v>1.1292826246347363</v>
      </c>
      <c r="BA209" s="137">
        <f t="shared" si="225"/>
        <v>1.217976481008918</v>
      </c>
      <c r="BB209" s="137">
        <f t="shared" si="225"/>
        <v>1.3057737639599318</v>
      </c>
      <c r="BC209" s="137">
        <f t="shared" si="225"/>
        <v>1.3927119330647315</v>
      </c>
      <c r="BD209" s="137">
        <f t="shared" si="225"/>
        <v>1.4788259446738488</v>
      </c>
      <c r="BE209" s="137">
        <f t="shared" si="225"/>
        <v>1.5641484786859563</v>
      </c>
      <c r="BF209" s="137">
        <f t="shared" si="225"/>
        <v>1.6487101396559782</v>
      </c>
      <c r="BG209" s="137">
        <f t="shared" si="225"/>
        <v>1.73253963569336</v>
      </c>
      <c r="BH209" s="137">
        <f t="shared" si="225"/>
        <v>1.8156639380707704</v>
      </c>
      <c r="BI209" s="137">
        <f t="shared" si="225"/>
        <v>1.8661801047345121</v>
      </c>
      <c r="BJ209" s="137">
        <f t="shared" si="225"/>
        <v>1.9165963403283146</v>
      </c>
      <c r="BK209" s="137">
        <f t="shared" si="225"/>
        <v>1.9669140142425963</v>
      </c>
      <c r="BL209" s="137">
        <f t="shared" si="225"/>
        <v>2.0171344653178669</v>
      </c>
      <c r="BM209" s="137">
        <f t="shared" si="225"/>
        <v>2.0672590027846267</v>
      </c>
      <c r="BN209" s="137">
        <f t="shared" si="225"/>
        <v>2.117288907166532</v>
      </c>
      <c r="BO209" s="137">
        <f t="shared" si="225"/>
        <v>2.1672254311485779</v>
      </c>
      <c r="BP209" s="137">
        <f t="shared" si="225"/>
        <v>2.2170698004119211</v>
      </c>
      <c r="BQ209" s="137">
        <f t="shared" si="225"/>
        <v>2.2668232144368869</v>
      </c>
      <c r="BR209" s="137">
        <f t="shared" si="225"/>
        <v>2.3164868472756592</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9.5084794391073091E-2</v>
      </c>
      <c r="AP210" s="137">
        <f t="shared" si="224"/>
        <v>0.1888783909231013</v>
      </c>
      <c r="AQ210" s="137">
        <f t="shared" si="224"/>
        <v>0.28145049650468035</v>
      </c>
      <c r="AR210" s="137">
        <f t="shared" si="224"/>
        <v>0.37286484472367559</v>
      </c>
      <c r="AS210" s="137">
        <f t="shared" si="224"/>
        <v>0.46317988481804206</v>
      </c>
      <c r="AT210" s="137">
        <f t="shared" si="224"/>
        <v>0.56449625537392523</v>
      </c>
      <c r="AU210" s="137">
        <f t="shared" si="224"/>
        <v>0.66437516831264443</v>
      </c>
      <c r="AV210" s="137">
        <f t="shared" si="224"/>
        <v>0.76289536943887881</v>
      </c>
      <c r="AW210" s="137">
        <f t="shared" si="224"/>
        <v>0.86012876067584976</v>
      </c>
      <c r="AX210" s="137">
        <f t="shared" si="224"/>
        <v>0.95614120030890193</v>
      </c>
      <c r="AY210" s="137">
        <f t="shared" si="225"/>
        <v>1.0474297865646853</v>
      </c>
      <c r="AZ210" s="137">
        <f t="shared" si="225"/>
        <v>1.137730977659507</v>
      </c>
      <c r="BA210" s="137">
        <f t="shared" si="225"/>
        <v>1.2270883676730375</v>
      </c>
      <c r="BB210" s="137">
        <f t="shared" si="225"/>
        <v>1.315542476847005</v>
      </c>
      <c r="BC210" s="137">
        <f t="shared" si="225"/>
        <v>1.4031310449997507</v>
      </c>
      <c r="BD210" s="137">
        <f t="shared" si="225"/>
        <v>1.4898892899961371</v>
      </c>
      <c r="BE210" s="137">
        <f t="shared" si="225"/>
        <v>1.5758501362186499</v>
      </c>
      <c r="BF210" s="137">
        <f t="shared" si="225"/>
        <v>1.6610444171800285</v>
      </c>
      <c r="BG210" s="137">
        <f t="shared" si="225"/>
        <v>1.7455010557599082</v>
      </c>
      <c r="BH210" s="137">
        <f t="shared" si="225"/>
        <v>1.8292472250075802</v>
      </c>
      <c r="BI210" s="137">
        <f t="shared" si="225"/>
        <v>1.8801413116004195</v>
      </c>
      <c r="BJ210" s="137">
        <f t="shared" si="225"/>
        <v>1.9309347195221982</v>
      </c>
      <c r="BK210" s="137">
        <f t="shared" si="225"/>
        <v>1.9816288284079739</v>
      </c>
      <c r="BL210" s="137">
        <f t="shared" si="225"/>
        <v>2.0322249871143478</v>
      </c>
      <c r="BM210" s="137">
        <f t="shared" si="225"/>
        <v>2.0827245146663924</v>
      </c>
      <c r="BN210" s="137">
        <f t="shared" si="225"/>
        <v>2.1331287011675766</v>
      </c>
      <c r="BO210" s="137">
        <f t="shared" si="225"/>
        <v>2.1834388086744445</v>
      </c>
      <c r="BP210" s="137">
        <f t="shared" si="225"/>
        <v>2.2336560720376766</v>
      </c>
      <c r="BQ210" s="137">
        <f t="shared" si="225"/>
        <v>2.2837816997111138</v>
      </c>
      <c r="BR210" s="137">
        <f t="shared" si="225"/>
        <v>2.3338168745302204</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1.1743865976722272</v>
      </c>
      <c r="AP211" s="137">
        <f t="shared" si="224"/>
        <v>2.3328256879610052</v>
      </c>
      <c r="AQ211" s="137">
        <f t="shared" si="224"/>
        <v>3.4761782167172903</v>
      </c>
      <c r="AR211" s="137">
        <f t="shared" si="224"/>
        <v>4.6052313536656415</v>
      </c>
      <c r="AS211" s="137">
        <f t="shared" si="224"/>
        <v>5.7207070018415349</v>
      </c>
      <c r="AT211" s="137">
        <f t="shared" si="224"/>
        <v>6.9720594233049704</v>
      </c>
      <c r="AU211" s="137">
        <f t="shared" si="224"/>
        <v>8.2056578918768839</v>
      </c>
      <c r="AV211" s="137">
        <f t="shared" si="224"/>
        <v>9.4224749922721127</v>
      </c>
      <c r="AW211" s="137">
        <f t="shared" si="224"/>
        <v>10.623398780835716</v>
      </c>
      <c r="AX211" s="137">
        <f t="shared" si="224"/>
        <v>11.809242669303504</v>
      </c>
      <c r="AY211" s="137">
        <f t="shared" si="225"/>
        <v>12.936742527780378</v>
      </c>
      <c r="AZ211" s="137">
        <f t="shared" si="225"/>
        <v>14.052047127792777</v>
      </c>
      <c r="BA211" s="137">
        <f t="shared" si="225"/>
        <v>15.155694897206395</v>
      </c>
      <c r="BB211" s="137">
        <f t="shared" si="225"/>
        <v>16.248186299098684</v>
      </c>
      <c r="BC211" s="137">
        <f t="shared" si="225"/>
        <v>17.329987455704458</v>
      </c>
      <c r="BD211" s="137">
        <f t="shared" si="225"/>
        <v>18.401533340762242</v>
      </c>
      <c r="BE211" s="137">
        <f t="shared" si="225"/>
        <v>19.463230601347156</v>
      </c>
      <c r="BF211" s="137">
        <f t="shared" si="225"/>
        <v>20.515460060327385</v>
      </c>
      <c r="BG211" s="137">
        <f t="shared" si="225"/>
        <v>21.558578942456137</v>
      </c>
      <c r="BH211" s="137">
        <f t="shared" si="225"/>
        <v>22.592922860436875</v>
      </c>
      <c r="BI211" s="137">
        <f t="shared" si="225"/>
        <v>23.221512674172768</v>
      </c>
      <c r="BJ211" s="137">
        <f t="shared" si="225"/>
        <v>23.848859011675454</v>
      </c>
      <c r="BK211" s="137">
        <f t="shared" si="225"/>
        <v>24.474978912734848</v>
      </c>
      <c r="BL211" s="137">
        <f t="shared" si="225"/>
        <v>25.099889036998004</v>
      </c>
      <c r="BM211" s="137">
        <f t="shared" si="225"/>
        <v>25.723605675664558</v>
      </c>
      <c r="BN211" s="137">
        <f t="shared" si="225"/>
        <v>26.346144762725146</v>
      </c>
      <c r="BO211" s="137">
        <f t="shared" si="225"/>
        <v>26.967521885764505</v>
      </c>
      <c r="BP211" s="137">
        <f t="shared" si="225"/>
        <v>27.587752296349411</v>
      </c>
      <c r="BQ211" s="137">
        <f t="shared" si="225"/>
        <v>28.206850920020823</v>
      </c>
      <c r="BR211" s="137">
        <f t="shared" si="225"/>
        <v>28.824832365908698</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0.2856861520222459</v>
      </c>
      <c r="AP212" s="137">
        <f t="shared" si="224"/>
        <v>0.56749284729000027</v>
      </c>
      <c r="AQ212" s="137">
        <f t="shared" si="224"/>
        <v>0.84562952305990957</v>
      </c>
      <c r="AR212" s="137">
        <f t="shared" si="224"/>
        <v>1.1202876695022836</v>
      </c>
      <c r="AS212" s="137">
        <f t="shared" si="224"/>
        <v>1.3916428997420918</v>
      </c>
      <c r="AT212" s="137">
        <f t="shared" si="224"/>
        <v>1.696052077111966</v>
      </c>
      <c r="AU212" s="137">
        <f t="shared" si="224"/>
        <v>1.9961423543046617</v>
      </c>
      <c r="AV212" s="137">
        <f t="shared" si="224"/>
        <v>2.2921503263096379</v>
      </c>
      <c r="AW212" s="137">
        <f t="shared" si="224"/>
        <v>2.5842920253947197</v>
      </c>
      <c r="AX212" s="137">
        <f t="shared" si="224"/>
        <v>2.8727653254706573</v>
      </c>
      <c r="AY212" s="137">
        <f t="shared" si="225"/>
        <v>3.1470456149531385</v>
      </c>
      <c r="AZ212" s="137">
        <f t="shared" si="225"/>
        <v>3.4183592353076362</v>
      </c>
      <c r="BA212" s="137">
        <f t="shared" si="225"/>
        <v>3.6868371667287434</v>
      </c>
      <c r="BB212" s="137">
        <f t="shared" si="225"/>
        <v>3.952601153939288</v>
      </c>
      <c r="BC212" s="137">
        <f t="shared" si="225"/>
        <v>4.2157645877663619</v>
      </c>
      <c r="BD212" s="137">
        <f t="shared" si="225"/>
        <v>4.4764332817247299</v>
      </c>
      <c r="BE212" s="137">
        <f t="shared" si="225"/>
        <v>4.7347061584675885</v>
      </c>
      <c r="BF212" s="137">
        <f t="shared" si="225"/>
        <v>4.9906758585445061</v>
      </c>
      <c r="BG212" s="137">
        <f t="shared" si="225"/>
        <v>5.2444292819297758</v>
      </c>
      <c r="BH212" s="137">
        <f t="shared" si="225"/>
        <v>5.4960480711608897</v>
      </c>
      <c r="BI212" s="137">
        <f t="shared" si="225"/>
        <v>5.648961434990599</v>
      </c>
      <c r="BJ212" s="137">
        <f t="shared" si="225"/>
        <v>5.8015723056371424</v>
      </c>
      <c r="BK212" s="137">
        <f t="shared" si="225"/>
        <v>5.9538848282704526</v>
      </c>
      <c r="BL212" s="137">
        <f t="shared" si="225"/>
        <v>6.1059030555853324</v>
      </c>
      <c r="BM212" s="137">
        <f t="shared" si="225"/>
        <v>6.2576309506465373</v>
      </c>
      <c r="BN212" s="137">
        <f t="shared" si="225"/>
        <v>6.4090723896226836</v>
      </c>
      <c r="BO212" s="137">
        <f t="shared" si="225"/>
        <v>6.5602311644142484</v>
      </c>
      <c r="BP212" s="137">
        <f t="shared" si="225"/>
        <v>6.7111109851805892</v>
      </c>
      <c r="BQ212" s="137">
        <f t="shared" si="225"/>
        <v>6.8617154827706734</v>
      </c>
      <c r="BR212" s="137">
        <f t="shared" si="225"/>
        <v>7.0120482110620133</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0.11484837765537052</v>
      </c>
      <c r="AP213" s="137">
        <f t="shared" si="224"/>
        <v>0.22813717914198492</v>
      </c>
      <c r="AQ213" s="137">
        <f t="shared" si="224"/>
        <v>0.33995060010242589</v>
      </c>
      <c r="AR213" s="137">
        <f t="shared" si="224"/>
        <v>0.45036562129071767</v>
      </c>
      <c r="AS213" s="137">
        <f t="shared" si="224"/>
        <v>0.55945284074724466</v>
      </c>
      <c r="AT213" s="137">
        <f t="shared" si="224"/>
        <v>0.68182804135414599</v>
      </c>
      <c r="AU213" s="137">
        <f t="shared" si="224"/>
        <v>0.80246700562234674</v>
      </c>
      <c r="AV213" s="137">
        <f t="shared" si="224"/>
        <v>0.92146484684490848</v>
      </c>
      <c r="AW213" s="137">
        <f t="shared" si="224"/>
        <v>1.0389084119176475</v>
      </c>
      <c r="AX213" s="137">
        <f t="shared" si="224"/>
        <v>1.1548772479151044</v>
      </c>
      <c r="AY213" s="137">
        <f t="shared" si="225"/>
        <v>1.2651403672400319</v>
      </c>
      <c r="AZ213" s="137">
        <f t="shared" si="225"/>
        <v>1.3742108591520543</v>
      </c>
      <c r="BA213" s="137">
        <f t="shared" si="225"/>
        <v>1.4821413788560089</v>
      </c>
      <c r="BB213" s="137">
        <f t="shared" si="225"/>
        <v>1.5889808688148253</v>
      </c>
      <c r="BC213" s="137">
        <f t="shared" si="225"/>
        <v>1.694774913150942</v>
      </c>
      <c r="BD213" s="137">
        <f t="shared" si="225"/>
        <v>1.7995660498397499</v>
      </c>
      <c r="BE213" s="137">
        <f t="shared" si="225"/>
        <v>1.9033940466689172</v>
      </c>
      <c r="BF213" s="137">
        <f t="shared" si="225"/>
        <v>2.006296145964499</v>
      </c>
      <c r="BG213" s="137">
        <f t="shared" si="225"/>
        <v>2.1083072822901596</v>
      </c>
      <c r="BH213" s="137">
        <f t="shared" si="225"/>
        <v>2.2094602766731413</v>
      </c>
      <c r="BI213" s="137">
        <f t="shared" si="225"/>
        <v>2.2709328108976909</v>
      </c>
      <c r="BJ213" s="137">
        <f t="shared" si="225"/>
        <v>2.3322837401683696</v>
      </c>
      <c r="BK213" s="137">
        <f t="shared" si="225"/>
        <v>2.3935147308804097</v>
      </c>
      <c r="BL213" s="137">
        <f t="shared" si="225"/>
        <v>2.4546274122532186</v>
      </c>
      <c r="BM213" s="137">
        <f t="shared" si="225"/>
        <v>2.5156233774741259</v>
      </c>
      <c r="BN213" s="137">
        <f t="shared" si="225"/>
        <v>2.576504184797439</v>
      </c>
      <c r="BO213" s="137">
        <f t="shared" si="225"/>
        <v>2.6372713586009247</v>
      </c>
      <c r="BP213" s="137">
        <f t="shared" si="225"/>
        <v>2.6979263904016886</v>
      </c>
      <c r="BQ213" s="137">
        <f t="shared" si="225"/>
        <v>2.7584707398333563</v>
      </c>
      <c r="BR213" s="137">
        <f t="shared" si="225"/>
        <v>2.8189058355863406</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0.19271054807345406</v>
      </c>
      <c r="AP216" s="137">
        <f t="shared" si="224"/>
        <v>0.38280419563530355</v>
      </c>
      <c r="AQ216" s="137">
        <f t="shared" si="224"/>
        <v>0.57042221928656578</v>
      </c>
      <c r="AR216" s="137">
        <f t="shared" si="224"/>
        <v>0.75569378936122367</v>
      </c>
      <c r="AS216" s="137">
        <f t="shared" si="224"/>
        <v>0.93873736627929472</v>
      </c>
      <c r="AT216" s="137">
        <f t="shared" si="224"/>
        <v>1.1440775936381968</v>
      </c>
      <c r="AU216" s="137">
        <f t="shared" si="224"/>
        <v>1.3465044924569254</v>
      </c>
      <c r="AV216" s="137">
        <f t="shared" si="224"/>
        <v>1.5461776586758769</v>
      </c>
      <c r="AW216" s="137">
        <f t="shared" si="224"/>
        <v>1.7432428175828873</v>
      </c>
      <c r="AX216" s="137">
        <f t="shared" si="224"/>
        <v>1.9378334456853763</v>
      </c>
      <c r="AY216" s="137">
        <f t="shared" si="226"/>
        <v>2.1228501310856496</v>
      </c>
      <c r="AZ216" s="137">
        <f t="shared" si="226"/>
        <v>2.3058656399166022</v>
      </c>
      <c r="BA216" s="137">
        <f t="shared" si="226"/>
        <v>2.4869683253059871</v>
      </c>
      <c r="BB216" s="137">
        <f t="shared" si="226"/>
        <v>2.6662403105632295</v>
      </c>
      <c r="BC216" s="137">
        <f t="shared" si="226"/>
        <v>2.8437580838494849</v>
      </c>
      <c r="BD216" s="137">
        <f t="shared" si="226"/>
        <v>3.0195930220245661</v>
      </c>
      <c r="BE216" s="137">
        <f t="shared" si="226"/>
        <v>3.1938118536946023</v>
      </c>
      <c r="BF216" s="137">
        <f t="shared" si="226"/>
        <v>3.3664770698517339</v>
      </c>
      <c r="BG216" s="137">
        <f t="shared" si="226"/>
        <v>3.5376472891638802</v>
      </c>
      <c r="BH216" s="137">
        <f t="shared" si="226"/>
        <v>3.7073775838773981</v>
      </c>
      <c r="BI216" s="137">
        <f t="shared" si="226"/>
        <v>3.8105258041981505</v>
      </c>
      <c r="BJ216" s="137">
        <f t="shared" si="226"/>
        <v>3.9134699767318346</v>
      </c>
      <c r="BK216" s="137">
        <f t="shared" si="226"/>
        <v>4.0162128976166738</v>
      </c>
      <c r="BL216" s="137">
        <f t="shared" si="226"/>
        <v>4.1187573006114828</v>
      </c>
      <c r="BM216" s="137">
        <f t="shared" si="226"/>
        <v>4.2211058590148296</v>
      </c>
      <c r="BN216" s="137">
        <f t="shared" si="226"/>
        <v>4.3232611875092015</v>
      </c>
      <c r="BO216" s="137">
        <f t="shared" si="226"/>
        <v>4.4252258439337311</v>
      </c>
      <c r="BP216" s="137">
        <f t="shared" si="226"/>
        <v>4.5270023309888057</v>
      </c>
      <c r="BQ216" s="137">
        <f t="shared" si="226"/>
        <v>4.628593097875723</v>
      </c>
      <c r="BR216" s="137">
        <f t="shared" si="226"/>
        <v>4.7300005418744284</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468</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7.2513038866541759</v>
      </c>
      <c r="V220" s="137">
        <f t="shared" si="228"/>
        <v>8.745787562750623</v>
      </c>
      <c r="W220" s="137">
        <f t="shared" si="228"/>
        <v>9.4236823396923111</v>
      </c>
      <c r="X220" s="137">
        <f t="shared" si="228"/>
        <v>10.352310122641784</v>
      </c>
      <c r="Y220" s="137">
        <f t="shared" si="228"/>
        <v>11.229817849504327</v>
      </c>
      <c r="Z220" s="137">
        <f t="shared" si="228"/>
        <v>12.126812934403056</v>
      </c>
      <c r="AA220" s="137">
        <f t="shared" si="228"/>
        <v>12.995706783327593</v>
      </c>
      <c r="AB220" s="137">
        <f t="shared" si="228"/>
        <v>13.82872857875264</v>
      </c>
      <c r="AC220" s="137">
        <f t="shared" si="228"/>
        <v>14.686400677906796</v>
      </c>
      <c r="AD220" s="137">
        <f t="shared" si="228"/>
        <v>15.558666614278101</v>
      </c>
      <c r="AE220" s="137">
        <f t="shared" si="228"/>
        <v>16.982516291115292</v>
      </c>
      <c r="AF220" s="137">
        <f t="shared" si="228"/>
        <v>18.437509078138614</v>
      </c>
      <c r="AG220" s="137">
        <f t="shared" si="228"/>
        <v>19.930482092622192</v>
      </c>
      <c r="AH220" s="137">
        <f t="shared" si="228"/>
        <v>21.536591596551681</v>
      </c>
      <c r="AI220" s="137">
        <f t="shared" si="228"/>
        <v>23.183553803960816</v>
      </c>
      <c r="AJ220" s="137">
        <f t="shared" si="228"/>
        <v>24.87278041722427</v>
      </c>
      <c r="AK220" s="137">
        <f t="shared" si="228"/>
        <v>26.60963577309272</v>
      </c>
      <c r="AL220" s="137">
        <f t="shared" si="228"/>
        <v>28.376420438052385</v>
      </c>
      <c r="AM220" s="137">
        <f t="shared" si="228"/>
        <v>30.137350154510393</v>
      </c>
      <c r="AN220" s="137">
        <f t="shared" si="228"/>
        <v>31.879527959409508</v>
      </c>
      <c r="AO220" s="137">
        <f t="shared" si="228"/>
        <v>33.229039445022153</v>
      </c>
      <c r="AP220" s="137">
        <f t="shared" si="228"/>
        <v>34.560225326082154</v>
      </c>
      <c r="AQ220" s="137">
        <f t="shared" si="228"/>
        <v>35.874074932948588</v>
      </c>
      <c r="AR220" s="137">
        <f t="shared" si="228"/>
        <v>37.171492818335629</v>
      </c>
      <c r="AS220" s="137">
        <f t="shared" si="228"/>
        <v>38.453308535679774</v>
      </c>
      <c r="AT220" s="137">
        <f t="shared" si="228"/>
        <v>39.891263012222112</v>
      </c>
      <c r="AU220" s="137">
        <f t="shared" si="228"/>
        <v>41.308816060998126</v>
      </c>
      <c r="AV220" s="137">
        <f t="shared" si="228"/>
        <v>42.707085298852242</v>
      </c>
      <c r="AW220" s="137">
        <f t="shared" si="228"/>
        <v>44.087091209362775</v>
      </c>
      <c r="AX220" s="137">
        <f t="shared" si="228"/>
        <v>45.44976850047189</v>
      </c>
      <c r="AY220" s="137">
        <f t="shared" ref="AY220:BR225" si="229">AY186+AY197+AY208</f>
        <v>46.745401482027624</v>
      </c>
      <c r="AZ220" s="137">
        <f t="shared" si="229"/>
        <v>48.027020644453927</v>
      </c>
      <c r="BA220" s="137">
        <f t="shared" si="229"/>
        <v>49.29524470614416</v>
      </c>
      <c r="BB220" s="137">
        <f t="shared" si="229"/>
        <v>50.550648759382675</v>
      </c>
      <c r="BC220" s="137">
        <f t="shared" si="229"/>
        <v>51.793768434694222</v>
      </c>
      <c r="BD220" s="137">
        <f t="shared" si="229"/>
        <v>53.025103569234005</v>
      </c>
      <c r="BE220" s="137">
        <f t="shared" si="229"/>
        <v>54.245121449413105</v>
      </c>
      <c r="BF220" s="137">
        <f t="shared" si="229"/>
        <v>55.454259686522064</v>
      </c>
      <c r="BG220" s="137">
        <f t="shared" si="229"/>
        <v>56.652928774778353</v>
      </c>
      <c r="BH220" s="137">
        <f t="shared" si="229"/>
        <v>57.841514373554219</v>
      </c>
      <c r="BI220" s="137">
        <f t="shared" si="229"/>
        <v>58.563839692198954</v>
      </c>
      <c r="BJ220" s="137">
        <f t="shared" si="229"/>
        <v>59.284736107054997</v>
      </c>
      <c r="BK220" s="137">
        <f t="shared" si="229"/>
        <v>60.004223198890941</v>
      </c>
      <c r="BL220" s="137">
        <f t="shared" si="229"/>
        <v>60.722320111645502</v>
      </c>
      <c r="BM220" s="137">
        <f t="shared" si="229"/>
        <v>61.439045565866962</v>
      </c>
      <c r="BN220" s="137">
        <f t="shared" si="229"/>
        <v>62.154417871627516</v>
      </c>
      <c r="BO220" s="137">
        <f t="shared" si="229"/>
        <v>62.868454940937291</v>
      </c>
      <c r="BP220" s="137">
        <f t="shared" si="229"/>
        <v>63.581174299681358</v>
      </c>
      <c r="BQ220" s="137">
        <f t="shared" si="229"/>
        <v>64.292593099101907</v>
      </c>
      <c r="BR220" s="137">
        <f t="shared" si="229"/>
        <v>65.00272812684679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0.66522669420813563</v>
      </c>
      <c r="V221" s="137">
        <f t="shared" si="228"/>
        <v>0.78687902352032635</v>
      </c>
      <c r="W221" s="137">
        <f t="shared" si="228"/>
        <v>0.83005676906906911</v>
      </c>
      <c r="X221" s="137">
        <f t="shared" si="228"/>
        <v>0.89086163145376862</v>
      </c>
      <c r="Y221" s="137">
        <f t="shared" si="228"/>
        <v>0.94188948561735575</v>
      </c>
      <c r="Z221" s="137">
        <f t="shared" si="228"/>
        <v>0.98861227454724632</v>
      </c>
      <c r="AA221" s="137">
        <f t="shared" si="228"/>
        <v>1.0264023477943514</v>
      </c>
      <c r="AB221" s="137">
        <f t="shared" si="228"/>
        <v>1.0540444928140638</v>
      </c>
      <c r="AC221" s="137">
        <f t="shared" si="228"/>
        <v>1.0753066021771158</v>
      </c>
      <c r="AD221" s="137">
        <f t="shared" si="228"/>
        <v>1.0881027917270423</v>
      </c>
      <c r="AE221" s="137">
        <f t="shared" si="228"/>
        <v>1.1876803999357313</v>
      </c>
      <c r="AF221" s="137">
        <f t="shared" si="228"/>
        <v>1.2894360164517322</v>
      </c>
      <c r="AG221" s="137">
        <f t="shared" si="228"/>
        <v>1.3938477983419562</v>
      </c>
      <c r="AH221" s="137">
        <f t="shared" si="228"/>
        <v>1.5061718347372883</v>
      </c>
      <c r="AI221" s="137">
        <f t="shared" si="228"/>
        <v>1.6213529244912295</v>
      </c>
      <c r="AJ221" s="137">
        <f t="shared" si="228"/>
        <v>1.7394897956846007</v>
      </c>
      <c r="AK221" s="137">
        <f t="shared" si="228"/>
        <v>1.8609576057739434</v>
      </c>
      <c r="AL221" s="137">
        <f t="shared" si="228"/>
        <v>1.9845185364104365</v>
      </c>
      <c r="AM221" s="137">
        <f t="shared" si="228"/>
        <v>2.1076699984229137</v>
      </c>
      <c r="AN221" s="137">
        <f t="shared" si="228"/>
        <v>2.2295100365310621</v>
      </c>
      <c r="AO221" s="137">
        <f t="shared" si="228"/>
        <v>2.323888767778846</v>
      </c>
      <c r="AP221" s="137">
        <f t="shared" si="228"/>
        <v>2.4169858891066962</v>
      </c>
      <c r="AQ221" s="137">
        <f t="shared" si="228"/>
        <v>2.5088705898064916</v>
      </c>
      <c r="AR221" s="137">
        <f t="shared" si="228"/>
        <v>2.5996061302049664</v>
      </c>
      <c r="AS221" s="137">
        <f t="shared" si="228"/>
        <v>2.6892505255184962</v>
      </c>
      <c r="AT221" s="137">
        <f t="shared" si="228"/>
        <v>2.7898145596412052</v>
      </c>
      <c r="AU221" s="137">
        <f t="shared" si="228"/>
        <v>2.8889518101546181</v>
      </c>
      <c r="AV221" s="137">
        <f t="shared" si="228"/>
        <v>2.986740438127331</v>
      </c>
      <c r="AW221" s="137">
        <f t="shared" si="228"/>
        <v>3.0832518115665128</v>
      </c>
      <c r="AX221" s="137">
        <f t="shared" si="228"/>
        <v>3.1785512997191914</v>
      </c>
      <c r="AY221" s="137">
        <f t="shared" si="229"/>
        <v>3.2691620120144651</v>
      </c>
      <c r="AZ221" s="137">
        <f t="shared" si="229"/>
        <v>3.3587926611657983</v>
      </c>
      <c r="BA221" s="137">
        <f t="shared" si="229"/>
        <v>3.4474865175399803</v>
      </c>
      <c r="BB221" s="137">
        <f t="shared" si="229"/>
        <v>3.5352838004909941</v>
      </c>
      <c r="BC221" s="137">
        <f t="shared" si="229"/>
        <v>3.6222219695957936</v>
      </c>
      <c r="BD221" s="137">
        <f t="shared" si="229"/>
        <v>3.708335981204911</v>
      </c>
      <c r="BE221" s="137">
        <f t="shared" si="229"/>
        <v>3.7936585152170181</v>
      </c>
      <c r="BF221" s="137">
        <f t="shared" si="229"/>
        <v>3.8782201761870403</v>
      </c>
      <c r="BG221" s="137">
        <f t="shared" si="229"/>
        <v>3.9620496722244223</v>
      </c>
      <c r="BH221" s="137">
        <f t="shared" si="229"/>
        <v>4.0451739746018323</v>
      </c>
      <c r="BI221" s="137">
        <f t="shared" si="229"/>
        <v>4.0956901412655746</v>
      </c>
      <c r="BJ221" s="137">
        <f t="shared" si="229"/>
        <v>4.1461063768593771</v>
      </c>
      <c r="BK221" s="137">
        <f t="shared" si="229"/>
        <v>4.1964240507736585</v>
      </c>
      <c r="BL221" s="137">
        <f t="shared" si="229"/>
        <v>4.2466445018489285</v>
      </c>
      <c r="BM221" s="137">
        <f t="shared" si="229"/>
        <v>4.2967690393156888</v>
      </c>
      <c r="BN221" s="137">
        <f t="shared" si="229"/>
        <v>4.3467989436975945</v>
      </c>
      <c r="BO221" s="137">
        <f t="shared" si="229"/>
        <v>4.3967354676796404</v>
      </c>
      <c r="BP221" s="137">
        <f t="shared" si="229"/>
        <v>4.4465798369429832</v>
      </c>
      <c r="BQ221" s="137">
        <f t="shared" si="229"/>
        <v>4.4963332509679486</v>
      </c>
      <c r="BR221" s="137">
        <f t="shared" si="229"/>
        <v>4.5459968838067208</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0.50646641489839994</v>
      </c>
      <c r="V222" s="137">
        <f t="shared" si="228"/>
        <v>0.61128338265642834</v>
      </c>
      <c r="W222" s="137">
        <f t="shared" si="228"/>
        <v>0.65916606583913251</v>
      </c>
      <c r="X222" s="137">
        <f t="shared" si="228"/>
        <v>0.72471247549795592</v>
      </c>
      <c r="Y222" s="137">
        <f t="shared" si="228"/>
        <v>0.78683162732447087</v>
      </c>
      <c r="Z222" s="137">
        <f t="shared" si="228"/>
        <v>0.85048339392881778</v>
      </c>
      <c r="AA222" s="137">
        <f t="shared" si="228"/>
        <v>0.91235132951489606</v>
      </c>
      <c r="AB222" s="137">
        <f t="shared" si="228"/>
        <v>0.97190682360806147</v>
      </c>
      <c r="AC222" s="137">
        <f t="shared" si="228"/>
        <v>1.0334272854144815</v>
      </c>
      <c r="AD222" s="137">
        <f t="shared" si="228"/>
        <v>1.0962430715039686</v>
      </c>
      <c r="AE222" s="137">
        <f t="shared" si="228"/>
        <v>1.1965656365278583</v>
      </c>
      <c r="AF222" s="137">
        <f t="shared" si="228"/>
        <v>1.2990825039050935</v>
      </c>
      <c r="AG222" s="137">
        <f t="shared" si="228"/>
        <v>1.4042754078759301</v>
      </c>
      <c r="AH222" s="137">
        <f t="shared" si="228"/>
        <v>1.5174397592570186</v>
      </c>
      <c r="AI222" s="137">
        <f t="shared" si="228"/>
        <v>1.6334825380928526</v>
      </c>
      <c r="AJ222" s="137">
        <f t="shared" si="228"/>
        <v>1.7525032110656114</v>
      </c>
      <c r="AK222" s="137">
        <f t="shared" si="228"/>
        <v>1.8748797422477914</v>
      </c>
      <c r="AL222" s="137">
        <f t="shared" si="228"/>
        <v>1.9993650529635618</v>
      </c>
      <c r="AM222" s="137">
        <f t="shared" si="228"/>
        <v>2.1234378317517528</v>
      </c>
      <c r="AN222" s="137">
        <f t="shared" si="228"/>
        <v>2.2461893756530782</v>
      </c>
      <c r="AO222" s="137">
        <f t="shared" si="228"/>
        <v>2.3412741700441515</v>
      </c>
      <c r="AP222" s="137">
        <f t="shared" si="228"/>
        <v>2.4350677665761795</v>
      </c>
      <c r="AQ222" s="137">
        <f t="shared" si="228"/>
        <v>2.5276398721577586</v>
      </c>
      <c r="AR222" s="137">
        <f t="shared" si="228"/>
        <v>2.6190542203767539</v>
      </c>
      <c r="AS222" s="137">
        <f t="shared" si="228"/>
        <v>2.7093692604711204</v>
      </c>
      <c r="AT222" s="137">
        <f t="shared" si="228"/>
        <v>2.8106856310270034</v>
      </c>
      <c r="AU222" s="137">
        <f t="shared" si="228"/>
        <v>2.9105645439657226</v>
      </c>
      <c r="AV222" s="137">
        <f t="shared" si="228"/>
        <v>3.0090847450919571</v>
      </c>
      <c r="AW222" s="137">
        <f t="shared" si="228"/>
        <v>3.1063181363289281</v>
      </c>
      <c r="AX222" s="137">
        <f t="shared" si="228"/>
        <v>3.2023305759619802</v>
      </c>
      <c r="AY222" s="137">
        <f t="shared" si="229"/>
        <v>3.2936191622177633</v>
      </c>
      <c r="AZ222" s="137">
        <f t="shared" si="229"/>
        <v>3.3839203533125852</v>
      </c>
      <c r="BA222" s="137">
        <f t="shared" si="229"/>
        <v>3.4732777433261157</v>
      </c>
      <c r="BB222" s="137">
        <f t="shared" si="229"/>
        <v>3.561731852500083</v>
      </c>
      <c r="BC222" s="137">
        <f t="shared" si="229"/>
        <v>3.6493204206528289</v>
      </c>
      <c r="BD222" s="137">
        <f t="shared" si="229"/>
        <v>3.7360786656492153</v>
      </c>
      <c r="BE222" s="137">
        <f t="shared" si="229"/>
        <v>3.8220395118717283</v>
      </c>
      <c r="BF222" s="137">
        <f t="shared" si="229"/>
        <v>3.9072337928331065</v>
      </c>
      <c r="BG222" s="137">
        <f t="shared" si="229"/>
        <v>3.9916904314129864</v>
      </c>
      <c r="BH222" s="137">
        <f t="shared" si="229"/>
        <v>4.0754366006606588</v>
      </c>
      <c r="BI222" s="137">
        <f t="shared" si="229"/>
        <v>4.1263306872534979</v>
      </c>
      <c r="BJ222" s="137">
        <f t="shared" si="229"/>
        <v>4.1771240951752766</v>
      </c>
      <c r="BK222" s="137">
        <f t="shared" si="229"/>
        <v>4.2278182040610517</v>
      </c>
      <c r="BL222" s="137">
        <f t="shared" si="229"/>
        <v>4.2784143627674265</v>
      </c>
      <c r="BM222" s="137">
        <f t="shared" si="229"/>
        <v>4.3289138903194706</v>
      </c>
      <c r="BN222" s="137">
        <f t="shared" si="229"/>
        <v>4.3793180768206543</v>
      </c>
      <c r="BO222" s="137">
        <f t="shared" si="229"/>
        <v>4.4296281843275231</v>
      </c>
      <c r="BP222" s="137">
        <f t="shared" si="229"/>
        <v>4.4798454476907548</v>
      </c>
      <c r="BQ222" s="137">
        <f t="shared" si="229"/>
        <v>4.529971075364192</v>
      </c>
      <c r="BR222" s="137">
        <f t="shared" si="229"/>
        <v>4.580006250183299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6.3103087235076201</v>
      </c>
      <c r="V223" s="137">
        <f t="shared" si="228"/>
        <v>7.6108546013004421</v>
      </c>
      <c r="W223" s="137">
        <f t="shared" si="228"/>
        <v>8.2007795846442573</v>
      </c>
      <c r="X223" s="137">
        <f t="shared" si="228"/>
        <v>9.0089001780209408</v>
      </c>
      <c r="Y223" s="137">
        <f t="shared" si="228"/>
        <v>9.772534518867884</v>
      </c>
      <c r="Z223" s="137">
        <f t="shared" si="228"/>
        <v>10.553127360880422</v>
      </c>
      <c r="AA223" s="137">
        <f t="shared" si="228"/>
        <v>11.30926563895782</v>
      </c>
      <c r="AB223" s="137">
        <f t="shared" si="228"/>
        <v>12.034186947554112</v>
      </c>
      <c r="AC223" s="137">
        <f t="shared" si="228"/>
        <v>12.78055971220442</v>
      </c>
      <c r="AD223" s="137">
        <f t="shared" si="228"/>
        <v>13.539632484982953</v>
      </c>
      <c r="AE223" s="137">
        <f t="shared" si="228"/>
        <v>14.778710473873442</v>
      </c>
      <c r="AF223" s="137">
        <f t="shared" si="228"/>
        <v>16.044890159638946</v>
      </c>
      <c r="AG223" s="137">
        <f t="shared" si="228"/>
        <v>17.344121413013461</v>
      </c>
      <c r="AH223" s="137">
        <f t="shared" si="228"/>
        <v>18.741807535671761</v>
      </c>
      <c r="AI223" s="137">
        <f t="shared" si="228"/>
        <v>20.175044943337024</v>
      </c>
      <c r="AJ223" s="137">
        <f t="shared" si="228"/>
        <v>21.645062143040406</v>
      </c>
      <c r="AK223" s="137">
        <f t="shared" si="228"/>
        <v>23.156527346392231</v>
      </c>
      <c r="AL223" s="137">
        <f t="shared" si="228"/>
        <v>24.694037959397129</v>
      </c>
      <c r="AM223" s="137">
        <f t="shared" si="228"/>
        <v>26.226453415285022</v>
      </c>
      <c r="AN223" s="137">
        <f t="shared" si="228"/>
        <v>27.742550378258784</v>
      </c>
      <c r="AO223" s="137">
        <f t="shared" si="228"/>
        <v>28.916936975931012</v>
      </c>
      <c r="AP223" s="137">
        <f t="shared" si="228"/>
        <v>30.075376066219789</v>
      </c>
      <c r="AQ223" s="137">
        <f t="shared" si="228"/>
        <v>31.218728594976074</v>
      </c>
      <c r="AR223" s="137">
        <f t="shared" si="228"/>
        <v>32.347781731924428</v>
      </c>
      <c r="AS223" s="137">
        <f t="shared" si="228"/>
        <v>33.463257380100316</v>
      </c>
      <c r="AT223" s="137">
        <f t="shared" si="228"/>
        <v>34.714609801563753</v>
      </c>
      <c r="AU223" s="137">
        <f t="shared" si="228"/>
        <v>35.948208270135666</v>
      </c>
      <c r="AV223" s="137">
        <f t="shared" si="228"/>
        <v>37.165025370530898</v>
      </c>
      <c r="AW223" s="137">
        <f t="shared" si="228"/>
        <v>38.365949159094498</v>
      </c>
      <c r="AX223" s="137">
        <f t="shared" si="228"/>
        <v>39.551793047562285</v>
      </c>
      <c r="AY223" s="137">
        <f t="shared" si="229"/>
        <v>40.679292906039166</v>
      </c>
      <c r="AZ223" s="137">
        <f t="shared" si="229"/>
        <v>41.794597506051559</v>
      </c>
      <c r="BA223" s="137">
        <f t="shared" si="229"/>
        <v>42.898245275465179</v>
      </c>
      <c r="BB223" s="137">
        <f t="shared" si="229"/>
        <v>43.990736677357468</v>
      </c>
      <c r="BC223" s="137">
        <f t="shared" si="229"/>
        <v>45.072537833963239</v>
      </c>
      <c r="BD223" s="137">
        <f t="shared" si="229"/>
        <v>46.144083719021026</v>
      </c>
      <c r="BE223" s="137">
        <f t="shared" si="229"/>
        <v>47.20578097960594</v>
      </c>
      <c r="BF223" s="137">
        <f t="shared" si="229"/>
        <v>48.258010438586169</v>
      </c>
      <c r="BG223" s="137">
        <f t="shared" si="229"/>
        <v>49.301129320714921</v>
      </c>
      <c r="BH223" s="137">
        <f t="shared" si="229"/>
        <v>50.335473238695656</v>
      </c>
      <c r="BI223" s="137">
        <f t="shared" si="229"/>
        <v>50.964063052431555</v>
      </c>
      <c r="BJ223" s="137">
        <f t="shared" si="229"/>
        <v>51.591409389934242</v>
      </c>
      <c r="BK223" s="137">
        <f t="shared" si="229"/>
        <v>52.217529290993632</v>
      </c>
      <c r="BL223" s="137">
        <f t="shared" si="229"/>
        <v>52.842439415256791</v>
      </c>
      <c r="BM223" s="137">
        <f t="shared" si="229"/>
        <v>53.466156053923342</v>
      </c>
      <c r="BN223" s="137">
        <f t="shared" si="229"/>
        <v>54.08869514098393</v>
      </c>
      <c r="BO223" s="137">
        <f t="shared" si="229"/>
        <v>54.710072264023289</v>
      </c>
      <c r="BP223" s="137">
        <f t="shared" si="229"/>
        <v>55.330302674608191</v>
      </c>
      <c r="BQ223" s="137">
        <f t="shared" si="229"/>
        <v>55.949401298279611</v>
      </c>
      <c r="BR223" s="137">
        <f t="shared" si="229"/>
        <v>56.567382744167482</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1.5350718586746517</v>
      </c>
      <c r="V224" s="137">
        <f t="shared" si="228"/>
        <v>1.8514480401565225</v>
      </c>
      <c r="W224" s="137">
        <f t="shared" si="228"/>
        <v>1.994955637064844</v>
      </c>
      <c r="X224" s="137">
        <f t="shared" si="228"/>
        <v>2.1915424025723245</v>
      </c>
      <c r="Y224" s="137">
        <f t="shared" si="228"/>
        <v>2.3773072578772352</v>
      </c>
      <c r="Z224" s="137">
        <f t="shared" si="228"/>
        <v>2.5671975084750289</v>
      </c>
      <c r="AA224" s="137">
        <f t="shared" si="228"/>
        <v>2.7511388404766297</v>
      </c>
      <c r="AB224" s="137">
        <f t="shared" si="228"/>
        <v>2.9274862030762203</v>
      </c>
      <c r="AC224" s="137">
        <f t="shared" si="228"/>
        <v>3.1090519357998345</v>
      </c>
      <c r="AD224" s="137">
        <f t="shared" si="228"/>
        <v>3.2937071251470176</v>
      </c>
      <c r="AE224" s="137">
        <f t="shared" si="228"/>
        <v>3.5951303731670752</v>
      </c>
      <c r="AF224" s="137">
        <f t="shared" si="228"/>
        <v>3.9031464923156367</v>
      </c>
      <c r="AG224" s="137">
        <f t="shared" si="228"/>
        <v>4.2192028728118993</v>
      </c>
      <c r="AH224" s="137">
        <f t="shared" si="228"/>
        <v>4.5592097929424611</v>
      </c>
      <c r="AI224" s="137">
        <f t="shared" si="228"/>
        <v>4.9078650660372141</v>
      </c>
      <c r="AJ224" s="137">
        <f t="shared" si="228"/>
        <v>5.2654675438091783</v>
      </c>
      <c r="AK224" s="137">
        <f t="shared" si="228"/>
        <v>5.6331528347661699</v>
      </c>
      <c r="AL224" s="137">
        <f t="shared" si="228"/>
        <v>6.0071740400433509</v>
      </c>
      <c r="AM224" s="137">
        <f t="shared" si="228"/>
        <v>6.3799557762789139</v>
      </c>
      <c r="AN224" s="137">
        <f t="shared" si="228"/>
        <v>6.7487678082819169</v>
      </c>
      <c r="AO224" s="137">
        <f t="shared" si="228"/>
        <v>7.0344539603041625</v>
      </c>
      <c r="AP224" s="137">
        <f t="shared" si="228"/>
        <v>7.3162606555719174</v>
      </c>
      <c r="AQ224" s="137">
        <f t="shared" si="228"/>
        <v>7.5943973313418267</v>
      </c>
      <c r="AR224" s="137">
        <f t="shared" si="228"/>
        <v>7.869055477784201</v>
      </c>
      <c r="AS224" s="137">
        <f t="shared" si="228"/>
        <v>8.1404107080240085</v>
      </c>
      <c r="AT224" s="137">
        <f t="shared" si="228"/>
        <v>8.4448198853938834</v>
      </c>
      <c r="AU224" s="137">
        <f t="shared" si="228"/>
        <v>8.7449101625865779</v>
      </c>
      <c r="AV224" s="137">
        <f t="shared" si="228"/>
        <v>9.0409181345915552</v>
      </c>
      <c r="AW224" s="137">
        <f t="shared" si="228"/>
        <v>9.3330598336766357</v>
      </c>
      <c r="AX224" s="137">
        <f t="shared" si="228"/>
        <v>9.6215331337525747</v>
      </c>
      <c r="AY224" s="137">
        <f t="shared" si="229"/>
        <v>9.8958134232350545</v>
      </c>
      <c r="AZ224" s="137">
        <f t="shared" si="229"/>
        <v>10.167127043589552</v>
      </c>
      <c r="BA224" s="137">
        <f t="shared" si="229"/>
        <v>10.43560497501066</v>
      </c>
      <c r="BB224" s="137">
        <f t="shared" si="229"/>
        <v>10.701368962221204</v>
      </c>
      <c r="BC224" s="137">
        <f t="shared" si="229"/>
        <v>10.964532396048279</v>
      </c>
      <c r="BD224" s="137">
        <f t="shared" si="229"/>
        <v>11.225201090006646</v>
      </c>
      <c r="BE224" s="137">
        <f t="shared" si="229"/>
        <v>11.483473966749505</v>
      </c>
      <c r="BF224" s="137">
        <f t="shared" si="229"/>
        <v>11.739443666826423</v>
      </c>
      <c r="BG224" s="137">
        <f t="shared" si="229"/>
        <v>11.993197090211693</v>
      </c>
      <c r="BH224" s="137">
        <f t="shared" si="229"/>
        <v>12.244815879442807</v>
      </c>
      <c r="BI224" s="137">
        <f t="shared" si="229"/>
        <v>12.397729243272515</v>
      </c>
      <c r="BJ224" s="137">
        <f t="shared" si="229"/>
        <v>12.550340113919059</v>
      </c>
      <c r="BK224" s="137">
        <f t="shared" si="229"/>
        <v>12.702652636552369</v>
      </c>
      <c r="BL224" s="137">
        <f t="shared" si="229"/>
        <v>12.854670863867248</v>
      </c>
      <c r="BM224" s="137">
        <f t="shared" si="229"/>
        <v>13.006398758928455</v>
      </c>
      <c r="BN224" s="137">
        <f t="shared" si="229"/>
        <v>13.157840197904601</v>
      </c>
      <c r="BO224" s="137">
        <f t="shared" si="229"/>
        <v>13.308998972696166</v>
      </c>
      <c r="BP224" s="137">
        <f t="shared" si="229"/>
        <v>13.459878793462506</v>
      </c>
      <c r="BQ224" s="137">
        <f t="shared" si="229"/>
        <v>13.61048329105259</v>
      </c>
      <c r="BR224" s="137">
        <f t="shared" si="229"/>
        <v>13.760816019343931</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0.79890994464715237</v>
      </c>
      <c r="V225" s="137">
        <f t="shared" si="228"/>
        <v>0.94579880192331833</v>
      </c>
      <c r="W225" s="137">
        <f t="shared" si="228"/>
        <v>0.99862488427144869</v>
      </c>
      <c r="X225" s="137">
        <f t="shared" si="228"/>
        <v>1.0728950344611337</v>
      </c>
      <c r="Y225" s="137">
        <f t="shared" si="228"/>
        <v>1.1356833316466897</v>
      </c>
      <c r="Z225" s="137">
        <f t="shared" si="228"/>
        <v>1.1936127301676287</v>
      </c>
      <c r="AA225" s="137">
        <f t="shared" si="228"/>
        <v>1.2411389947113591</v>
      </c>
      <c r="AB225" s="137">
        <f t="shared" si="228"/>
        <v>1.2768283709038679</v>
      </c>
      <c r="AC225" s="137">
        <f t="shared" si="228"/>
        <v>1.3052971137042466</v>
      </c>
      <c r="AD225" s="137">
        <f t="shared" si="228"/>
        <v>1.3240996006191212</v>
      </c>
      <c r="AE225" s="137">
        <f t="shared" si="228"/>
        <v>1.4452744310323935</v>
      </c>
      <c r="AF225" s="137">
        <f t="shared" si="228"/>
        <v>1.5690996543605478</v>
      </c>
      <c r="AG225" s="137">
        <f t="shared" si="228"/>
        <v>1.6961571343632809</v>
      </c>
      <c r="AH225" s="137">
        <f t="shared" si="228"/>
        <v>1.8328429446210825</v>
      </c>
      <c r="AI225" s="137">
        <f t="shared" si="228"/>
        <v>1.973005469799427</v>
      </c>
      <c r="AJ225" s="137">
        <f t="shared" si="228"/>
        <v>2.1167648509487549</v>
      </c>
      <c r="AK225" s="137">
        <f t="shared" si="228"/>
        <v>2.2645776128038175</v>
      </c>
      <c r="AL225" s="137">
        <f t="shared" si="228"/>
        <v>2.4149374686481622</v>
      </c>
      <c r="AM225" s="137">
        <f t="shared" si="228"/>
        <v>2.5647990468981043</v>
      </c>
      <c r="AN225" s="137">
        <f t="shared" si="228"/>
        <v>2.7130647686892928</v>
      </c>
      <c r="AO225" s="137">
        <f t="shared" si="228"/>
        <v>2.8279131463446632</v>
      </c>
      <c r="AP225" s="137">
        <f t="shared" si="228"/>
        <v>2.9412019478312779</v>
      </c>
      <c r="AQ225" s="137">
        <f t="shared" si="228"/>
        <v>3.0530153687917188</v>
      </c>
      <c r="AR225" s="137">
        <f t="shared" si="228"/>
        <v>3.1634303899800105</v>
      </c>
      <c r="AS225" s="137">
        <f t="shared" si="228"/>
        <v>3.2725176094365374</v>
      </c>
      <c r="AT225" s="137">
        <f t="shared" si="228"/>
        <v>3.394892810043439</v>
      </c>
      <c r="AU225" s="137">
        <f t="shared" si="228"/>
        <v>3.5155317743116394</v>
      </c>
      <c r="AV225" s="137">
        <f t="shared" si="228"/>
        <v>3.6345296155342011</v>
      </c>
      <c r="AW225" s="137">
        <f t="shared" si="228"/>
        <v>3.7519731806069405</v>
      </c>
      <c r="AX225" s="137">
        <f t="shared" si="228"/>
        <v>3.8679420166043972</v>
      </c>
      <c r="AY225" s="137">
        <f t="shared" si="229"/>
        <v>3.9782051359293247</v>
      </c>
      <c r="AZ225" s="137">
        <f t="shared" si="229"/>
        <v>4.0872756278413469</v>
      </c>
      <c r="BA225" s="137">
        <f t="shared" si="229"/>
        <v>4.195206147545302</v>
      </c>
      <c r="BB225" s="137">
        <f t="shared" si="229"/>
        <v>4.3020456375041185</v>
      </c>
      <c r="BC225" s="137">
        <f t="shared" si="229"/>
        <v>4.407839681840235</v>
      </c>
      <c r="BD225" s="137">
        <f t="shared" si="229"/>
        <v>4.5126308185290425</v>
      </c>
      <c r="BE225" s="137">
        <f t="shared" si="229"/>
        <v>4.61645881535821</v>
      </c>
      <c r="BF225" s="137">
        <f t="shared" si="229"/>
        <v>4.7193609146537918</v>
      </c>
      <c r="BG225" s="137">
        <f t="shared" si="229"/>
        <v>4.821372050979452</v>
      </c>
      <c r="BH225" s="137">
        <f t="shared" si="229"/>
        <v>4.9225250453624341</v>
      </c>
      <c r="BI225" s="137">
        <f t="shared" si="229"/>
        <v>4.9839975795869833</v>
      </c>
      <c r="BJ225" s="137">
        <f t="shared" si="229"/>
        <v>5.0453485088576624</v>
      </c>
      <c r="BK225" s="137">
        <f t="shared" si="229"/>
        <v>5.1065794995697029</v>
      </c>
      <c r="BL225" s="137">
        <f t="shared" si="229"/>
        <v>5.1676921809425114</v>
      </c>
      <c r="BM225" s="137">
        <f t="shared" si="229"/>
        <v>5.2286881461634191</v>
      </c>
      <c r="BN225" s="137">
        <f t="shared" si="229"/>
        <v>5.2895689534867323</v>
      </c>
      <c r="BO225" s="137">
        <f t="shared" si="229"/>
        <v>5.3503361272902179</v>
      </c>
      <c r="BP225" s="137">
        <f t="shared" si="229"/>
        <v>5.4109911590909814</v>
      </c>
      <c r="BQ225" s="137">
        <f t="shared" si="229"/>
        <v>5.4715355085226491</v>
      </c>
      <c r="BR225" s="137">
        <f t="shared" si="229"/>
        <v>5.5319706042756334</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1.1331952602511981</v>
      </c>
      <c r="V228" s="137">
        <f t="shared" si="232"/>
        <v>1.3571971918352403</v>
      </c>
      <c r="W228" s="137">
        <f t="shared" si="232"/>
        <v>1.4513858812895115</v>
      </c>
      <c r="X228" s="137">
        <f t="shared" si="232"/>
        <v>1.5814361471601028</v>
      </c>
      <c r="Y228" s="137">
        <f t="shared" si="232"/>
        <v>1.700353698059333</v>
      </c>
      <c r="Z228" s="137">
        <f t="shared" si="232"/>
        <v>1.8185512868703899</v>
      </c>
      <c r="AA228" s="137">
        <f t="shared" si="232"/>
        <v>1.9284301520081257</v>
      </c>
      <c r="AB228" s="137">
        <f t="shared" si="232"/>
        <v>2.0284654751050288</v>
      </c>
      <c r="AC228" s="137">
        <f t="shared" si="232"/>
        <v>2.1270126375500173</v>
      </c>
      <c r="AD228" s="137">
        <f t="shared" si="232"/>
        <v>2.2217811426543936</v>
      </c>
      <c r="AE228" s="137">
        <f t="shared" si="232"/>
        <v>2.4251072013970054</v>
      </c>
      <c r="AF228" s="137">
        <f t="shared" si="232"/>
        <v>2.63288050338035</v>
      </c>
      <c r="AG228" s="137">
        <f t="shared" si="232"/>
        <v>2.8460773905112462</v>
      </c>
      <c r="AH228" s="137">
        <f t="shared" si="232"/>
        <v>3.0754301941502042</v>
      </c>
      <c r="AI228" s="137">
        <f t="shared" si="232"/>
        <v>3.3106167731677187</v>
      </c>
      <c r="AJ228" s="137">
        <f t="shared" si="232"/>
        <v>3.5518387189850094</v>
      </c>
      <c r="AK228" s="137">
        <f t="shared" si="230"/>
        <v>3.7998620601140951</v>
      </c>
      <c r="AL228" s="137">
        <f t="shared" si="230"/>
        <v>4.0521593134105967</v>
      </c>
      <c r="AM228" s="137">
        <f t="shared" si="230"/>
        <v>4.3036204787250956</v>
      </c>
      <c r="AN228" s="137">
        <f t="shared" si="230"/>
        <v>4.5524038667902218</v>
      </c>
      <c r="AO228" s="137">
        <f t="shared" si="230"/>
        <v>4.7451144148636759</v>
      </c>
      <c r="AP228" s="137">
        <f t="shared" si="230"/>
        <v>4.9352080624255255</v>
      </c>
      <c r="AQ228" s="137">
        <f t="shared" si="230"/>
        <v>5.1228260860767874</v>
      </c>
      <c r="AR228" s="137">
        <f t="shared" si="230"/>
        <v>5.3080976561514452</v>
      </c>
      <c r="AS228" s="137">
        <f t="shared" si="230"/>
        <v>5.4911412330695164</v>
      </c>
      <c r="AT228" s="137">
        <f t="shared" si="230"/>
        <v>5.6964814604284184</v>
      </c>
      <c r="AU228" s="137">
        <f t="shared" si="232"/>
        <v>5.8989083592471472</v>
      </c>
      <c r="AV228" s="137">
        <f t="shared" si="232"/>
        <v>6.0985815254660984</v>
      </c>
      <c r="AW228" s="137">
        <f t="shared" si="232"/>
        <v>6.2956466843731089</v>
      </c>
      <c r="AX228" s="137">
        <f t="shared" si="232"/>
        <v>6.4902373124755979</v>
      </c>
      <c r="AY228" s="137">
        <f t="shared" ref="AY228:BR228" si="234">AY194+AY205+AY216</f>
        <v>6.6752539978758714</v>
      </c>
      <c r="AZ228" s="137">
        <f t="shared" si="234"/>
        <v>6.858269506706824</v>
      </c>
      <c r="BA228" s="137">
        <f t="shared" si="234"/>
        <v>7.0393721920962093</v>
      </c>
      <c r="BB228" s="137">
        <f t="shared" si="234"/>
        <v>7.2186441773534513</v>
      </c>
      <c r="BC228" s="137">
        <f t="shared" si="234"/>
        <v>7.3961619506397067</v>
      </c>
      <c r="BD228" s="137">
        <f t="shared" si="234"/>
        <v>7.5719968888147875</v>
      </c>
      <c r="BE228" s="137">
        <f t="shared" si="234"/>
        <v>7.7462157204848241</v>
      </c>
      <c r="BF228" s="137">
        <f t="shared" si="234"/>
        <v>7.9188809366419557</v>
      </c>
      <c r="BG228" s="137">
        <f t="shared" si="234"/>
        <v>8.090051155954102</v>
      </c>
      <c r="BH228" s="137">
        <f t="shared" si="234"/>
        <v>8.2597814506676208</v>
      </c>
      <c r="BI228" s="137">
        <f t="shared" si="234"/>
        <v>8.3629296709883718</v>
      </c>
      <c r="BJ228" s="137">
        <f t="shared" si="234"/>
        <v>8.465873843522056</v>
      </c>
      <c r="BK228" s="137">
        <f t="shared" si="234"/>
        <v>8.5686167644068956</v>
      </c>
      <c r="BL228" s="137">
        <f t="shared" si="234"/>
        <v>8.6711611674017046</v>
      </c>
      <c r="BM228" s="137">
        <f t="shared" si="234"/>
        <v>8.7735097258050523</v>
      </c>
      <c r="BN228" s="137">
        <f t="shared" si="234"/>
        <v>8.8756650542994233</v>
      </c>
      <c r="BO228" s="137">
        <f t="shared" si="234"/>
        <v>8.9776297107239529</v>
      </c>
      <c r="BP228" s="137">
        <f t="shared" si="234"/>
        <v>9.0794061977790275</v>
      </c>
      <c r="BQ228" s="137">
        <f t="shared" si="234"/>
        <v>9.1809969646659439</v>
      </c>
      <c r="BR228" s="137">
        <f t="shared" si="234"/>
        <v>9.2824044086646502</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485</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120.88343774366243</v>
      </c>
      <c r="V233" s="77">
        <f t="shared" si="236"/>
        <v>115.78072607996171</v>
      </c>
      <c r="W233" s="77">
        <f t="shared" si="236"/>
        <v>110.54871044182232</v>
      </c>
      <c r="X233" s="77">
        <f t="shared" si="236"/>
        <v>105.45744845726982</v>
      </c>
      <c r="Y233" s="77">
        <f t="shared" si="236"/>
        <v>100.43004755893899</v>
      </c>
      <c r="Z233" s="77">
        <f t="shared" si="236"/>
        <v>95.482342178926345</v>
      </c>
      <c r="AA233" s="77">
        <f t="shared" si="236"/>
        <v>90.601505172019984</v>
      </c>
      <c r="AB233" s="77">
        <f t="shared" si="236"/>
        <v>85.784388033840415</v>
      </c>
      <c r="AC233" s="77">
        <f t="shared" si="236"/>
        <v>81.04244792357872</v>
      </c>
      <c r="AD233" s="77">
        <f t="shared" si="236"/>
        <v>76.370433206571349</v>
      </c>
      <c r="AE233" s="77">
        <f t="shared" si="236"/>
        <v>75.868426062404353</v>
      </c>
      <c r="AF233" s="77">
        <f t="shared" si="236"/>
        <v>75.373829530766045</v>
      </c>
      <c r="AG233" s="77">
        <f t="shared" si="236"/>
        <v>74.888270527742534</v>
      </c>
      <c r="AH233" s="77">
        <f t="shared" si="236"/>
        <v>74.429632750027906</v>
      </c>
      <c r="AI233" s="77">
        <f t="shared" si="236"/>
        <v>73.980716016692867</v>
      </c>
      <c r="AJ233" s="77">
        <f t="shared" si="236"/>
        <v>73.541856247279227</v>
      </c>
      <c r="AK233" s="77">
        <f t="shared" si="236"/>
        <v>73.114329904571065</v>
      </c>
      <c r="AL233" s="77">
        <f t="shared" si="236"/>
        <v>72.693925346154856</v>
      </c>
      <c r="AM233" s="77">
        <f t="shared" si="236"/>
        <v>72.272127582164075</v>
      </c>
      <c r="AN233" s="77">
        <f t="shared" si="236"/>
        <v>71.84586773490976</v>
      </c>
      <c r="AO233" s="77">
        <f t="shared" si="236"/>
        <v>71.438563907275395</v>
      </c>
      <c r="AP233" s="77">
        <f t="shared" si="236"/>
        <v>71.025373212923455</v>
      </c>
      <c r="AQ233" s="77">
        <f t="shared" si="236"/>
        <v>70.606613461612781</v>
      </c>
      <c r="AR233" s="77">
        <f t="shared" si="236"/>
        <v>70.182575229365114</v>
      </c>
      <c r="AS233" s="77">
        <f t="shared" si="236"/>
        <v>69.753524999640931</v>
      </c>
      <c r="AT233" s="77">
        <f t="shared" si="236"/>
        <v>69.374632354743369</v>
      </c>
      <c r="AU233" s="77">
        <f t="shared" si="236"/>
        <v>68.989186011398132</v>
      </c>
      <c r="AV233" s="77">
        <f t="shared" si="236"/>
        <v>68.597544989761246</v>
      </c>
      <c r="AW233" s="77">
        <f t="shared" si="236"/>
        <v>68.200037107165841</v>
      </c>
      <c r="AX233" s="77">
        <f t="shared" si="236"/>
        <v>67.796962626616008</v>
      </c>
      <c r="AY233" s="77">
        <f t="shared" ref="AY233:BR238" si="237">AY162+AY174+AY151</f>
        <v>67.372351016779177</v>
      </c>
      <c r="AZ233" s="77">
        <f t="shared" si="237"/>
        <v>66.943237646294719</v>
      </c>
      <c r="BA233" s="77">
        <f t="shared" si="237"/>
        <v>66.509821270554667</v>
      </c>
      <c r="BB233" s="77">
        <f t="shared" si="237"/>
        <v>66.072286630620027</v>
      </c>
      <c r="BC233" s="77">
        <f t="shared" si="237"/>
        <v>65.630805790964828</v>
      </c>
      <c r="BD233" s="77">
        <f t="shared" si="237"/>
        <v>65.185539317899725</v>
      </c>
      <c r="BE233" s="77">
        <f t="shared" si="237"/>
        <v>64.736637321223981</v>
      </c>
      <c r="BF233" s="77">
        <f t="shared" si="237"/>
        <v>64.284240377982911</v>
      </c>
      <c r="BG233" s="77">
        <f t="shared" si="237"/>
        <v>63.828480354207983</v>
      </c>
      <c r="BH233" s="77">
        <f t="shared" si="237"/>
        <v>63.369481138053416</v>
      </c>
      <c r="BI233" s="77">
        <f t="shared" si="237"/>
        <v>62.760701754104176</v>
      </c>
      <c r="BJ233" s="77">
        <f t="shared" si="237"/>
        <v>62.151463353038615</v>
      </c>
      <c r="BK233" s="77">
        <f t="shared" si="237"/>
        <v>61.54177222492892</v>
      </c>
      <c r="BL233" s="77">
        <f t="shared" si="237"/>
        <v>60.931634519521204</v>
      </c>
      <c r="BM233" s="77">
        <f t="shared" si="237"/>
        <v>60.321056250552815</v>
      </c>
      <c r="BN233" s="77">
        <f t="shared" si="237"/>
        <v>59.710043299900917</v>
      </c>
      <c r="BO233" s="77">
        <f t="shared" si="237"/>
        <v>59.098601421570294</v>
      </c>
      <c r="BP233" s="77">
        <f t="shared" si="237"/>
        <v>58.486736245527936</v>
      </c>
      <c r="BQ233" s="77">
        <f t="shared" si="237"/>
        <v>57.874453281391695</v>
      </c>
      <c r="BR233" s="77">
        <f t="shared" si="237"/>
        <v>57.261757921979267</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11.097890296865071</v>
      </c>
      <c r="V234" s="77">
        <f t="shared" si="236"/>
        <v>10.432217555393779</v>
      </c>
      <c r="W234" s="77">
        <f t="shared" si="236"/>
        <v>9.7579560498029316</v>
      </c>
      <c r="X234" s="77">
        <f t="shared" si="236"/>
        <v>9.0995868051351216</v>
      </c>
      <c r="Y234" s="77">
        <f t="shared" si="236"/>
        <v>8.4500913967169602</v>
      </c>
      <c r="Z234" s="77">
        <f t="shared" si="236"/>
        <v>7.8107164292691316</v>
      </c>
      <c r="AA234" s="77">
        <f t="shared" si="236"/>
        <v>7.180226026992897</v>
      </c>
      <c r="AB234" s="77">
        <f t="shared" si="236"/>
        <v>6.5582248611592204</v>
      </c>
      <c r="AC234" s="77">
        <f t="shared" si="236"/>
        <v>5.9453930221674813</v>
      </c>
      <c r="AD234" s="77">
        <f t="shared" si="236"/>
        <v>5.3410027759843191</v>
      </c>
      <c r="AE234" s="77">
        <f t="shared" si="236"/>
        <v>5.3058946662357798</v>
      </c>
      <c r="AF234" s="77">
        <f t="shared" si="236"/>
        <v>5.2713048212190952</v>
      </c>
      <c r="AG234" s="77">
        <f t="shared" si="236"/>
        <v>5.2373470200889365</v>
      </c>
      <c r="AH234" s="77">
        <f t="shared" si="236"/>
        <v>5.2052719677277768</v>
      </c>
      <c r="AI234" s="77">
        <f t="shared" si="236"/>
        <v>5.1738767612550989</v>
      </c>
      <c r="AJ234" s="77">
        <f t="shared" si="236"/>
        <v>5.1431848933647331</v>
      </c>
      <c r="AK234" s="77">
        <f t="shared" si="236"/>
        <v>5.1132856340920458</v>
      </c>
      <c r="AL234" s="77">
        <f t="shared" si="236"/>
        <v>5.0838844402103245</v>
      </c>
      <c r="AM234" s="77">
        <f t="shared" si="236"/>
        <v>5.0543858118303442</v>
      </c>
      <c r="AN234" s="77">
        <f t="shared" si="236"/>
        <v>5.0245751255230156</v>
      </c>
      <c r="AO234" s="77">
        <f t="shared" si="236"/>
        <v>4.9960901375148952</v>
      </c>
      <c r="AP234" s="77">
        <f t="shared" si="236"/>
        <v>4.9671934486670599</v>
      </c>
      <c r="AQ234" s="77">
        <f t="shared" si="236"/>
        <v>4.9379072851570118</v>
      </c>
      <c r="AR234" s="77">
        <f t="shared" si="236"/>
        <v>4.9082519685578223</v>
      </c>
      <c r="AS234" s="77">
        <f t="shared" si="236"/>
        <v>4.8782461355177595</v>
      </c>
      <c r="AT234" s="77">
        <f t="shared" si="236"/>
        <v>4.8517480971640392</v>
      </c>
      <c r="AU234" s="77">
        <f t="shared" si="236"/>
        <v>4.8247917227746022</v>
      </c>
      <c r="AV234" s="77">
        <f t="shared" si="236"/>
        <v>4.7974021205957849</v>
      </c>
      <c r="AW234" s="77">
        <f t="shared" si="236"/>
        <v>4.7696022166895808</v>
      </c>
      <c r="AX234" s="77">
        <f t="shared" si="236"/>
        <v>4.7414130100928098</v>
      </c>
      <c r="AY234" s="77">
        <f t="shared" si="237"/>
        <v>4.711717594057661</v>
      </c>
      <c r="AZ234" s="77">
        <f t="shared" si="237"/>
        <v>4.6817073452383262</v>
      </c>
      <c r="BA234" s="77">
        <f t="shared" si="237"/>
        <v>4.6513961636882204</v>
      </c>
      <c r="BB234" s="77">
        <f t="shared" si="237"/>
        <v>4.6207969693618072</v>
      </c>
      <c r="BC234" s="77">
        <f t="shared" si="237"/>
        <v>4.5899217956703806</v>
      </c>
      <c r="BD234" s="77">
        <f t="shared" si="237"/>
        <v>4.5587818718956807</v>
      </c>
      <c r="BE234" s="77">
        <f t="shared" si="237"/>
        <v>4.5273876960383195</v>
      </c>
      <c r="BF234" s="77">
        <f t="shared" si="237"/>
        <v>4.4957490994212002</v>
      </c>
      <c r="BG234" s="77">
        <f t="shared" si="237"/>
        <v>4.463875304158309</v>
      </c>
      <c r="BH234" s="77">
        <f t="shared" si="237"/>
        <v>4.4317749744269683</v>
      </c>
      <c r="BI234" s="77">
        <f t="shared" si="237"/>
        <v>4.3891996970177116</v>
      </c>
      <c r="BJ234" s="77">
        <f t="shared" si="237"/>
        <v>4.3465923180268664</v>
      </c>
      <c r="BK234" s="77">
        <f t="shared" si="237"/>
        <v>4.3039532773536404</v>
      </c>
      <c r="BL234" s="77">
        <f t="shared" si="237"/>
        <v>4.2612830050834702</v>
      </c>
      <c r="BM234" s="77">
        <f t="shared" si="237"/>
        <v>4.2185819217899523</v>
      </c>
      <c r="BN234" s="77">
        <f t="shared" si="237"/>
        <v>4.1758504388249795</v>
      </c>
      <c r="BO234" s="77">
        <f t="shared" si="237"/>
        <v>4.1330889585976296</v>
      </c>
      <c r="BP234" s="77">
        <f t="shared" si="237"/>
        <v>4.0902978748423378</v>
      </c>
      <c r="BQ234" s="77">
        <f t="shared" si="237"/>
        <v>4.0474775728768613</v>
      </c>
      <c r="BR234" s="77">
        <f t="shared" si="237"/>
        <v>4.0046284298504879</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8.4428584584866169</v>
      </c>
      <c r="V235" s="77">
        <f t="shared" si="236"/>
        <v>8.0920217112027082</v>
      </c>
      <c r="W235" s="77">
        <f t="shared" si="236"/>
        <v>7.7320615912374242</v>
      </c>
      <c r="X235" s="77">
        <f t="shared" si="236"/>
        <v>7.3818485099244802</v>
      </c>
      <c r="Y235" s="77">
        <f t="shared" si="236"/>
        <v>7.036010912860986</v>
      </c>
      <c r="Z235" s="77">
        <f t="shared" si="236"/>
        <v>6.6956605540275085</v>
      </c>
      <c r="AA235" s="77">
        <f t="shared" si="236"/>
        <v>6.3599031876040177</v>
      </c>
      <c r="AB235" s="77">
        <f t="shared" si="236"/>
        <v>6.0285219045171932</v>
      </c>
      <c r="AC235" s="77">
        <f t="shared" si="236"/>
        <v>5.7023273722264545</v>
      </c>
      <c r="AD235" s="77">
        <f t="shared" si="236"/>
        <v>5.3809597149945079</v>
      </c>
      <c r="AE235" s="77">
        <f t="shared" si="236"/>
        <v>5.3455889555790748</v>
      </c>
      <c r="AF235" s="77">
        <f t="shared" si="236"/>
        <v>5.3107403381210201</v>
      </c>
      <c r="AG235" s="77">
        <f t="shared" si="236"/>
        <v>5.2765284929759853</v>
      </c>
      <c r="AH235" s="77">
        <f t="shared" si="236"/>
        <v>5.2442134817597763</v>
      </c>
      <c r="AI235" s="77">
        <f t="shared" si="236"/>
        <v>5.2125834024733484</v>
      </c>
      <c r="AJ235" s="77">
        <f t="shared" si="236"/>
        <v>5.1816619235633219</v>
      </c>
      <c r="AK235" s="77">
        <f t="shared" si="236"/>
        <v>5.1515389829091935</v>
      </c>
      <c r="AL235" s="77">
        <f t="shared" si="236"/>
        <v>5.1219178337568945</v>
      </c>
      <c r="AM235" s="77">
        <f t="shared" si="236"/>
        <v>5.0921985211824836</v>
      </c>
      <c r="AN235" s="77">
        <f t="shared" si="236"/>
        <v>5.062164816122948</v>
      </c>
      <c r="AO235" s="77">
        <f t="shared" si="236"/>
        <v>5.0334667271343037</v>
      </c>
      <c r="AP235" s="77">
        <f t="shared" si="236"/>
        <v>5.0043538573027995</v>
      </c>
      <c r="AQ235" s="77">
        <f t="shared" si="236"/>
        <v>4.9748485990837068</v>
      </c>
      <c r="AR235" s="77">
        <f t="shared" si="236"/>
        <v>4.9449714260791966</v>
      </c>
      <c r="AS235" s="77">
        <f t="shared" si="236"/>
        <v>4.914741114361437</v>
      </c>
      <c r="AT235" s="77">
        <f t="shared" si="236"/>
        <v>4.8880448397313474</v>
      </c>
      <c r="AU235" s="77">
        <f t="shared" si="236"/>
        <v>4.8608868001766616</v>
      </c>
      <c r="AV235" s="77">
        <f t="shared" si="236"/>
        <v>4.8332922917827243</v>
      </c>
      <c r="AW235" s="77">
        <f t="shared" si="236"/>
        <v>4.8052844121252507</v>
      </c>
      <c r="AX235" s="77">
        <f t="shared" si="236"/>
        <v>4.7768843173383813</v>
      </c>
      <c r="AY235" s="77">
        <f t="shared" si="237"/>
        <v>4.7469667449072972</v>
      </c>
      <c r="AZ235" s="77">
        <f t="shared" si="237"/>
        <v>4.7167319843750777</v>
      </c>
      <c r="BA235" s="77">
        <f t="shared" si="237"/>
        <v>4.6861940397837749</v>
      </c>
      <c r="BB235" s="77">
        <f t="shared" si="237"/>
        <v>4.6553659277442012</v>
      </c>
      <c r="BC235" s="77">
        <f t="shared" si="237"/>
        <v>4.6242597716916229</v>
      </c>
      <c r="BD235" s="77">
        <f t="shared" si="237"/>
        <v>4.5928868849159219</v>
      </c>
      <c r="BE235" s="77">
        <f t="shared" si="237"/>
        <v>4.5612578439550173</v>
      </c>
      <c r="BF235" s="77">
        <f t="shared" si="237"/>
        <v>4.5293825536815895</v>
      </c>
      <c r="BG235" s="77">
        <f t="shared" si="237"/>
        <v>4.4972703052018099</v>
      </c>
      <c r="BH235" s="77">
        <f t="shared" si="237"/>
        <v>4.4649298275111668</v>
      </c>
      <c r="BI235" s="77">
        <f t="shared" si="237"/>
        <v>4.4220360372993266</v>
      </c>
      <c r="BJ235" s="77">
        <f t="shared" si="237"/>
        <v>4.3791099053485745</v>
      </c>
      <c r="BK235" s="77">
        <f t="shared" si="237"/>
        <v>4.3361518748490759</v>
      </c>
      <c r="BL235" s="77">
        <f t="shared" si="237"/>
        <v>4.2931623791038085</v>
      </c>
      <c r="BM235" s="77">
        <f t="shared" si="237"/>
        <v>4.250141841832753</v>
      </c>
      <c r="BN235" s="77">
        <f t="shared" si="237"/>
        <v>4.2070906774651942</v>
      </c>
      <c r="BO235" s="77">
        <f t="shared" si="237"/>
        <v>4.1640092914206983</v>
      </c>
      <c r="BP235" s="77">
        <f t="shared" si="237"/>
        <v>4.1208980803792947</v>
      </c>
      <c r="BQ235" s="77">
        <f t="shared" si="237"/>
        <v>4.0777574325413681</v>
      </c>
      <c r="BR235" s="77">
        <f t="shared" si="237"/>
        <v>4.0345877278777227</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105.19650309034176</v>
      </c>
      <c r="V236" s="77">
        <f t="shared" si="236"/>
        <v>100.75596571550396</v>
      </c>
      <c r="W236" s="77">
        <f t="shared" si="236"/>
        <v>96.202904026330572</v>
      </c>
      <c r="X236" s="77">
        <f t="shared" si="236"/>
        <v>91.772330516107957</v>
      </c>
      <c r="Y236" s="77">
        <f t="shared" si="236"/>
        <v>87.39733089656437</v>
      </c>
      <c r="Z236" s="77">
        <f t="shared" si="236"/>
        <v>83.091684779829194</v>
      </c>
      <c r="AA236" s="77">
        <f t="shared" si="236"/>
        <v>78.84422958775184</v>
      </c>
      <c r="AB236" s="77">
        <f t="shared" si="236"/>
        <v>74.652225394525558</v>
      </c>
      <c r="AC236" s="77">
        <f t="shared" si="236"/>
        <v>70.525642574129961</v>
      </c>
      <c r="AD236" s="77">
        <f t="shared" si="236"/>
        <v>66.459910991793663</v>
      </c>
      <c r="AE236" s="77">
        <f t="shared" si="236"/>
        <v>66.023048861807581</v>
      </c>
      <c r="AF236" s="77">
        <f t="shared" si="236"/>
        <v>65.592635675848285</v>
      </c>
      <c r="AG236" s="77">
        <f t="shared" si="236"/>
        <v>65.170087226569223</v>
      </c>
      <c r="AH236" s="77">
        <f t="shared" si="236"/>
        <v>64.770966459479396</v>
      </c>
      <c r="AI236" s="77">
        <f t="shared" si="236"/>
        <v>64.380305245610501</v>
      </c>
      <c r="AJ236" s="77">
        <f t="shared" si="236"/>
        <v>63.99839591252843</v>
      </c>
      <c r="AK236" s="77">
        <f t="shared" si="236"/>
        <v>63.626349277593448</v>
      </c>
      <c r="AL236" s="77">
        <f t="shared" si="236"/>
        <v>63.260500239428239</v>
      </c>
      <c r="AM236" s="77">
        <f t="shared" si="236"/>
        <v>62.893438790718882</v>
      </c>
      <c r="AN236" s="77">
        <f t="shared" si="236"/>
        <v>62.522494299265354</v>
      </c>
      <c r="AO236" s="77">
        <f t="shared" si="236"/>
        <v>62.168045921868078</v>
      </c>
      <c r="AP236" s="77">
        <f t="shared" si="236"/>
        <v>61.808474611135942</v>
      </c>
      <c r="AQ236" s="77">
        <f t="shared" si="236"/>
        <v>61.444056934942125</v>
      </c>
      <c r="AR236" s="77">
        <f t="shared" si="236"/>
        <v>61.075045761520215</v>
      </c>
      <c r="AS236" s="77">
        <f t="shared" si="236"/>
        <v>60.701672993012409</v>
      </c>
      <c r="AT236" s="77">
        <f t="shared" si="236"/>
        <v>60.371948904801123</v>
      </c>
      <c r="AU236" s="77">
        <f t="shared" si="236"/>
        <v>60.036521585676894</v>
      </c>
      <c r="AV236" s="77">
        <f t="shared" si="236"/>
        <v>59.695703466074001</v>
      </c>
      <c r="AW236" s="77">
        <f t="shared" si="236"/>
        <v>59.349779822765996</v>
      </c>
      <c r="AX236" s="77">
        <f t="shared" si="236"/>
        <v>58.999011953897863</v>
      </c>
      <c r="AY236" s="77">
        <f t="shared" si="237"/>
        <v>58.62950180957921</v>
      </c>
      <c r="AZ236" s="77">
        <f t="shared" si="237"/>
        <v>58.256074094030623</v>
      </c>
      <c r="BA236" s="77">
        <f t="shared" si="237"/>
        <v>57.878901770336242</v>
      </c>
      <c r="BB236" s="77">
        <f t="shared" si="237"/>
        <v>57.498145605876232</v>
      </c>
      <c r="BC236" s="77">
        <f t="shared" si="237"/>
        <v>57.113955336473097</v>
      </c>
      <c r="BD236" s="77">
        <f t="shared" si="237"/>
        <v>56.726470691892217</v>
      </c>
      <c r="BE236" s="77">
        <f t="shared" si="237"/>
        <v>56.335822302319627</v>
      </c>
      <c r="BF236" s="77">
        <f t="shared" si="237"/>
        <v>55.942132502244299</v>
      </c>
      <c r="BG236" s="77">
        <f t="shared" si="237"/>
        <v>55.545516045561783</v>
      </c>
      <c r="BH236" s="77">
        <f t="shared" si="237"/>
        <v>55.14608074357227</v>
      </c>
      <c r="BI236" s="77">
        <f t="shared" si="237"/>
        <v>54.616302111029121</v>
      </c>
      <c r="BJ236" s="77">
        <f t="shared" si="237"/>
        <v>54.086124027606708</v>
      </c>
      <c r="BK236" s="77">
        <f t="shared" si="237"/>
        <v>53.555551967120209</v>
      </c>
      <c r="BL236" s="77">
        <f t="shared" si="237"/>
        <v>53.024591281268755</v>
      </c>
      <c r="BM236" s="77">
        <f t="shared" si="237"/>
        <v>52.493247203392421</v>
      </c>
      <c r="BN236" s="77">
        <f t="shared" si="237"/>
        <v>51.961524852082455</v>
      </c>
      <c r="BO236" s="77">
        <f t="shared" si="237"/>
        <v>51.42942923465165</v>
      </c>
      <c r="BP236" s="77">
        <f t="shared" si="237"/>
        <v>50.896965250471268</v>
      </c>
      <c r="BQ236" s="77">
        <f t="shared" si="237"/>
        <v>50.364137694181004</v>
      </c>
      <c r="BR236" s="77">
        <f t="shared" si="237"/>
        <v>49.830951258777475</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25.590537420679915</v>
      </c>
      <c r="V237" s="77">
        <f t="shared" si="236"/>
        <v>24.510313891185536</v>
      </c>
      <c r="W237" s="77">
        <f t="shared" si="236"/>
        <v>23.402717230530442</v>
      </c>
      <c r="X237" s="77">
        <f t="shared" si="236"/>
        <v>22.324917552046301</v>
      </c>
      <c r="Y237" s="77">
        <f t="shared" si="236"/>
        <v>21.260637008583352</v>
      </c>
      <c r="Z237" s="77">
        <f t="shared" si="236"/>
        <v>20.213227685709832</v>
      </c>
      <c r="AA237" s="77">
        <f t="shared" si="236"/>
        <v>19.179974128391756</v>
      </c>
      <c r="AB237" s="77">
        <f t="shared" si="236"/>
        <v>18.160209810919365</v>
      </c>
      <c r="AC237" s="77">
        <f t="shared" si="236"/>
        <v>17.156360167797864</v>
      </c>
      <c r="AD237" s="77">
        <f t="shared" si="236"/>
        <v>16.167313449097875</v>
      </c>
      <c r="AE237" s="77">
        <f t="shared" si="236"/>
        <v>16.061040556400233</v>
      </c>
      <c r="AF237" s="77">
        <f t="shared" si="236"/>
        <v>15.956336460559843</v>
      </c>
      <c r="AG237" s="77">
        <f t="shared" si="236"/>
        <v>15.85354557316656</v>
      </c>
      <c r="AH237" s="77">
        <f t="shared" si="236"/>
        <v>15.756453800859159</v>
      </c>
      <c r="AI237" s="77">
        <f t="shared" si="236"/>
        <v>15.661419934536294</v>
      </c>
      <c r="AJ237" s="77">
        <f t="shared" si="236"/>
        <v>15.568515087013461</v>
      </c>
      <c r="AK237" s="77">
        <f t="shared" si="236"/>
        <v>15.478009480326467</v>
      </c>
      <c r="AL237" s="77">
        <f t="shared" si="236"/>
        <v>15.389011526721045</v>
      </c>
      <c r="AM237" s="77">
        <f t="shared" si="236"/>
        <v>15.299718637100762</v>
      </c>
      <c r="AN237" s="77">
        <f t="shared" si="236"/>
        <v>15.209481142405865</v>
      </c>
      <c r="AO237" s="77">
        <f t="shared" si="236"/>
        <v>15.123256560798863</v>
      </c>
      <c r="AP237" s="77">
        <f t="shared" si="236"/>
        <v>15.035785753192346</v>
      </c>
      <c r="AQ237" s="77">
        <f t="shared" si="236"/>
        <v>14.947135998633621</v>
      </c>
      <c r="AR237" s="77">
        <f t="shared" si="236"/>
        <v>14.857368810897423</v>
      </c>
      <c r="AS237" s="77">
        <f t="shared" si="236"/>
        <v>14.76654060346018</v>
      </c>
      <c r="AT237" s="77">
        <f t="shared" si="236"/>
        <v>14.68633055493201</v>
      </c>
      <c r="AU237" s="77">
        <f t="shared" si="236"/>
        <v>14.604733114809923</v>
      </c>
      <c r="AV237" s="77">
        <f t="shared" si="236"/>
        <v>14.521824286216507</v>
      </c>
      <c r="AW237" s="77">
        <f t="shared" si="236"/>
        <v>14.437673466762281</v>
      </c>
      <c r="AX237" s="77">
        <f t="shared" si="236"/>
        <v>14.352344220917168</v>
      </c>
      <c r="AY237" s="77">
        <f t="shared" si="237"/>
        <v>14.262455651452209</v>
      </c>
      <c r="AZ237" s="77">
        <f t="shared" si="237"/>
        <v>14.171614077370048</v>
      </c>
      <c r="BA237" s="77">
        <f t="shared" si="237"/>
        <v>14.079861574387543</v>
      </c>
      <c r="BB237" s="77">
        <f t="shared" si="237"/>
        <v>13.987237251444029</v>
      </c>
      <c r="BC237" s="77">
        <f t="shared" si="237"/>
        <v>13.893777533896394</v>
      </c>
      <c r="BD237" s="77">
        <f t="shared" si="237"/>
        <v>13.799516412986604</v>
      </c>
      <c r="BE237" s="77">
        <f t="shared" si="237"/>
        <v>13.704485666355222</v>
      </c>
      <c r="BF237" s="77">
        <f t="shared" si="237"/>
        <v>13.608715053597159</v>
      </c>
      <c r="BG237" s="77">
        <f t="shared" si="237"/>
        <v>13.51223249022074</v>
      </c>
      <c r="BH237" s="77">
        <f t="shared" si="237"/>
        <v>13.415064202849774</v>
      </c>
      <c r="BI237" s="77">
        <f t="shared" si="237"/>
        <v>13.286188056566381</v>
      </c>
      <c r="BJ237" s="77">
        <f t="shared" si="237"/>
        <v>13.157214738206228</v>
      </c>
      <c r="BK237" s="77">
        <f t="shared" si="237"/>
        <v>13.028145579352284</v>
      </c>
      <c r="BL237" s="77">
        <f t="shared" si="237"/>
        <v>12.89898188188106</v>
      </c>
      <c r="BM237" s="77">
        <f t="shared" si="237"/>
        <v>12.769724918876559</v>
      </c>
      <c r="BN237" s="77">
        <f t="shared" si="237"/>
        <v>12.64037593550851</v>
      </c>
      <c r="BO237" s="77">
        <f t="shared" si="237"/>
        <v>12.510936149876578</v>
      </c>
      <c r="BP237" s="77">
        <f t="shared" si="237"/>
        <v>12.381406753822127</v>
      </c>
      <c r="BQ237" s="77">
        <f t="shared" si="237"/>
        <v>12.251788913709079</v>
      </c>
      <c r="BR237" s="77">
        <f t="shared" si="237"/>
        <v>12.122083771175253</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13.327692814661191</v>
      </c>
      <c r="V238" s="77">
        <f t="shared" si="236"/>
        <v>12.538341142730044</v>
      </c>
      <c r="W238" s="77">
        <f t="shared" si="236"/>
        <v>11.738507463660122</v>
      </c>
      <c r="X238" s="77">
        <f t="shared" si="236"/>
        <v>10.957607493096273</v>
      </c>
      <c r="Y238" s="77">
        <f t="shared" si="236"/>
        <v>10.187210571447293</v>
      </c>
      <c r="Z238" s="77">
        <f t="shared" si="236"/>
        <v>9.4288243466859498</v>
      </c>
      <c r="AA238" s="77">
        <f t="shared" si="236"/>
        <v>8.6809676038020438</v>
      </c>
      <c r="AB238" s="77">
        <f t="shared" si="236"/>
        <v>7.9431710101709685</v>
      </c>
      <c r="AC238" s="77">
        <f t="shared" si="236"/>
        <v>7.2162702812300772</v>
      </c>
      <c r="AD238" s="77">
        <f t="shared" si="236"/>
        <v>6.4994040051691346</v>
      </c>
      <c r="AE238" s="77">
        <f t="shared" si="236"/>
        <v>6.4566813557558831</v>
      </c>
      <c r="AF238" s="77">
        <f t="shared" si="236"/>
        <v>6.4145893766521676</v>
      </c>
      <c r="AG238" s="77">
        <f t="shared" si="236"/>
        <v>6.3732665243847073</v>
      </c>
      <c r="AH238" s="77">
        <f t="shared" si="236"/>
        <v>6.3342347671425117</v>
      </c>
      <c r="AI238" s="77">
        <f t="shared" si="236"/>
        <v>6.2960303064354051</v>
      </c>
      <c r="AJ238" s="77">
        <f t="shared" si="236"/>
        <v>6.258681730248604</v>
      </c>
      <c r="AK238" s="77">
        <f t="shared" si="236"/>
        <v>6.2222976702473085</v>
      </c>
      <c r="AL238" s="77">
        <f t="shared" si="236"/>
        <v>6.1865197002131342</v>
      </c>
      <c r="AM238" s="77">
        <f t="shared" si="236"/>
        <v>6.1506231632740569</v>
      </c>
      <c r="AN238" s="77">
        <f t="shared" si="236"/>
        <v>6.1143468866815978</v>
      </c>
      <c r="AO238" s="77">
        <f t="shared" si="236"/>
        <v>6.0796838368925901</v>
      </c>
      <c r="AP238" s="77">
        <f t="shared" si="236"/>
        <v>6.0445197931519221</v>
      </c>
      <c r="AQ238" s="77">
        <f t="shared" si="236"/>
        <v>6.0088818022358499</v>
      </c>
      <c r="AR238" s="77">
        <f t="shared" si="236"/>
        <v>5.9727945932297057</v>
      </c>
      <c r="AS238" s="77">
        <f t="shared" si="236"/>
        <v>5.9362808448534805</v>
      </c>
      <c r="AT238" s="77">
        <f t="shared" si="236"/>
        <v>5.9040356909322576</v>
      </c>
      <c r="AU238" s="77">
        <f t="shared" si="236"/>
        <v>5.8712327932330979</v>
      </c>
      <c r="AV238" s="77">
        <f t="shared" si="236"/>
        <v>5.8379027056882187</v>
      </c>
      <c r="AW238" s="77">
        <f t="shared" si="236"/>
        <v>5.8040733267551596</v>
      </c>
      <c r="AX238" s="77">
        <f t="shared" si="236"/>
        <v>5.7697702099169854</v>
      </c>
      <c r="AY238" s="77">
        <f t="shared" si="237"/>
        <v>5.733634204374761</v>
      </c>
      <c r="AZ238" s="77">
        <f t="shared" si="237"/>
        <v>5.6971150824882235</v>
      </c>
      <c r="BA238" s="77">
        <f t="shared" si="237"/>
        <v>5.6602297590703072</v>
      </c>
      <c r="BB238" s="77">
        <f t="shared" si="237"/>
        <v>5.6229939562629614</v>
      </c>
      <c r="BC238" s="77">
        <f t="shared" si="237"/>
        <v>5.5854223173840882</v>
      </c>
      <c r="BD238" s="77">
        <f t="shared" si="237"/>
        <v>5.5475285072157066</v>
      </c>
      <c r="BE238" s="77">
        <f t="shared" si="237"/>
        <v>5.509325300652363</v>
      </c>
      <c r="BF238" s="77">
        <f t="shared" si="237"/>
        <v>5.4708246613162714</v>
      </c>
      <c r="BG238" s="77">
        <f t="shared" si="237"/>
        <v>5.4320378114904173</v>
      </c>
      <c r="BH238" s="77">
        <f t="shared" si="237"/>
        <v>5.3929752945111638</v>
      </c>
      <c r="BI238" s="77">
        <f t="shared" si="237"/>
        <v>5.3411659358343346</v>
      </c>
      <c r="BJ238" s="77">
        <f t="shared" si="237"/>
        <v>5.2893175131171564</v>
      </c>
      <c r="BK238" s="77">
        <f t="shared" si="237"/>
        <v>5.2374305616678463</v>
      </c>
      <c r="BL238" s="77">
        <f t="shared" si="237"/>
        <v>5.185505604852354</v>
      </c>
      <c r="BM238" s="77">
        <f t="shared" si="237"/>
        <v>5.1335431544617895</v>
      </c>
      <c r="BN238" s="77">
        <f t="shared" si="237"/>
        <v>5.0815437110654749</v>
      </c>
      <c r="BO238" s="77">
        <f t="shared" si="237"/>
        <v>5.0295077643503223</v>
      </c>
      <c r="BP238" s="77">
        <f t="shared" si="237"/>
        <v>4.977435793447178</v>
      </c>
      <c r="BQ238" s="77">
        <f t="shared" si="237"/>
        <v>4.9253282672447263</v>
      </c>
      <c r="BR238" s="77">
        <f t="shared" si="237"/>
        <v>4.8731856446915387</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9.6816157767045059</v>
      </c>
      <c r="V239" s="77">
        <f t="shared" si="236"/>
        <v>9.6322350001341945</v>
      </c>
      <c r="W239" s="77">
        <f t="shared" si="236"/>
        <v>9.5093054380631052</v>
      </c>
      <c r="X239" s="77">
        <f t="shared" si="236"/>
        <v>9.4193990507318315</v>
      </c>
      <c r="Y239" s="77">
        <f t="shared" si="236"/>
        <v>9.3326249745505656</v>
      </c>
      <c r="Z239" s="77">
        <f t="shared" si="236"/>
        <v>9.2570127081242788</v>
      </c>
      <c r="AA239" s="77">
        <f t="shared" si="236"/>
        <v>9.188189617735059</v>
      </c>
      <c r="AB239" s="77">
        <f t="shared" si="236"/>
        <v>9.1259499257437575</v>
      </c>
      <c r="AC239" s="77">
        <f t="shared" si="236"/>
        <v>9.0781964496864234</v>
      </c>
      <c r="AD239" s="77">
        <f t="shared" si="236"/>
        <v>9.045230491445281</v>
      </c>
      <c r="AE239" s="77">
        <f t="shared" si="236"/>
        <v>9.162999081504335</v>
      </c>
      <c r="AF239" s="77">
        <f t="shared" si="236"/>
        <v>9.2851400619085158</v>
      </c>
      <c r="AG239" s="77">
        <f t="shared" ref="M239:AX241" si="238">AG168+AG180+AG157</f>
        <v>9.4126133414588207</v>
      </c>
      <c r="AH239" s="77">
        <f t="shared" si="238"/>
        <v>9.5559706124017243</v>
      </c>
      <c r="AI239" s="77">
        <f t="shared" si="238"/>
        <v>9.7050634686859549</v>
      </c>
      <c r="AJ239" s="77">
        <f t="shared" si="238"/>
        <v>9.8600901086865704</v>
      </c>
      <c r="AK239" s="77">
        <f t="shared" si="238"/>
        <v>10.021803667658098</v>
      </c>
      <c r="AL239" s="77">
        <f t="shared" si="238"/>
        <v>10.187719203289143</v>
      </c>
      <c r="AM239" s="77">
        <f t="shared" si="238"/>
        <v>10.352812723387796</v>
      </c>
      <c r="AN239" s="77">
        <f t="shared" si="238"/>
        <v>10.515273536715586</v>
      </c>
      <c r="AO239" s="77">
        <f t="shared" si="238"/>
        <v>10.688918731475722</v>
      </c>
      <c r="AP239" s="77">
        <f t="shared" si="238"/>
        <v>10.859090572434223</v>
      </c>
      <c r="AQ239" s="77">
        <f t="shared" si="238"/>
        <v>11.025976572879062</v>
      </c>
      <c r="AR239" s="77">
        <f t="shared" si="238"/>
        <v>11.189748177719435</v>
      </c>
      <c r="AS239" s="77">
        <f t="shared" si="238"/>
        <v>11.350562616834122</v>
      </c>
      <c r="AT239" s="77">
        <f t="shared" si="238"/>
        <v>11.540970903796282</v>
      </c>
      <c r="AU239" s="77">
        <f t="shared" si="238"/>
        <v>11.727512394632429</v>
      </c>
      <c r="AV239" s="77">
        <f t="shared" si="238"/>
        <v>11.910398917481947</v>
      </c>
      <c r="AW239" s="77">
        <f t="shared" si="238"/>
        <v>12.089823890275794</v>
      </c>
      <c r="AX239" s="77">
        <f t="shared" si="238"/>
        <v>12.265964473411325</v>
      </c>
      <c r="AY239" s="77">
        <f t="shared" ref="AY239:BR239" si="239">AY168+AY180+AY157</f>
        <v>12.429397775496655</v>
      </c>
      <c r="AZ239" s="77">
        <f t="shared" si="239"/>
        <v>12.590174960464054</v>
      </c>
      <c r="BA239" s="77">
        <f t="shared" si="239"/>
        <v>12.748413297453411</v>
      </c>
      <c r="BB239" s="77">
        <f t="shared" si="239"/>
        <v>12.904221786905412</v>
      </c>
      <c r="BC239" s="77">
        <f t="shared" si="239"/>
        <v>13.057701949853868</v>
      </c>
      <c r="BD239" s="77">
        <f t="shared" si="239"/>
        <v>13.208948523216094</v>
      </c>
      <c r="BE239" s="77">
        <f t="shared" si="239"/>
        <v>13.358050074385746</v>
      </c>
      <c r="BF239" s="77">
        <f t="shared" si="239"/>
        <v>13.50508954626576</v>
      </c>
      <c r="BG239" s="77">
        <f t="shared" si="239"/>
        <v>13.650144742109315</v>
      </c>
      <c r="BH239" s="77">
        <f t="shared" si="239"/>
        <v>13.7932887580832</v>
      </c>
      <c r="BI239" s="77">
        <f t="shared" si="239"/>
        <v>13.848059868710724</v>
      </c>
      <c r="BJ239" s="77">
        <f t="shared" si="239"/>
        <v>13.902560151252196</v>
      </c>
      <c r="BK239" s="77">
        <f t="shared" si="239"/>
        <v>13.956793316959654</v>
      </c>
      <c r="BL239" s="77">
        <f t="shared" si="239"/>
        <v>14.010762994290319</v>
      </c>
      <c r="BM239" s="77">
        <f t="shared" si="239"/>
        <v>14.064472731453879</v>
      </c>
      <c r="BN239" s="77">
        <f t="shared" si="239"/>
        <v>14.117925998860199</v>
      </c>
      <c r="BO239" s="77">
        <f t="shared" si="239"/>
        <v>14.171126191472231</v>
      </c>
      <c r="BP239" s="77">
        <f t="shared" si="239"/>
        <v>14.224076631068485</v>
      </c>
      <c r="BQ239" s="77">
        <f t="shared" si="239"/>
        <v>14.276780568419342</v>
      </c>
      <c r="BR239" s="77">
        <f t="shared" si="239"/>
        <v>14.329241185381104</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3.3454778230870588</v>
      </c>
      <c r="V240" s="77">
        <f t="shared" si="238"/>
        <v>3.3284143187389215</v>
      </c>
      <c r="W240" s="77">
        <f t="shared" si="238"/>
        <v>3.2859360658113284</v>
      </c>
      <c r="X240" s="77">
        <f t="shared" si="238"/>
        <v>3.2548689555367836</v>
      </c>
      <c r="Y240" s="77">
        <f t="shared" si="238"/>
        <v>3.2248842139214635</v>
      </c>
      <c r="Z240" s="77">
        <f t="shared" si="238"/>
        <v>3.1987564304691238</v>
      </c>
      <c r="AA240" s="77">
        <f t="shared" si="238"/>
        <v>3.1749746436347963</v>
      </c>
      <c r="AB240" s="77">
        <f t="shared" si="238"/>
        <v>3.1534677470511006</v>
      </c>
      <c r="AC240" s="77">
        <f t="shared" si="238"/>
        <v>3.136966555637418</v>
      </c>
      <c r="AD240" s="77">
        <f t="shared" si="238"/>
        <v>3.1255751841188411</v>
      </c>
      <c r="AE240" s="77">
        <f t="shared" si="238"/>
        <v>3.1662700655710467</v>
      </c>
      <c r="AF240" s="77">
        <f t="shared" si="238"/>
        <v>3.2084758244708684</v>
      </c>
      <c r="AG240" s="77">
        <f t="shared" si="238"/>
        <v>3.2525241568574779</v>
      </c>
      <c r="AH240" s="77">
        <f t="shared" si="238"/>
        <v>3.3020611950729126</v>
      </c>
      <c r="AI240" s="77">
        <f t="shared" si="238"/>
        <v>3.3535801621320847</v>
      </c>
      <c r="AJ240" s="77">
        <f t="shared" si="238"/>
        <v>3.407149545391198</v>
      </c>
      <c r="AK240" s="77">
        <f t="shared" si="238"/>
        <v>3.4630295903867321</v>
      </c>
      <c r="AL240" s="77">
        <f t="shared" si="238"/>
        <v>3.5203616264601791</v>
      </c>
      <c r="AM240" s="77">
        <f t="shared" si="238"/>
        <v>3.5774096154492057</v>
      </c>
      <c r="AN240" s="77">
        <f t="shared" si="238"/>
        <v>3.6335478738395635</v>
      </c>
      <c r="AO240" s="77">
        <f t="shared" si="238"/>
        <v>3.6935508900255054</v>
      </c>
      <c r="AP240" s="77">
        <f t="shared" si="238"/>
        <v>3.7523536904227703</v>
      </c>
      <c r="AQ240" s="77">
        <f t="shared" si="238"/>
        <v>3.8100210701606954</v>
      </c>
      <c r="AR240" s="77">
        <f t="shared" si="238"/>
        <v>3.8666122719478153</v>
      </c>
      <c r="AS240" s="77">
        <f t="shared" si="238"/>
        <v>3.9221816264955223</v>
      </c>
      <c r="AT240" s="77">
        <f t="shared" si="238"/>
        <v>3.9879771213856046</v>
      </c>
      <c r="AU240" s="77">
        <f t="shared" si="238"/>
        <v>4.0524364466750411</v>
      </c>
      <c r="AV240" s="77">
        <f t="shared" si="238"/>
        <v>4.1156327994787487</v>
      </c>
      <c r="AW240" s="77">
        <f t="shared" si="238"/>
        <v>4.1776330152727006</v>
      </c>
      <c r="AX240" s="77">
        <f t="shared" si="238"/>
        <v>4.2384983117497033</v>
      </c>
      <c r="AY240" s="77">
        <f t="shared" ref="AY240:BR240" si="241">AY169+AY181+AY158</f>
        <v>4.2949726131773591</v>
      </c>
      <c r="AZ240" s="77">
        <f t="shared" si="241"/>
        <v>4.3505290945718196</v>
      </c>
      <c r="BA240" s="77">
        <f t="shared" si="241"/>
        <v>4.4052082782297637</v>
      </c>
      <c r="BB240" s="77">
        <f t="shared" si="241"/>
        <v>4.45904782920271</v>
      </c>
      <c r="BC240" s="77">
        <f t="shared" si="241"/>
        <v>4.5120828280366156</v>
      </c>
      <c r="BD240" s="77">
        <f t="shared" si="241"/>
        <v>4.5643460110291416</v>
      </c>
      <c r="BE240" s="77">
        <f t="shared" si="241"/>
        <v>4.6158679826019231</v>
      </c>
      <c r="BF240" s="77">
        <f t="shared" si="241"/>
        <v>4.6666774036364416</v>
      </c>
      <c r="BG240" s="77">
        <f t="shared" si="241"/>
        <v>4.7168011590106032</v>
      </c>
      <c r="BH240" s="77">
        <f t="shared" si="241"/>
        <v>4.7662645070708027</v>
      </c>
      <c r="BI240" s="77">
        <f t="shared" si="241"/>
        <v>4.7851906388422289</v>
      </c>
      <c r="BJ240" s="77">
        <f t="shared" si="241"/>
        <v>4.8040231860946401</v>
      </c>
      <c r="BK240" s="77">
        <f t="shared" si="241"/>
        <v>4.8227634312494496</v>
      </c>
      <c r="BL240" s="77">
        <f t="shared" si="241"/>
        <v>4.8414126281183583</v>
      </c>
      <c r="BM240" s="77">
        <f t="shared" si="241"/>
        <v>4.8599720027835751</v>
      </c>
      <c r="BN240" s="77">
        <f t="shared" si="241"/>
        <v>4.8784427544436095</v>
      </c>
      <c r="BO240" s="77">
        <f t="shared" si="241"/>
        <v>4.8968260562263302</v>
      </c>
      <c r="BP240" s="77">
        <f t="shared" si="241"/>
        <v>4.9151230559707555</v>
      </c>
      <c r="BQ240" s="77">
        <f t="shared" si="241"/>
        <v>4.9333348769790746</v>
      </c>
      <c r="BR240" s="77">
        <f t="shared" si="241"/>
        <v>4.9514626187402522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18.896074283394661</v>
      </c>
      <c r="V241" s="77">
        <f t="shared" si="238"/>
        <v>17.976560801767519</v>
      </c>
      <c r="W241" s="77">
        <f t="shared" si="238"/>
        <v>17.038863359665552</v>
      </c>
      <c r="X241" s="77">
        <f t="shared" si="238"/>
        <v>16.1250035819467</v>
      </c>
      <c r="Y241" s="77">
        <f t="shared" si="238"/>
        <v>15.222987116793046</v>
      </c>
      <c r="Z241" s="77">
        <f t="shared" si="238"/>
        <v>14.335161159923107</v>
      </c>
      <c r="AA241" s="77">
        <f t="shared" si="238"/>
        <v>13.459484612560786</v>
      </c>
      <c r="AB241" s="77">
        <f t="shared" si="238"/>
        <v>12.595399633629494</v>
      </c>
      <c r="AC241" s="77">
        <f t="shared" si="238"/>
        <v>11.744467424406615</v>
      </c>
      <c r="AD241" s="77">
        <f t="shared" si="238"/>
        <v>10.905715287902259</v>
      </c>
      <c r="AE241" s="77">
        <f t="shared" si="238"/>
        <v>10.834028553168547</v>
      </c>
      <c r="AF241" s="77">
        <f t="shared" si="238"/>
        <v>10.763400055594868</v>
      </c>
      <c r="AG241" s="77">
        <f t="shared" si="238"/>
        <v>10.694062119169537</v>
      </c>
      <c r="AH241" s="77">
        <f t="shared" si="238"/>
        <v>10.628568539861128</v>
      </c>
      <c r="AI241" s="77">
        <f t="shared" si="238"/>
        <v>10.564463127908251</v>
      </c>
      <c r="AJ241" s="77">
        <f t="shared" si="238"/>
        <v>10.501793852698118</v>
      </c>
      <c r="AK241" s="77">
        <f t="shared" si="238"/>
        <v>10.440742993407559</v>
      </c>
      <c r="AL241" s="77">
        <f t="shared" si="238"/>
        <v>10.380709126538925</v>
      </c>
      <c r="AM241" s="77">
        <f t="shared" si="238"/>
        <v>10.320476309596341</v>
      </c>
      <c r="AN241" s="77">
        <f t="shared" si="238"/>
        <v>10.259606306145578</v>
      </c>
      <c r="AO241" s="77">
        <f t="shared" si="238"/>
        <v>10.201443226621878</v>
      </c>
      <c r="AP241" s="77">
        <f t="shared" si="238"/>
        <v>10.142439501187658</v>
      </c>
      <c r="AQ241" s="77">
        <f t="shared" si="238"/>
        <v>10.082640513148998</v>
      </c>
      <c r="AR241" s="77">
        <f t="shared" si="238"/>
        <v>10.022087756828109</v>
      </c>
      <c r="AS241" s="77">
        <f t="shared" si="238"/>
        <v>9.9608192861239466</v>
      </c>
      <c r="AT241" s="77">
        <f t="shared" si="238"/>
        <v>9.9067133299778494</v>
      </c>
      <c r="AU241" s="77">
        <f t="shared" si="238"/>
        <v>9.8516715041980216</v>
      </c>
      <c r="AV241" s="77">
        <f t="shared" si="238"/>
        <v>9.7957450769446606</v>
      </c>
      <c r="AW241" s="77">
        <f t="shared" si="238"/>
        <v>9.7389808606077359</v>
      </c>
      <c r="AX241" s="77">
        <f t="shared" si="238"/>
        <v>9.6814217328127494</v>
      </c>
      <c r="AY241" s="77">
        <f t="shared" ref="AY241:BR241" si="242">AY170+AY182+AY159</f>
        <v>9.6207870980412942</v>
      </c>
      <c r="AZ241" s="77">
        <f t="shared" si="242"/>
        <v>9.5595096108221558</v>
      </c>
      <c r="BA241" s="77">
        <f t="shared" si="242"/>
        <v>9.4976176534706731</v>
      </c>
      <c r="BB241" s="77">
        <f t="shared" si="242"/>
        <v>9.4351376070525053</v>
      </c>
      <c r="BC241" s="77">
        <f t="shared" si="242"/>
        <v>9.3720940424138099</v>
      </c>
      <c r="BD241" s="77">
        <f t="shared" si="242"/>
        <v>9.3085098884603852</v>
      </c>
      <c r="BE241" s="77">
        <f t="shared" si="242"/>
        <v>9.2444065809058173</v>
      </c>
      <c r="BF241" s="77">
        <f t="shared" si="242"/>
        <v>9.1798041941842534</v>
      </c>
      <c r="BG241" s="77">
        <f t="shared" si="242"/>
        <v>9.1147215587950736</v>
      </c>
      <c r="BH241" s="77">
        <f t="shared" si="242"/>
        <v>9.0491763659949687</v>
      </c>
      <c r="BI241" s="77">
        <f t="shared" si="242"/>
        <v>8.9622425310573455</v>
      </c>
      <c r="BJ241" s="77">
        <f t="shared" si="242"/>
        <v>8.8752431483707745</v>
      </c>
      <c r="BK241" s="77">
        <f t="shared" si="242"/>
        <v>8.7881791161589966</v>
      </c>
      <c r="BL241" s="77">
        <f t="shared" si="242"/>
        <v>8.7010513126071629</v>
      </c>
      <c r="BM241" s="77">
        <f t="shared" si="242"/>
        <v>8.6138605964783412</v>
      </c>
      <c r="BN241" s="77">
        <f t="shared" si="242"/>
        <v>8.5266078077059273</v>
      </c>
      <c r="BO241" s="77">
        <f t="shared" si="242"/>
        <v>8.4392937679631199</v>
      </c>
      <c r="BP241" s="77">
        <f t="shared" si="242"/>
        <v>8.3519192812104919</v>
      </c>
      <c r="BQ241" s="77">
        <f t="shared" si="242"/>
        <v>8.2644851342227241</v>
      </c>
      <c r="BR241" s="77">
        <f t="shared" si="242"/>
        <v>8.1769920970954217</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31" t="s">
        <v>467</v>
      </c>
      <c r="C245" s="232"/>
      <c r="D245" s="232"/>
      <c r="E245" s="233"/>
      <c r="F245" s="233"/>
      <c r="G245" s="232"/>
      <c r="H245" s="232"/>
      <c r="I245" s="232"/>
      <c r="J245" s="232"/>
      <c r="K245" s="232"/>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334.66257049072459</v>
      </c>
      <c r="V245" s="142">
        <f t="shared" si="243"/>
        <v>324.95604482076124</v>
      </c>
      <c r="W245" s="142">
        <f t="shared" si="243"/>
        <v>312.77561282879435</v>
      </c>
      <c r="X245" s="142">
        <f t="shared" si="243"/>
        <v>301.61566891360326</v>
      </c>
      <c r="Y245" s="142">
        <f t="shared" si="243"/>
        <v>290.48624241927433</v>
      </c>
      <c r="Z245" s="142">
        <f t="shared" si="243"/>
        <v>279.61178376223705</v>
      </c>
      <c r="AA245" s="142">
        <f t="shared" si="243"/>
        <v>268.83388866728393</v>
      </c>
      <c r="AB245" s="142">
        <f t="shared" si="243"/>
        <v>258.12320521337108</v>
      </c>
      <c r="AC245" s="142">
        <f t="shared" si="243"/>
        <v>247.66512773561794</v>
      </c>
      <c r="AD245" s="142">
        <f t="shared" si="243"/>
        <v>237.41777793798985</v>
      </c>
      <c r="AE245" s="142">
        <f t="shared" si="243"/>
        <v>239.8349629654756</v>
      </c>
      <c r="AF245" s="142">
        <f t="shared" si="243"/>
        <v>242.35249655333163</v>
      </c>
      <c r="AG245" s="142">
        <f t="shared" si="243"/>
        <v>244.99240909195376</v>
      </c>
      <c r="AH245" s="142">
        <f t="shared" si="243"/>
        <v>247.99686723226378</v>
      </c>
      <c r="AI245" s="142">
        <f t="shared" si="243"/>
        <v>251.13295994461606</v>
      </c>
      <c r="AJ245" s="142">
        <f t="shared" si="243"/>
        <v>254.40523598153146</v>
      </c>
      <c r="AK245" s="142">
        <f t="shared" ref="AK245:AT245" si="244">SUM(AK220:AK241)</f>
        <v>257.8309801763827</v>
      </c>
      <c r="AL245" s="142">
        <f t="shared" si="244"/>
        <v>261.35316185169836</v>
      </c>
      <c r="AM245" s="142">
        <f t="shared" si="244"/>
        <v>264.85647785657613</v>
      </c>
      <c r="AN245" s="142">
        <f t="shared" si="244"/>
        <v>268.29937191522322</v>
      </c>
      <c r="AO245" s="142">
        <f t="shared" si="244"/>
        <v>270.84164081989593</v>
      </c>
      <c r="AP245" s="142">
        <f t="shared" si="244"/>
        <v>273.31991015423171</v>
      </c>
      <c r="AQ245" s="142">
        <f t="shared" si="244"/>
        <v>275.73763501395314</v>
      </c>
      <c r="AR245" s="142">
        <f t="shared" si="244"/>
        <v>278.09797442090229</v>
      </c>
      <c r="AS245" s="142">
        <f t="shared" si="244"/>
        <v>280.40382547259952</v>
      </c>
      <c r="AT245" s="142">
        <f t="shared" si="244"/>
        <v>283.25496895778366</v>
      </c>
      <c r="AU245" s="142">
        <f t="shared" si="243"/>
        <v>286.03486335497422</v>
      </c>
      <c r="AV245" s="142">
        <f t="shared" si="243"/>
        <v>288.74741178221819</v>
      </c>
      <c r="AW245" s="142">
        <f t="shared" si="243"/>
        <v>291.39617813342977</v>
      </c>
      <c r="AX245" s="142">
        <f t="shared" si="243"/>
        <v>293.98442674330096</v>
      </c>
      <c r="AY245" s="142">
        <f t="shared" ref="AY245:BR245" si="245">SUM(AY220:AY241)</f>
        <v>296.33853262720498</v>
      </c>
      <c r="AZ245" s="142">
        <f t="shared" si="245"/>
        <v>298.64369723877667</v>
      </c>
      <c r="BA245" s="142">
        <f t="shared" si="245"/>
        <v>300.90208136410217</v>
      </c>
      <c r="BB245" s="142">
        <f t="shared" si="245"/>
        <v>303.11569343127991</v>
      </c>
      <c r="BC245" s="142">
        <f t="shared" si="245"/>
        <v>305.28640405381907</v>
      </c>
      <c r="BD245" s="142">
        <f t="shared" si="245"/>
        <v>307.41595884197113</v>
      </c>
      <c r="BE245" s="142">
        <f t="shared" si="245"/>
        <v>309.50598972713829</v>
      </c>
      <c r="BF245" s="142">
        <f t="shared" si="245"/>
        <v>311.55802500458049</v>
      </c>
      <c r="BG245" s="142">
        <f t="shared" si="245"/>
        <v>313.57349826703205</v>
      </c>
      <c r="BH245" s="142">
        <f t="shared" si="245"/>
        <v>315.55375637505887</v>
      </c>
      <c r="BI245" s="142">
        <f t="shared" si="245"/>
        <v>315.90566669745886</v>
      </c>
      <c r="BJ245" s="142">
        <f t="shared" si="245"/>
        <v>316.25258677638442</v>
      </c>
      <c r="BK245" s="142">
        <f t="shared" si="245"/>
        <v>316.59458499488824</v>
      </c>
      <c r="BL245" s="142">
        <f t="shared" si="245"/>
        <v>316.93172821045658</v>
      </c>
      <c r="BM245" s="142">
        <f t="shared" si="245"/>
        <v>317.26408180194443</v>
      </c>
      <c r="BN245" s="142">
        <f t="shared" si="245"/>
        <v>317.59170971467773</v>
      </c>
      <c r="BO245" s="142">
        <f t="shared" si="245"/>
        <v>317.91467450380691</v>
      </c>
      <c r="BP245" s="142">
        <f t="shared" si="245"/>
        <v>318.23303737599571</v>
      </c>
      <c r="BQ245" s="142">
        <f t="shared" si="245"/>
        <v>318.54685822952069</v>
      </c>
      <c r="BR245" s="142">
        <f t="shared" si="245"/>
        <v>318.85619569285706</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120.88343774366243</v>
      </c>
      <c r="V248" s="6">
        <f t="shared" ref="V248:AE256" si="251">INDEX($L$233:$AX$241,MATCH($D248,$B$233:$B$241,0),MATCH(V$247,$L$104:$AX$104,0))</f>
        <v>115.78072607996171</v>
      </c>
      <c r="W248" s="6">
        <f t="shared" si="251"/>
        <v>110.54871044182232</v>
      </c>
      <c r="X248" s="6">
        <f t="shared" si="251"/>
        <v>105.45744845726982</v>
      </c>
      <c r="Y248" s="6">
        <f t="shared" si="251"/>
        <v>100.43004755893899</v>
      </c>
      <c r="Z248" s="6">
        <f t="shared" si="251"/>
        <v>95.482342178926345</v>
      </c>
      <c r="AA248" s="6">
        <f t="shared" si="251"/>
        <v>90.601505172019984</v>
      </c>
      <c r="AB248" s="6">
        <f t="shared" si="251"/>
        <v>85.784388033840415</v>
      </c>
      <c r="AC248" s="6">
        <f t="shared" si="251"/>
        <v>81.04244792357872</v>
      </c>
      <c r="AD248" s="6">
        <f t="shared" si="251"/>
        <v>76.370433206571349</v>
      </c>
      <c r="AE248" s="6">
        <f t="shared" si="251"/>
        <v>75.868426062404353</v>
      </c>
      <c r="AF248" s="6">
        <f t="shared" ref="AF248:AO256" si="252">INDEX($L$233:$AX$241,MATCH($D248,$B$233:$B$241,0),MATCH(AF$247,$L$104:$AX$104,0))</f>
        <v>75.373829530766045</v>
      </c>
      <c r="AG248" s="6">
        <f t="shared" si="252"/>
        <v>74.888270527742534</v>
      </c>
      <c r="AH248" s="6">
        <f t="shared" si="252"/>
        <v>74.429632750027906</v>
      </c>
      <c r="AI248" s="6">
        <f t="shared" si="252"/>
        <v>73.980716016692867</v>
      </c>
      <c r="AJ248" s="6">
        <f t="shared" si="252"/>
        <v>73.541856247279227</v>
      </c>
      <c r="AK248" s="6">
        <f t="shared" si="252"/>
        <v>73.114329904571065</v>
      </c>
      <c r="AL248" s="6">
        <f t="shared" si="252"/>
        <v>72.693925346154856</v>
      </c>
      <c r="AM248" s="6">
        <f t="shared" si="252"/>
        <v>72.272127582164075</v>
      </c>
      <c r="AN248" s="6">
        <f t="shared" si="252"/>
        <v>71.84586773490976</v>
      </c>
      <c r="AO248" s="6">
        <f t="shared" si="252"/>
        <v>69.753524999640931</v>
      </c>
      <c r="AP248" s="6">
        <f>INDEX($L$233:$BR$241,MATCH($D248,$B$233:$B$241,0),MATCH(AP$247,$L$104:$BR$104,0))</f>
        <v>67.796962626616008</v>
      </c>
      <c r="AQ248" s="6">
        <f t="shared" ref="AQ248:AR256" si="253">INDEX($L$233:$BR$241,MATCH($D248,$B$233:$B$241,0),MATCH(AQ$247,$L$104:$BR$104,0))</f>
        <v>63.369481138053416</v>
      </c>
      <c r="AR248" s="6">
        <f t="shared" si="253"/>
        <v>57.261757921979267</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11.097890296865071</v>
      </c>
      <c r="V249" s="6">
        <f t="shared" si="251"/>
        <v>10.432217555393779</v>
      </c>
      <c r="W249" s="6">
        <f t="shared" si="251"/>
        <v>9.7579560498029316</v>
      </c>
      <c r="X249" s="6">
        <f t="shared" si="251"/>
        <v>9.0995868051351216</v>
      </c>
      <c r="Y249" s="6">
        <f t="shared" si="251"/>
        <v>8.4500913967169602</v>
      </c>
      <c r="Z249" s="6">
        <f t="shared" si="251"/>
        <v>7.8107164292691316</v>
      </c>
      <c r="AA249" s="6">
        <f t="shared" si="251"/>
        <v>7.180226026992897</v>
      </c>
      <c r="AB249" s="6">
        <f t="shared" si="251"/>
        <v>6.5582248611592204</v>
      </c>
      <c r="AC249" s="6">
        <f t="shared" si="251"/>
        <v>5.9453930221674813</v>
      </c>
      <c r="AD249" s="6">
        <f t="shared" si="251"/>
        <v>5.3410027759843191</v>
      </c>
      <c r="AE249" s="6">
        <f t="shared" si="251"/>
        <v>5.3058946662357798</v>
      </c>
      <c r="AF249" s="6">
        <f t="shared" si="252"/>
        <v>5.2713048212190952</v>
      </c>
      <c r="AG249" s="6">
        <f t="shared" si="252"/>
        <v>5.2373470200889365</v>
      </c>
      <c r="AH249" s="6">
        <f t="shared" si="252"/>
        <v>5.2052719677277768</v>
      </c>
      <c r="AI249" s="6">
        <f t="shared" si="252"/>
        <v>5.1738767612550989</v>
      </c>
      <c r="AJ249" s="6">
        <f t="shared" si="252"/>
        <v>5.1431848933647331</v>
      </c>
      <c r="AK249" s="6">
        <f t="shared" si="252"/>
        <v>5.1132856340920458</v>
      </c>
      <c r="AL249" s="6">
        <f t="shared" si="252"/>
        <v>5.0838844402103245</v>
      </c>
      <c r="AM249" s="6">
        <f t="shared" si="252"/>
        <v>5.0543858118303442</v>
      </c>
      <c r="AN249" s="6">
        <f t="shared" si="252"/>
        <v>5.0245751255230156</v>
      </c>
      <c r="AO249" s="6">
        <f t="shared" si="252"/>
        <v>4.8782461355177595</v>
      </c>
      <c r="AP249" s="6">
        <f t="shared" ref="AP249:AP256" si="254">INDEX($L$233:$BR$241,MATCH($D249,$B$233:$B$241,0),MATCH(AP$247,$L$104:$BR$104,0))</f>
        <v>4.7414130100928098</v>
      </c>
      <c r="AQ249" s="6">
        <f t="shared" si="253"/>
        <v>4.4317749744269683</v>
      </c>
      <c r="AR249" s="6">
        <f t="shared" si="253"/>
        <v>4.0046284298504879</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8.4428584584866169</v>
      </c>
      <c r="V250" s="6">
        <f t="shared" si="251"/>
        <v>8.0920217112027082</v>
      </c>
      <c r="W250" s="6">
        <f t="shared" si="251"/>
        <v>7.7320615912374242</v>
      </c>
      <c r="X250" s="6">
        <f t="shared" si="251"/>
        <v>7.3818485099244802</v>
      </c>
      <c r="Y250" s="6">
        <f t="shared" si="251"/>
        <v>7.036010912860986</v>
      </c>
      <c r="Z250" s="6">
        <f t="shared" si="251"/>
        <v>6.6956605540275085</v>
      </c>
      <c r="AA250" s="6">
        <f t="shared" si="251"/>
        <v>6.3599031876040177</v>
      </c>
      <c r="AB250" s="6">
        <f t="shared" si="251"/>
        <v>6.0285219045171932</v>
      </c>
      <c r="AC250" s="6">
        <f t="shared" si="251"/>
        <v>5.7023273722264545</v>
      </c>
      <c r="AD250" s="6">
        <f t="shared" si="251"/>
        <v>5.3809597149945079</v>
      </c>
      <c r="AE250" s="6">
        <f t="shared" si="251"/>
        <v>5.3455889555790748</v>
      </c>
      <c r="AF250" s="6">
        <f t="shared" si="252"/>
        <v>5.3107403381210201</v>
      </c>
      <c r="AG250" s="6">
        <f t="shared" si="252"/>
        <v>5.2765284929759853</v>
      </c>
      <c r="AH250" s="6">
        <f t="shared" si="252"/>
        <v>5.2442134817597763</v>
      </c>
      <c r="AI250" s="6">
        <f t="shared" si="252"/>
        <v>5.2125834024733484</v>
      </c>
      <c r="AJ250" s="6">
        <f t="shared" si="252"/>
        <v>5.1816619235633219</v>
      </c>
      <c r="AK250" s="6">
        <f t="shared" si="252"/>
        <v>5.1515389829091935</v>
      </c>
      <c r="AL250" s="6">
        <f t="shared" si="252"/>
        <v>5.1219178337568945</v>
      </c>
      <c r="AM250" s="6">
        <f t="shared" si="252"/>
        <v>5.0921985211824836</v>
      </c>
      <c r="AN250" s="6">
        <f t="shared" si="252"/>
        <v>5.062164816122948</v>
      </c>
      <c r="AO250" s="6">
        <f t="shared" si="252"/>
        <v>4.914741114361437</v>
      </c>
      <c r="AP250" s="6">
        <f t="shared" si="254"/>
        <v>4.7768843173383813</v>
      </c>
      <c r="AQ250" s="6">
        <f t="shared" si="253"/>
        <v>4.4649298275111668</v>
      </c>
      <c r="AR250" s="6">
        <f t="shared" si="253"/>
        <v>4.0345877278777227</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105.19650309034176</v>
      </c>
      <c r="V251" s="6">
        <f t="shared" si="251"/>
        <v>100.75596571550396</v>
      </c>
      <c r="W251" s="6">
        <f t="shared" si="251"/>
        <v>96.202904026330572</v>
      </c>
      <c r="X251" s="6">
        <f t="shared" si="251"/>
        <v>91.772330516107957</v>
      </c>
      <c r="Y251" s="6">
        <f t="shared" si="251"/>
        <v>87.39733089656437</v>
      </c>
      <c r="Z251" s="6">
        <f t="shared" si="251"/>
        <v>83.091684779829194</v>
      </c>
      <c r="AA251" s="6">
        <f t="shared" si="251"/>
        <v>78.84422958775184</v>
      </c>
      <c r="AB251" s="6">
        <f t="shared" si="251"/>
        <v>74.652225394525558</v>
      </c>
      <c r="AC251" s="6">
        <f t="shared" si="251"/>
        <v>70.525642574129961</v>
      </c>
      <c r="AD251" s="6">
        <f t="shared" si="251"/>
        <v>66.459910991793663</v>
      </c>
      <c r="AE251" s="6">
        <f t="shared" si="251"/>
        <v>66.023048861807581</v>
      </c>
      <c r="AF251" s="6">
        <f t="shared" si="252"/>
        <v>65.592635675848285</v>
      </c>
      <c r="AG251" s="6">
        <f t="shared" si="252"/>
        <v>65.170087226569223</v>
      </c>
      <c r="AH251" s="6">
        <f t="shared" si="252"/>
        <v>64.770966459479396</v>
      </c>
      <c r="AI251" s="6">
        <f t="shared" si="252"/>
        <v>64.380305245610501</v>
      </c>
      <c r="AJ251" s="6">
        <f t="shared" si="252"/>
        <v>63.99839591252843</v>
      </c>
      <c r="AK251" s="6">
        <f t="shared" si="252"/>
        <v>63.626349277593448</v>
      </c>
      <c r="AL251" s="6">
        <f t="shared" si="252"/>
        <v>63.260500239428239</v>
      </c>
      <c r="AM251" s="6">
        <f t="shared" si="252"/>
        <v>62.893438790718882</v>
      </c>
      <c r="AN251" s="6">
        <f t="shared" si="252"/>
        <v>62.522494299265354</v>
      </c>
      <c r="AO251" s="6">
        <f t="shared" si="252"/>
        <v>60.701672993012409</v>
      </c>
      <c r="AP251" s="6">
        <f t="shared" si="254"/>
        <v>58.999011953897863</v>
      </c>
      <c r="AQ251" s="6">
        <f t="shared" si="253"/>
        <v>55.14608074357227</v>
      </c>
      <c r="AR251" s="6">
        <f t="shared" si="253"/>
        <v>49.830951258777475</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25.590537420679915</v>
      </c>
      <c r="V252" s="6">
        <f t="shared" si="251"/>
        <v>24.510313891185536</v>
      </c>
      <c r="W252" s="6">
        <f t="shared" si="251"/>
        <v>23.402717230530442</v>
      </c>
      <c r="X252" s="6">
        <f t="shared" si="251"/>
        <v>22.324917552046301</v>
      </c>
      <c r="Y252" s="6">
        <f t="shared" si="251"/>
        <v>21.260637008583352</v>
      </c>
      <c r="Z252" s="6">
        <f t="shared" si="251"/>
        <v>20.213227685709832</v>
      </c>
      <c r="AA252" s="6">
        <f t="shared" si="251"/>
        <v>19.179974128391756</v>
      </c>
      <c r="AB252" s="6">
        <f t="shared" si="251"/>
        <v>18.160209810919365</v>
      </c>
      <c r="AC252" s="6">
        <f t="shared" si="251"/>
        <v>17.156360167797864</v>
      </c>
      <c r="AD252" s="6">
        <f t="shared" si="251"/>
        <v>16.167313449097875</v>
      </c>
      <c r="AE252" s="6">
        <f t="shared" si="251"/>
        <v>16.061040556400233</v>
      </c>
      <c r="AF252" s="6">
        <f t="shared" si="252"/>
        <v>15.956336460559843</v>
      </c>
      <c r="AG252" s="6">
        <f t="shared" si="252"/>
        <v>15.85354557316656</v>
      </c>
      <c r="AH252" s="6">
        <f t="shared" si="252"/>
        <v>15.756453800859159</v>
      </c>
      <c r="AI252" s="6">
        <f t="shared" si="252"/>
        <v>15.661419934536294</v>
      </c>
      <c r="AJ252" s="6">
        <f t="shared" si="252"/>
        <v>15.568515087013461</v>
      </c>
      <c r="AK252" s="6">
        <f t="shared" si="252"/>
        <v>15.478009480326467</v>
      </c>
      <c r="AL252" s="6">
        <f t="shared" si="252"/>
        <v>15.389011526721045</v>
      </c>
      <c r="AM252" s="6">
        <f t="shared" si="252"/>
        <v>15.299718637100762</v>
      </c>
      <c r="AN252" s="6">
        <f t="shared" si="252"/>
        <v>15.209481142405865</v>
      </c>
      <c r="AO252" s="6">
        <f t="shared" si="252"/>
        <v>14.76654060346018</v>
      </c>
      <c r="AP252" s="6">
        <f t="shared" si="254"/>
        <v>14.352344220917168</v>
      </c>
      <c r="AQ252" s="6">
        <f t="shared" si="253"/>
        <v>13.415064202849774</v>
      </c>
      <c r="AR252" s="6">
        <f t="shared" si="253"/>
        <v>12.122083771175253</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13.327692814661191</v>
      </c>
      <c r="V253" s="6">
        <f t="shared" si="251"/>
        <v>12.538341142730044</v>
      </c>
      <c r="W253" s="6">
        <f t="shared" si="251"/>
        <v>11.738507463660122</v>
      </c>
      <c r="X253" s="6">
        <f t="shared" si="251"/>
        <v>10.957607493096273</v>
      </c>
      <c r="Y253" s="6">
        <f t="shared" si="251"/>
        <v>10.187210571447293</v>
      </c>
      <c r="Z253" s="6">
        <f t="shared" si="251"/>
        <v>9.4288243466859498</v>
      </c>
      <c r="AA253" s="6">
        <f t="shared" si="251"/>
        <v>8.6809676038020438</v>
      </c>
      <c r="AB253" s="6">
        <f t="shared" si="251"/>
        <v>7.9431710101709685</v>
      </c>
      <c r="AC253" s="6">
        <f t="shared" si="251"/>
        <v>7.2162702812300772</v>
      </c>
      <c r="AD253" s="6">
        <f t="shared" si="251"/>
        <v>6.4994040051691346</v>
      </c>
      <c r="AE253" s="6">
        <f t="shared" si="251"/>
        <v>6.4566813557558831</v>
      </c>
      <c r="AF253" s="6">
        <f t="shared" si="252"/>
        <v>6.4145893766521676</v>
      </c>
      <c r="AG253" s="6">
        <f t="shared" si="252"/>
        <v>6.3732665243847073</v>
      </c>
      <c r="AH253" s="6">
        <f t="shared" si="252"/>
        <v>6.3342347671425117</v>
      </c>
      <c r="AI253" s="6">
        <f t="shared" si="252"/>
        <v>6.2960303064354051</v>
      </c>
      <c r="AJ253" s="6">
        <f t="shared" si="252"/>
        <v>6.258681730248604</v>
      </c>
      <c r="AK253" s="6">
        <f t="shared" si="252"/>
        <v>6.2222976702473085</v>
      </c>
      <c r="AL253" s="6">
        <f t="shared" si="252"/>
        <v>6.1865197002131342</v>
      </c>
      <c r="AM253" s="6">
        <f t="shared" si="252"/>
        <v>6.1506231632740569</v>
      </c>
      <c r="AN253" s="6">
        <f t="shared" si="252"/>
        <v>6.1143468866815978</v>
      </c>
      <c r="AO253" s="6">
        <f t="shared" si="252"/>
        <v>5.9362808448534805</v>
      </c>
      <c r="AP253" s="6">
        <f t="shared" si="254"/>
        <v>5.7697702099169854</v>
      </c>
      <c r="AQ253" s="6">
        <f t="shared" si="253"/>
        <v>5.3929752945111638</v>
      </c>
      <c r="AR253" s="6">
        <f t="shared" si="253"/>
        <v>4.8731856446915387</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9.6816157767045059</v>
      </c>
      <c r="V254" s="6">
        <f t="shared" si="251"/>
        <v>9.6322350001341945</v>
      </c>
      <c r="W254" s="6">
        <f t="shared" si="251"/>
        <v>9.5093054380631052</v>
      </c>
      <c r="X254" s="6">
        <f t="shared" si="251"/>
        <v>9.4193990507318315</v>
      </c>
      <c r="Y254" s="6">
        <f t="shared" si="251"/>
        <v>9.3326249745505656</v>
      </c>
      <c r="Z254" s="6">
        <f t="shared" si="251"/>
        <v>9.2570127081242788</v>
      </c>
      <c r="AA254" s="6">
        <f t="shared" si="251"/>
        <v>9.188189617735059</v>
      </c>
      <c r="AB254" s="6">
        <f t="shared" si="251"/>
        <v>9.1259499257437575</v>
      </c>
      <c r="AC254" s="6">
        <f t="shared" si="251"/>
        <v>9.0781964496864234</v>
      </c>
      <c r="AD254" s="6">
        <f t="shared" si="251"/>
        <v>9.045230491445281</v>
      </c>
      <c r="AE254" s="6">
        <f t="shared" si="251"/>
        <v>9.162999081504335</v>
      </c>
      <c r="AF254" s="6">
        <f t="shared" si="252"/>
        <v>9.2851400619085158</v>
      </c>
      <c r="AG254" s="6">
        <f t="shared" si="252"/>
        <v>9.4126133414588207</v>
      </c>
      <c r="AH254" s="6">
        <f t="shared" si="252"/>
        <v>9.5559706124017243</v>
      </c>
      <c r="AI254" s="6">
        <f t="shared" si="252"/>
        <v>9.7050634686859549</v>
      </c>
      <c r="AJ254" s="6">
        <f t="shared" si="252"/>
        <v>9.8600901086865704</v>
      </c>
      <c r="AK254" s="6">
        <f t="shared" si="252"/>
        <v>10.021803667658098</v>
      </c>
      <c r="AL254" s="6">
        <f t="shared" si="252"/>
        <v>10.187719203289143</v>
      </c>
      <c r="AM254" s="6">
        <f t="shared" si="252"/>
        <v>10.352812723387796</v>
      </c>
      <c r="AN254" s="6">
        <f t="shared" si="252"/>
        <v>10.515273536715586</v>
      </c>
      <c r="AO254" s="6">
        <f t="shared" si="252"/>
        <v>11.350562616834122</v>
      </c>
      <c r="AP254" s="6">
        <f t="shared" si="254"/>
        <v>12.265964473411325</v>
      </c>
      <c r="AQ254" s="6">
        <f t="shared" si="253"/>
        <v>13.7932887580832</v>
      </c>
      <c r="AR254" s="6">
        <f t="shared" si="253"/>
        <v>14.329241185381104</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3.3454778230870588</v>
      </c>
      <c r="V255" s="6">
        <f t="shared" si="251"/>
        <v>3.3284143187389215</v>
      </c>
      <c r="W255" s="6">
        <f t="shared" si="251"/>
        <v>3.2859360658113284</v>
      </c>
      <c r="X255" s="6">
        <f t="shared" si="251"/>
        <v>3.2548689555367836</v>
      </c>
      <c r="Y255" s="6">
        <f t="shared" si="251"/>
        <v>3.2248842139214635</v>
      </c>
      <c r="Z255" s="6">
        <f t="shared" si="251"/>
        <v>3.1987564304691238</v>
      </c>
      <c r="AA255" s="6">
        <f t="shared" si="251"/>
        <v>3.1749746436347963</v>
      </c>
      <c r="AB255" s="6">
        <f t="shared" si="251"/>
        <v>3.1534677470511006</v>
      </c>
      <c r="AC255" s="6">
        <f t="shared" si="251"/>
        <v>3.136966555637418</v>
      </c>
      <c r="AD255" s="6">
        <f t="shared" si="251"/>
        <v>3.1255751841188411</v>
      </c>
      <c r="AE255" s="6">
        <f t="shared" si="251"/>
        <v>3.1662700655710467</v>
      </c>
      <c r="AF255" s="6">
        <f t="shared" si="252"/>
        <v>3.2084758244708684</v>
      </c>
      <c r="AG255" s="6">
        <f t="shared" si="252"/>
        <v>3.2525241568574779</v>
      </c>
      <c r="AH255" s="6">
        <f t="shared" si="252"/>
        <v>3.3020611950729126</v>
      </c>
      <c r="AI255" s="6">
        <f t="shared" si="252"/>
        <v>3.3535801621320847</v>
      </c>
      <c r="AJ255" s="6">
        <f t="shared" si="252"/>
        <v>3.407149545391198</v>
      </c>
      <c r="AK255" s="6">
        <f t="shared" si="252"/>
        <v>3.4630295903867321</v>
      </c>
      <c r="AL255" s="6">
        <f t="shared" si="252"/>
        <v>3.5203616264601791</v>
      </c>
      <c r="AM255" s="6">
        <f t="shared" si="252"/>
        <v>3.5774096154492057</v>
      </c>
      <c r="AN255" s="6">
        <f t="shared" si="252"/>
        <v>3.6335478738395635</v>
      </c>
      <c r="AO255" s="6">
        <f t="shared" si="252"/>
        <v>3.9221816264955223</v>
      </c>
      <c r="AP255" s="6">
        <f t="shared" si="254"/>
        <v>4.2384983117497033</v>
      </c>
      <c r="AQ255" s="6">
        <f t="shared" si="253"/>
        <v>4.7662645070708027</v>
      </c>
      <c r="AR255" s="6">
        <f t="shared" si="253"/>
        <v>4.9514626187402522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18.896074283394661</v>
      </c>
      <c r="V256" s="6">
        <f t="shared" si="251"/>
        <v>17.976560801767519</v>
      </c>
      <c r="W256" s="6">
        <f t="shared" si="251"/>
        <v>17.038863359665552</v>
      </c>
      <c r="X256" s="6">
        <f t="shared" si="251"/>
        <v>16.1250035819467</v>
      </c>
      <c r="Y256" s="6">
        <f t="shared" si="251"/>
        <v>15.222987116793046</v>
      </c>
      <c r="Z256" s="6">
        <f t="shared" si="251"/>
        <v>14.335161159923107</v>
      </c>
      <c r="AA256" s="6">
        <f t="shared" si="251"/>
        <v>13.459484612560786</v>
      </c>
      <c r="AB256" s="6">
        <f t="shared" si="251"/>
        <v>12.595399633629494</v>
      </c>
      <c r="AC256" s="6">
        <f t="shared" si="251"/>
        <v>11.744467424406615</v>
      </c>
      <c r="AD256" s="6">
        <f t="shared" si="251"/>
        <v>10.905715287902259</v>
      </c>
      <c r="AE256" s="6">
        <f t="shared" si="251"/>
        <v>10.834028553168547</v>
      </c>
      <c r="AF256" s="6">
        <f t="shared" si="252"/>
        <v>10.763400055594868</v>
      </c>
      <c r="AG256" s="6">
        <f t="shared" si="252"/>
        <v>10.694062119169537</v>
      </c>
      <c r="AH256" s="6">
        <f t="shared" si="252"/>
        <v>10.628568539861128</v>
      </c>
      <c r="AI256" s="6">
        <f t="shared" si="252"/>
        <v>10.564463127908251</v>
      </c>
      <c r="AJ256" s="6">
        <f t="shared" si="252"/>
        <v>10.501793852698118</v>
      </c>
      <c r="AK256" s="6">
        <f t="shared" si="252"/>
        <v>10.440742993407559</v>
      </c>
      <c r="AL256" s="6">
        <f t="shared" si="252"/>
        <v>10.380709126538925</v>
      </c>
      <c r="AM256" s="6">
        <f t="shared" si="252"/>
        <v>10.320476309596341</v>
      </c>
      <c r="AN256" s="6">
        <f t="shared" si="252"/>
        <v>10.259606306145578</v>
      </c>
      <c r="AO256" s="6">
        <f t="shared" si="252"/>
        <v>9.9608192861239466</v>
      </c>
      <c r="AP256" s="6">
        <f t="shared" si="254"/>
        <v>9.6814217328127494</v>
      </c>
      <c r="AQ256" s="6">
        <f t="shared" si="253"/>
        <v>9.0491763659949687</v>
      </c>
      <c r="AR256" s="6">
        <f t="shared" si="253"/>
        <v>8.1769920970954217</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1" customFormat="1">
      <c r="B258" s="192" t="str">
        <f t="shared" ref="B258:B266" si="255">IF(A258="*","","COM_PROJ")</f>
        <v>COM_PROJ</v>
      </c>
      <c r="C258" s="192" t="str">
        <f t="shared" si="247"/>
        <v>-</v>
      </c>
      <c r="D258" s="192" t="str">
        <f>COM!B174</f>
        <v>CNC</v>
      </c>
      <c r="E258" s="192" t="str">
        <f t="shared" si="248"/>
        <v>-</v>
      </c>
      <c r="F258" s="192" t="str">
        <f t="shared" si="248"/>
        <v>-</v>
      </c>
      <c r="G258" s="192" t="str">
        <f t="shared" si="248"/>
        <v>-</v>
      </c>
      <c r="H258" s="192" t="str">
        <f t="shared" si="248"/>
        <v>-</v>
      </c>
      <c r="I258" s="192">
        <f t="shared" si="249"/>
        <v>0</v>
      </c>
      <c r="J258" s="192"/>
      <c r="K258" s="192"/>
      <c r="L258" s="193">
        <f t="shared" ref="L258:U266" si="256">INDEX($L$220:$AX$228,MATCH($D258,$B$220:$B$228,0),MATCH(L$247,$L$104:$AX$104,0))</f>
        <v>0</v>
      </c>
      <c r="M258" s="193">
        <f t="shared" si="256"/>
        <v>0</v>
      </c>
      <c r="N258" s="193">
        <f t="shared" si="256"/>
        <v>0</v>
      </c>
      <c r="O258" s="193">
        <f t="shared" si="256"/>
        <v>0</v>
      </c>
      <c r="P258" s="193">
        <f t="shared" si="256"/>
        <v>0</v>
      </c>
      <c r="Q258" s="193">
        <f t="shared" si="256"/>
        <v>0</v>
      </c>
      <c r="R258" s="193">
        <f t="shared" si="256"/>
        <v>1.6937258662331782</v>
      </c>
      <c r="S258" s="193">
        <f t="shared" si="256"/>
        <v>3.2631004380656852</v>
      </c>
      <c r="T258" s="193">
        <f t="shared" si="256"/>
        <v>4.2481843124195784</v>
      </c>
      <c r="U258" s="193">
        <f t="shared" si="256"/>
        <v>7.2513038866541759</v>
      </c>
      <c r="V258" s="193">
        <f t="shared" ref="V258:AE266" si="257">INDEX($L$220:$AX$228,MATCH($D258,$B$220:$B$228,0),MATCH(V$247,$L$104:$AX$104,0))</f>
        <v>8.745787562750623</v>
      </c>
      <c r="W258" s="193">
        <f t="shared" si="257"/>
        <v>9.4236823396923111</v>
      </c>
      <c r="X258" s="193">
        <f t="shared" si="257"/>
        <v>10.352310122641784</v>
      </c>
      <c r="Y258" s="193">
        <f t="shared" si="257"/>
        <v>11.229817849504327</v>
      </c>
      <c r="Z258" s="193">
        <f t="shared" si="257"/>
        <v>12.126812934403056</v>
      </c>
      <c r="AA258" s="193">
        <f t="shared" si="257"/>
        <v>12.995706783327593</v>
      </c>
      <c r="AB258" s="193">
        <f t="shared" si="257"/>
        <v>13.82872857875264</v>
      </c>
      <c r="AC258" s="193">
        <f t="shared" si="257"/>
        <v>14.686400677906796</v>
      </c>
      <c r="AD258" s="193">
        <f t="shared" si="257"/>
        <v>15.558666614278101</v>
      </c>
      <c r="AE258" s="193">
        <f t="shared" si="257"/>
        <v>16.982516291115292</v>
      </c>
      <c r="AF258" s="193">
        <f t="shared" ref="AF258:AO266" si="258">INDEX($L$220:$AX$228,MATCH($D258,$B$220:$B$228,0),MATCH(AF$247,$L$104:$AX$104,0))</f>
        <v>18.437509078138614</v>
      </c>
      <c r="AG258" s="193">
        <f t="shared" si="258"/>
        <v>19.930482092622192</v>
      </c>
      <c r="AH258" s="193">
        <f t="shared" si="258"/>
        <v>21.536591596551681</v>
      </c>
      <c r="AI258" s="193">
        <f t="shared" si="258"/>
        <v>23.183553803960816</v>
      </c>
      <c r="AJ258" s="193">
        <f t="shared" si="258"/>
        <v>24.87278041722427</v>
      </c>
      <c r="AK258" s="193">
        <f t="shared" si="258"/>
        <v>26.60963577309272</v>
      </c>
      <c r="AL258" s="193">
        <f t="shared" si="258"/>
        <v>28.376420438052385</v>
      </c>
      <c r="AM258" s="193">
        <f t="shared" si="258"/>
        <v>30.137350154510393</v>
      </c>
      <c r="AN258" s="193">
        <f t="shared" si="258"/>
        <v>31.879527959409508</v>
      </c>
      <c r="AO258" s="193">
        <f t="shared" si="258"/>
        <v>38.453308535679774</v>
      </c>
      <c r="AP258" s="193">
        <f>INDEX($L$220:$BR$228,MATCH($D258,$B$220:$B$228,0),MATCH(AP$247,$L$104:$BR$104,0))</f>
        <v>45.44976850047189</v>
      </c>
      <c r="AQ258" s="193">
        <f t="shared" ref="AQ258:AR266" si="259">INDEX($L$220:$BR$228,MATCH($D258,$B$220:$B$228,0),MATCH(AQ$247,$L$104:$BR$104,0))</f>
        <v>57.841514373554219</v>
      </c>
      <c r="AR258" s="193">
        <f t="shared" si="259"/>
        <v>65.00272812684679</v>
      </c>
      <c r="AS258" s="194"/>
      <c r="AT258" s="194"/>
      <c r="AU258" s="194"/>
      <c r="AV258" s="194"/>
      <c r="AW258" s="194"/>
      <c r="AX258" s="194"/>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0.66522669420813563</v>
      </c>
      <c r="V259" s="6">
        <f t="shared" si="257"/>
        <v>0.78687902352032635</v>
      </c>
      <c r="W259" s="6">
        <f t="shared" si="257"/>
        <v>0.83005676906906911</v>
      </c>
      <c r="X259" s="6">
        <f t="shared" si="257"/>
        <v>0.89086163145376862</v>
      </c>
      <c r="Y259" s="6">
        <f t="shared" si="257"/>
        <v>0.94188948561735575</v>
      </c>
      <c r="Z259" s="6">
        <f t="shared" si="257"/>
        <v>0.98861227454724632</v>
      </c>
      <c r="AA259" s="6">
        <f t="shared" si="257"/>
        <v>1.0264023477943514</v>
      </c>
      <c r="AB259" s="6">
        <f t="shared" si="257"/>
        <v>1.0540444928140638</v>
      </c>
      <c r="AC259" s="6">
        <f t="shared" si="257"/>
        <v>1.0753066021771158</v>
      </c>
      <c r="AD259" s="6">
        <f t="shared" si="257"/>
        <v>1.0881027917270423</v>
      </c>
      <c r="AE259" s="6">
        <f t="shared" si="257"/>
        <v>1.1876803999357313</v>
      </c>
      <c r="AF259" s="6">
        <f t="shared" si="258"/>
        <v>1.2894360164517322</v>
      </c>
      <c r="AG259" s="6">
        <f t="shared" si="258"/>
        <v>1.3938477983419562</v>
      </c>
      <c r="AH259" s="6">
        <f t="shared" si="258"/>
        <v>1.5061718347372883</v>
      </c>
      <c r="AI259" s="6">
        <f t="shared" si="258"/>
        <v>1.6213529244912295</v>
      </c>
      <c r="AJ259" s="6">
        <f t="shared" si="258"/>
        <v>1.7394897956846007</v>
      </c>
      <c r="AK259" s="6">
        <f t="shared" si="258"/>
        <v>1.8609576057739434</v>
      </c>
      <c r="AL259" s="6">
        <f t="shared" si="258"/>
        <v>1.9845185364104365</v>
      </c>
      <c r="AM259" s="6">
        <f t="shared" si="258"/>
        <v>2.1076699984229137</v>
      </c>
      <c r="AN259" s="6">
        <f t="shared" si="258"/>
        <v>2.2295100365310621</v>
      </c>
      <c r="AO259" s="6">
        <f t="shared" si="258"/>
        <v>2.6892505255184962</v>
      </c>
      <c r="AP259" s="193">
        <f t="shared" ref="AP259:AP266" si="260">INDEX($L$220:$BR$228,MATCH($D259,$B$220:$B$228,0),MATCH(AP$247,$L$104:$BR$104,0))</f>
        <v>3.1785512997191914</v>
      </c>
      <c r="AQ259" s="193">
        <f t="shared" si="259"/>
        <v>4.0451739746018323</v>
      </c>
      <c r="AR259" s="193">
        <f t="shared" si="259"/>
        <v>4.5459968838067208</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0.50646641489839994</v>
      </c>
      <c r="V260" s="6">
        <f t="shared" si="257"/>
        <v>0.61128338265642834</v>
      </c>
      <c r="W260" s="6">
        <f t="shared" si="257"/>
        <v>0.65916606583913251</v>
      </c>
      <c r="X260" s="6">
        <f t="shared" si="257"/>
        <v>0.72471247549795592</v>
      </c>
      <c r="Y260" s="6">
        <f t="shared" si="257"/>
        <v>0.78683162732447087</v>
      </c>
      <c r="Z260" s="6">
        <f t="shared" si="257"/>
        <v>0.85048339392881778</v>
      </c>
      <c r="AA260" s="6">
        <f t="shared" si="257"/>
        <v>0.91235132951489606</v>
      </c>
      <c r="AB260" s="6">
        <f t="shared" si="257"/>
        <v>0.97190682360806147</v>
      </c>
      <c r="AC260" s="6">
        <f t="shared" si="257"/>
        <v>1.0334272854144815</v>
      </c>
      <c r="AD260" s="6">
        <f t="shared" si="257"/>
        <v>1.0962430715039686</v>
      </c>
      <c r="AE260" s="6">
        <f t="shared" si="257"/>
        <v>1.1965656365278583</v>
      </c>
      <c r="AF260" s="6">
        <f t="shared" si="258"/>
        <v>1.2990825039050935</v>
      </c>
      <c r="AG260" s="6">
        <f t="shared" si="258"/>
        <v>1.4042754078759301</v>
      </c>
      <c r="AH260" s="6">
        <f t="shared" si="258"/>
        <v>1.5174397592570186</v>
      </c>
      <c r="AI260" s="6">
        <f t="shared" si="258"/>
        <v>1.6334825380928526</v>
      </c>
      <c r="AJ260" s="6">
        <f t="shared" si="258"/>
        <v>1.7525032110656114</v>
      </c>
      <c r="AK260" s="6">
        <f t="shared" si="258"/>
        <v>1.8748797422477914</v>
      </c>
      <c r="AL260" s="6">
        <f t="shared" si="258"/>
        <v>1.9993650529635618</v>
      </c>
      <c r="AM260" s="6">
        <f t="shared" si="258"/>
        <v>2.1234378317517528</v>
      </c>
      <c r="AN260" s="6">
        <f t="shared" si="258"/>
        <v>2.2461893756530782</v>
      </c>
      <c r="AO260" s="6">
        <f t="shared" si="258"/>
        <v>2.7093692604711204</v>
      </c>
      <c r="AP260" s="193">
        <f t="shared" si="260"/>
        <v>3.2023305759619802</v>
      </c>
      <c r="AQ260" s="193">
        <f t="shared" si="259"/>
        <v>4.0754366006606588</v>
      </c>
      <c r="AR260" s="193">
        <f t="shared" si="259"/>
        <v>4.580006250183299</v>
      </c>
      <c r="AS260" s="3"/>
      <c r="AT260" s="3"/>
      <c r="AU260" s="3"/>
      <c r="AV260" s="3"/>
      <c r="AW260" s="3"/>
      <c r="AX260" s="3"/>
    </row>
    <row r="261" spans="1:50" s="191" customFormat="1">
      <c r="B261" s="192" t="str">
        <f t="shared" si="255"/>
        <v>COM_PROJ</v>
      </c>
      <c r="C261" s="192" t="str">
        <f t="shared" si="247"/>
        <v>-</v>
      </c>
      <c r="D261" s="192" t="str">
        <f>COM!B177</f>
        <v>CNL</v>
      </c>
      <c r="E261" s="192" t="str">
        <f t="shared" si="248"/>
        <v>-</v>
      </c>
      <c r="F261" s="192" t="str">
        <f t="shared" si="248"/>
        <v>-</v>
      </c>
      <c r="G261" s="192" t="str">
        <f t="shared" si="248"/>
        <v>-</v>
      </c>
      <c r="H261" s="192" t="str">
        <f t="shared" si="248"/>
        <v>-</v>
      </c>
      <c r="I261" s="192">
        <f t="shared" si="249"/>
        <v>0</v>
      </c>
      <c r="J261" s="192"/>
      <c r="K261" s="192"/>
      <c r="L261" s="193">
        <f t="shared" si="256"/>
        <v>0</v>
      </c>
      <c r="M261" s="193">
        <f t="shared" si="256"/>
        <v>0</v>
      </c>
      <c r="N261" s="193">
        <f t="shared" si="256"/>
        <v>0</v>
      </c>
      <c r="O261" s="193">
        <f t="shared" si="256"/>
        <v>0</v>
      </c>
      <c r="P261" s="193">
        <f t="shared" si="256"/>
        <v>0</v>
      </c>
      <c r="Q261" s="193">
        <f t="shared" si="256"/>
        <v>0</v>
      </c>
      <c r="R261" s="193">
        <f t="shared" si="256"/>
        <v>1.4739325886745098</v>
      </c>
      <c r="S261" s="193">
        <f t="shared" si="256"/>
        <v>2.8396508382313019</v>
      </c>
      <c r="T261" s="193">
        <f t="shared" si="256"/>
        <v>3.6969012669663002</v>
      </c>
      <c r="U261" s="193">
        <f t="shared" si="256"/>
        <v>6.3103087235076201</v>
      </c>
      <c r="V261" s="193">
        <f t="shared" si="257"/>
        <v>7.6108546013004421</v>
      </c>
      <c r="W261" s="193">
        <f t="shared" si="257"/>
        <v>8.2007795846442573</v>
      </c>
      <c r="X261" s="193">
        <f t="shared" si="257"/>
        <v>9.0089001780209408</v>
      </c>
      <c r="Y261" s="193">
        <f t="shared" si="257"/>
        <v>9.772534518867884</v>
      </c>
      <c r="Z261" s="193">
        <f t="shared" si="257"/>
        <v>10.553127360880422</v>
      </c>
      <c r="AA261" s="193">
        <f t="shared" si="257"/>
        <v>11.30926563895782</v>
      </c>
      <c r="AB261" s="193">
        <f t="shared" si="257"/>
        <v>12.034186947554112</v>
      </c>
      <c r="AC261" s="193">
        <f t="shared" si="257"/>
        <v>12.78055971220442</v>
      </c>
      <c r="AD261" s="193">
        <f t="shared" si="257"/>
        <v>13.539632484982953</v>
      </c>
      <c r="AE261" s="193">
        <f t="shared" si="257"/>
        <v>14.778710473873442</v>
      </c>
      <c r="AF261" s="193">
        <f t="shared" si="258"/>
        <v>16.044890159638946</v>
      </c>
      <c r="AG261" s="193">
        <f t="shared" si="258"/>
        <v>17.344121413013461</v>
      </c>
      <c r="AH261" s="193">
        <f t="shared" si="258"/>
        <v>18.741807535671761</v>
      </c>
      <c r="AI261" s="193">
        <f t="shared" si="258"/>
        <v>20.175044943337024</v>
      </c>
      <c r="AJ261" s="193">
        <f t="shared" si="258"/>
        <v>21.645062143040406</v>
      </c>
      <c r="AK261" s="193">
        <f t="shared" si="258"/>
        <v>23.156527346392231</v>
      </c>
      <c r="AL261" s="193">
        <f t="shared" si="258"/>
        <v>24.694037959397129</v>
      </c>
      <c r="AM261" s="193">
        <f t="shared" si="258"/>
        <v>26.226453415285022</v>
      </c>
      <c r="AN261" s="193">
        <f t="shared" si="258"/>
        <v>27.742550378258784</v>
      </c>
      <c r="AO261" s="193">
        <f t="shared" si="258"/>
        <v>33.463257380100316</v>
      </c>
      <c r="AP261" s="193">
        <f t="shared" si="260"/>
        <v>39.551793047562285</v>
      </c>
      <c r="AQ261" s="193">
        <f t="shared" si="259"/>
        <v>50.335473238695656</v>
      </c>
      <c r="AR261" s="193">
        <f t="shared" si="259"/>
        <v>56.567382744167482</v>
      </c>
      <c r="AS261" s="194"/>
      <c r="AT261" s="194"/>
      <c r="AU261" s="194"/>
      <c r="AV261" s="194"/>
      <c r="AW261" s="194"/>
      <c r="AX261" s="194"/>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1.5350718586746517</v>
      </c>
      <c r="V262" s="6">
        <f t="shared" si="257"/>
        <v>1.8514480401565225</v>
      </c>
      <c r="W262" s="6">
        <f t="shared" si="257"/>
        <v>1.994955637064844</v>
      </c>
      <c r="X262" s="6">
        <f t="shared" si="257"/>
        <v>2.1915424025723245</v>
      </c>
      <c r="Y262" s="6">
        <f t="shared" si="257"/>
        <v>2.3773072578772352</v>
      </c>
      <c r="Z262" s="6">
        <f t="shared" si="257"/>
        <v>2.5671975084750289</v>
      </c>
      <c r="AA262" s="6">
        <f t="shared" si="257"/>
        <v>2.7511388404766297</v>
      </c>
      <c r="AB262" s="6">
        <f t="shared" si="257"/>
        <v>2.9274862030762203</v>
      </c>
      <c r="AC262" s="6">
        <f t="shared" si="257"/>
        <v>3.1090519357998345</v>
      </c>
      <c r="AD262" s="6">
        <f t="shared" si="257"/>
        <v>3.2937071251470176</v>
      </c>
      <c r="AE262" s="6">
        <f t="shared" si="257"/>
        <v>3.5951303731670752</v>
      </c>
      <c r="AF262" s="6">
        <f t="shared" si="258"/>
        <v>3.9031464923156367</v>
      </c>
      <c r="AG262" s="6">
        <f t="shared" si="258"/>
        <v>4.2192028728118993</v>
      </c>
      <c r="AH262" s="6">
        <f t="shared" si="258"/>
        <v>4.5592097929424611</v>
      </c>
      <c r="AI262" s="6">
        <f t="shared" si="258"/>
        <v>4.9078650660372141</v>
      </c>
      <c r="AJ262" s="6">
        <f t="shared" si="258"/>
        <v>5.2654675438091783</v>
      </c>
      <c r="AK262" s="6">
        <f t="shared" si="258"/>
        <v>5.6331528347661699</v>
      </c>
      <c r="AL262" s="6">
        <f t="shared" si="258"/>
        <v>6.0071740400433509</v>
      </c>
      <c r="AM262" s="6">
        <f t="shared" si="258"/>
        <v>6.3799557762789139</v>
      </c>
      <c r="AN262" s="6">
        <f t="shared" si="258"/>
        <v>6.7487678082819169</v>
      </c>
      <c r="AO262" s="6">
        <f t="shared" si="258"/>
        <v>8.1404107080240085</v>
      </c>
      <c r="AP262" s="193">
        <f t="shared" si="260"/>
        <v>9.6215331337525747</v>
      </c>
      <c r="AQ262" s="193">
        <f t="shared" si="259"/>
        <v>12.244815879442807</v>
      </c>
      <c r="AR262" s="193">
        <f t="shared" si="259"/>
        <v>13.760816019343931</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0.79890994464715237</v>
      </c>
      <c r="V263" s="6">
        <f t="shared" si="257"/>
        <v>0.94579880192331833</v>
      </c>
      <c r="W263" s="6">
        <f t="shared" si="257"/>
        <v>0.99862488427144869</v>
      </c>
      <c r="X263" s="6">
        <f t="shared" si="257"/>
        <v>1.0728950344611337</v>
      </c>
      <c r="Y263" s="6">
        <f t="shared" si="257"/>
        <v>1.1356833316466897</v>
      </c>
      <c r="Z263" s="6">
        <f t="shared" si="257"/>
        <v>1.1936127301676287</v>
      </c>
      <c r="AA263" s="6">
        <f t="shared" si="257"/>
        <v>1.2411389947113591</v>
      </c>
      <c r="AB263" s="6">
        <f t="shared" si="257"/>
        <v>1.2768283709038679</v>
      </c>
      <c r="AC263" s="6">
        <f t="shared" si="257"/>
        <v>1.3052971137042466</v>
      </c>
      <c r="AD263" s="6">
        <f t="shared" si="257"/>
        <v>1.3240996006191212</v>
      </c>
      <c r="AE263" s="6">
        <f t="shared" si="257"/>
        <v>1.4452744310323935</v>
      </c>
      <c r="AF263" s="6">
        <f t="shared" si="258"/>
        <v>1.5690996543605478</v>
      </c>
      <c r="AG263" s="6">
        <f t="shared" si="258"/>
        <v>1.6961571343632809</v>
      </c>
      <c r="AH263" s="6">
        <f t="shared" si="258"/>
        <v>1.8328429446210825</v>
      </c>
      <c r="AI263" s="6">
        <f t="shared" si="258"/>
        <v>1.973005469799427</v>
      </c>
      <c r="AJ263" s="6">
        <f t="shared" si="258"/>
        <v>2.1167648509487549</v>
      </c>
      <c r="AK263" s="6">
        <f t="shared" si="258"/>
        <v>2.2645776128038175</v>
      </c>
      <c r="AL263" s="6">
        <f t="shared" si="258"/>
        <v>2.4149374686481622</v>
      </c>
      <c r="AM263" s="6">
        <f t="shared" si="258"/>
        <v>2.5647990468981043</v>
      </c>
      <c r="AN263" s="6">
        <f t="shared" si="258"/>
        <v>2.7130647686892928</v>
      </c>
      <c r="AO263" s="6">
        <f t="shared" si="258"/>
        <v>3.2725176094365374</v>
      </c>
      <c r="AP263" s="193">
        <f t="shared" si="260"/>
        <v>3.8679420166043972</v>
      </c>
      <c r="AQ263" s="193">
        <f t="shared" si="259"/>
        <v>4.9225250453624341</v>
      </c>
      <c r="AR263" s="193">
        <f t="shared" si="259"/>
        <v>5.5319706042756334</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3">
        <f t="shared" si="260"/>
        <v>0</v>
      </c>
      <c r="AQ264" s="193">
        <f t="shared" si="259"/>
        <v>0</v>
      </c>
      <c r="AR264" s="193">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3">
        <f t="shared" si="260"/>
        <v>0</v>
      </c>
      <c r="AQ265" s="193">
        <f t="shared" si="259"/>
        <v>0</v>
      </c>
      <c r="AR265" s="193">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1.1331952602511981</v>
      </c>
      <c r="V266" s="6">
        <f t="shared" si="257"/>
        <v>1.3571971918352403</v>
      </c>
      <c r="W266" s="6">
        <f t="shared" si="257"/>
        <v>1.4513858812895115</v>
      </c>
      <c r="X266" s="6">
        <f t="shared" si="257"/>
        <v>1.5814361471601028</v>
      </c>
      <c r="Y266" s="6">
        <f t="shared" si="257"/>
        <v>1.700353698059333</v>
      </c>
      <c r="Z266" s="6">
        <f t="shared" si="257"/>
        <v>1.8185512868703899</v>
      </c>
      <c r="AA266" s="6">
        <f t="shared" si="257"/>
        <v>1.9284301520081257</v>
      </c>
      <c r="AB266" s="6">
        <f t="shared" si="257"/>
        <v>2.0284654751050288</v>
      </c>
      <c r="AC266" s="6">
        <f t="shared" si="257"/>
        <v>2.1270126375500173</v>
      </c>
      <c r="AD266" s="6">
        <f t="shared" si="257"/>
        <v>2.2217811426543936</v>
      </c>
      <c r="AE266" s="6">
        <f t="shared" si="257"/>
        <v>2.4251072013970054</v>
      </c>
      <c r="AF266" s="6">
        <f t="shared" si="258"/>
        <v>2.63288050338035</v>
      </c>
      <c r="AG266" s="6">
        <f t="shared" si="258"/>
        <v>2.8460773905112462</v>
      </c>
      <c r="AH266" s="6">
        <f t="shared" si="258"/>
        <v>3.0754301941502042</v>
      </c>
      <c r="AI266" s="6">
        <f t="shared" si="258"/>
        <v>3.3106167731677187</v>
      </c>
      <c r="AJ266" s="6">
        <f t="shared" si="258"/>
        <v>3.5518387189850094</v>
      </c>
      <c r="AK266" s="6">
        <f t="shared" si="258"/>
        <v>3.7998620601140951</v>
      </c>
      <c r="AL266" s="6">
        <f t="shared" si="258"/>
        <v>4.0521593134105967</v>
      </c>
      <c r="AM266" s="6">
        <f t="shared" si="258"/>
        <v>4.3036204787250956</v>
      </c>
      <c r="AN266" s="6">
        <f t="shared" si="258"/>
        <v>4.5524038667902218</v>
      </c>
      <c r="AO266" s="6">
        <f t="shared" si="258"/>
        <v>5.4911412330695164</v>
      </c>
      <c r="AP266" s="193">
        <f t="shared" si="260"/>
        <v>6.4902373124755979</v>
      </c>
      <c r="AQ266" s="193">
        <f t="shared" si="259"/>
        <v>8.2597814506676208</v>
      </c>
      <c r="AR266" s="193">
        <f t="shared" si="259"/>
        <v>9.2824044086646502</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211</v>
      </c>
      <c r="BF1" s="165" t="s">
        <v>524</v>
      </c>
      <c r="BG1" s="165" t="s">
        <v>185</v>
      </c>
      <c r="BH1" s="165" t="s">
        <v>528</v>
      </c>
      <c r="BJ1" s="165"/>
    </row>
    <row r="2" spans="1:62" ht="15.75" thickBot="1">
      <c r="A2" t="s">
        <v>16</v>
      </c>
      <c r="B2" s="310" t="s">
        <v>282</v>
      </c>
      <c r="C2" s="310"/>
      <c r="BE2" s="165"/>
      <c r="BF2" s="165"/>
      <c r="BG2" s="165"/>
      <c r="BH2" s="165" t="s">
        <v>141</v>
      </c>
      <c r="BI2" s="165" t="s">
        <v>141</v>
      </c>
      <c r="BJ2" s="165" t="s">
        <v>530</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606</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607</v>
      </c>
      <c r="BG5" s="165">
        <v>1</v>
      </c>
      <c r="BH5" s="163">
        <v>0.8</v>
      </c>
      <c r="BI5" s="163">
        <v>0.85</v>
      </c>
      <c r="BJ5" s="173">
        <v>1</v>
      </c>
    </row>
    <row r="6" spans="1:62">
      <c r="A6" t="s">
        <v>16</v>
      </c>
      <c r="B6" t="s">
        <v>9</v>
      </c>
      <c r="C6" t="s">
        <v>10</v>
      </c>
      <c r="D6" t="s">
        <v>389</v>
      </c>
      <c r="BE6" s="165">
        <v>2</v>
      </c>
      <c r="BF6" s="165" t="s">
        <v>598</v>
      </c>
      <c r="BG6" s="165">
        <v>1</v>
      </c>
      <c r="BH6" s="163">
        <v>0.92</v>
      </c>
      <c r="BI6" s="163">
        <v>0.93</v>
      </c>
      <c r="BJ6" s="173">
        <v>1</v>
      </c>
    </row>
    <row r="7" spans="1:62">
      <c r="A7" t="s">
        <v>16</v>
      </c>
      <c r="B7" s="3" t="s">
        <v>579</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251.28962949003738</v>
      </c>
      <c r="J7" s="17" cm="1">
        <f t="array" ref="J7">INDEX(Drivers!$C$7:$AG$25,$D7,J$3)</f>
        <v>290.70911594610016</v>
      </c>
      <c r="K7" s="17" cm="1">
        <f t="array" ref="K7">INDEX(Drivers!$C$7:$AG$25,$D7,K$3)</f>
        <v>418.77257425340184</v>
      </c>
      <c r="L7" s="17" cm="1">
        <f t="array" ref="L7">INDEX(Drivers!$C$7:$AG$25,$D7,L$3)</f>
        <v>601.01259279342662</v>
      </c>
      <c r="M7" s="17" cm="1">
        <f t="array" ref="M7">INDEX(Drivers!$C$7:$AK$25,$D7,M$3)</f>
        <v>788.94109086929359</v>
      </c>
      <c r="N7" s="17" cm="1">
        <f t="array" ref="N7">INDEX(Drivers!$C$7:$AK$25,$D7,N$3)</f>
        <v>862.77588230905803</v>
      </c>
      <c r="O7" s="3"/>
      <c r="P7" s="3">
        <f t="shared" ref="P7:Q7" si="1">F7</f>
        <v>256.25966914032193</v>
      </c>
      <c r="Q7" s="3">
        <f t="shared" si="1"/>
        <v>260.25</v>
      </c>
      <c r="R7" s="3">
        <f t="shared" ref="R7:R9" si="2">H7</f>
        <v>248.16</v>
      </c>
      <c r="S7" s="3">
        <f t="shared" ref="S7:S9" si="3">I7</f>
        <v>251.28962949003738</v>
      </c>
      <c r="T7" s="3">
        <f t="shared" ref="T7:T9" si="4">J7</f>
        <v>290.70911594610016</v>
      </c>
      <c r="U7" s="3">
        <f t="shared" ref="U7:U9" si="5">K7</f>
        <v>418.77257425340184</v>
      </c>
      <c r="V7" s="3">
        <f t="shared" ref="V7:V9" si="6">L7</f>
        <v>601.01259279342662</v>
      </c>
      <c r="W7" s="3">
        <f t="shared" ref="W7:W9" si="7">M7</f>
        <v>788.94109086929359</v>
      </c>
      <c r="X7" s="3">
        <f t="shared" ref="X7:X9" si="8">N7</f>
        <v>862.77588230905803</v>
      </c>
      <c r="Z7" s="3">
        <f t="shared" ref="Z7:AH7" si="9">P7</f>
        <v>256.25966914032193</v>
      </c>
      <c r="AA7" s="3">
        <f t="shared" si="9"/>
        <v>260.25</v>
      </c>
      <c r="AB7" s="3">
        <f t="shared" si="9"/>
        <v>248.16</v>
      </c>
      <c r="AC7" s="3">
        <f t="shared" si="9"/>
        <v>251.28962949003738</v>
      </c>
      <c r="AD7" s="3">
        <f t="shared" si="9"/>
        <v>290.70911594610016</v>
      </c>
      <c r="AE7" s="3">
        <f t="shared" si="9"/>
        <v>418.77257425340184</v>
      </c>
      <c r="AF7" s="3">
        <f t="shared" si="9"/>
        <v>601.01259279342662</v>
      </c>
      <c r="AG7" s="3">
        <f t="shared" si="9"/>
        <v>788.94109086929359</v>
      </c>
      <c r="AH7" s="3">
        <f t="shared" si="9"/>
        <v>862.77588230905803</v>
      </c>
      <c r="BE7" s="165">
        <v>3</v>
      </c>
      <c r="BF7" s="165" t="s">
        <v>608</v>
      </c>
      <c r="BG7" s="165">
        <v>1</v>
      </c>
      <c r="BH7" s="163">
        <v>0.8</v>
      </c>
      <c r="BI7" s="163">
        <v>0.65</v>
      </c>
      <c r="BJ7" s="173">
        <v>1</v>
      </c>
    </row>
    <row r="8" spans="1:62">
      <c r="A8" t="s">
        <v>16</v>
      </c>
      <c r="B8" s="3" t="s">
        <v>373</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199.06146159587709</v>
      </c>
      <c r="J8" s="17" cm="1">
        <f t="array" ref="J8">INDEX(Drivers!$C$7:$AG$25,$D8,J$3)</f>
        <v>228.31243540175274</v>
      </c>
      <c r="K8" s="17" cm="1">
        <f t="array" ref="K8">INDEX(Drivers!$C$7:$AG$25,$D8,K$3)</f>
        <v>319.68351840350471</v>
      </c>
      <c r="L8" s="17" cm="1">
        <f t="array" ref="L8">INDEX(Drivers!$C$7:$AG$25,$D8,L$3)</f>
        <v>451.01824061335759</v>
      </c>
      <c r="M8" s="17" cm="1">
        <f t="array" ref="M8">INDEX(Drivers!$C$7:$AK$25,$D8,M$3)</f>
        <v>586.61568448815979</v>
      </c>
      <c r="N8" s="17" cm="1">
        <f t="array" ref="N8">INDEX(Drivers!$C$7:$AK$25,$D8,N$3)</f>
        <v>639.17575428790985</v>
      </c>
      <c r="O8" s="3"/>
      <c r="P8" s="3">
        <f t="shared" ref="P8:P9" si="10">F8</f>
        <v>201.78663829260577</v>
      </c>
      <c r="Q8" s="3">
        <f t="shared" ref="Q8:Q9" si="11">G8</f>
        <v>198.05</v>
      </c>
      <c r="R8" s="3">
        <f t="shared" si="2"/>
        <v>190.12</v>
      </c>
      <c r="S8" s="3">
        <f t="shared" si="3"/>
        <v>199.06146159587709</v>
      </c>
      <c r="T8" s="3">
        <f t="shared" si="4"/>
        <v>228.31243540175274</v>
      </c>
      <c r="U8" s="3">
        <f t="shared" si="5"/>
        <v>319.68351840350471</v>
      </c>
      <c r="V8" s="3">
        <f t="shared" si="6"/>
        <v>451.01824061335759</v>
      </c>
      <c r="W8" s="3">
        <f t="shared" si="7"/>
        <v>586.61568448815979</v>
      </c>
      <c r="X8" s="3">
        <f t="shared" si="8"/>
        <v>639.17575428790985</v>
      </c>
      <c r="Z8" s="3">
        <f>P8</f>
        <v>201.78663829260577</v>
      </c>
      <c r="AA8" s="3">
        <f>Q8</f>
        <v>198.05</v>
      </c>
      <c r="AB8" s="3">
        <f t="shared" ref="AB8:AB9" si="12">R8</f>
        <v>190.12</v>
      </c>
      <c r="AC8" s="3">
        <f t="shared" ref="AC8:AC9" si="13">S8</f>
        <v>199.06146159587709</v>
      </c>
      <c r="AD8" s="3">
        <f t="shared" ref="AD8:AH9" si="14">T8</f>
        <v>228.31243540175274</v>
      </c>
      <c r="AE8" s="3">
        <f t="shared" si="14"/>
        <v>319.68351840350471</v>
      </c>
      <c r="AF8" s="3">
        <f t="shared" si="14"/>
        <v>451.01824061335759</v>
      </c>
      <c r="AG8" s="3">
        <f t="shared" si="14"/>
        <v>586.61568448815979</v>
      </c>
      <c r="AH8" s="3">
        <f t="shared" si="14"/>
        <v>639.17575428790985</v>
      </c>
    </row>
    <row r="9" spans="1:62">
      <c r="A9" t="s">
        <v>16</v>
      </c>
      <c r="B9" s="3" t="s">
        <v>374</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20.132137463466972</v>
      </c>
      <c r="J9" s="17" cm="1">
        <f t="array" ref="J9">INDEX(Drivers!$C$7:$AG$25,$D9,J$3)</f>
        <v>23.290240412972864</v>
      </c>
      <c r="K9" s="17" cm="1">
        <f t="array" ref="K9">INDEX(Drivers!$C$7:$AG$25,$D9,K$3)</f>
        <v>33.550079435863331</v>
      </c>
      <c r="L9" s="17" cm="1">
        <f t="array" ref="L9">INDEX(Drivers!$C$7:$AG$25,$D9,L$3)</f>
        <v>48.150288413997878</v>
      </c>
      <c r="M9" s="17" cm="1">
        <f t="array" ref="M9">INDEX(Drivers!$C$7:$AK$25,$D9,M$3)</f>
        <v>63.206231487511147</v>
      </c>
      <c r="N9" s="17" cm="1">
        <f t="array" ref="N9">INDEX(Drivers!$C$7:$AK$25,$D9,N$3)</f>
        <v>69.121526017843863</v>
      </c>
      <c r="O9" s="3"/>
      <c r="P9" s="3">
        <f t="shared" si="10"/>
        <v>21.03698901557286</v>
      </c>
      <c r="Q9" s="3">
        <f t="shared" si="11"/>
        <v>20.85</v>
      </c>
      <c r="R9" s="3">
        <f t="shared" si="2"/>
        <v>19.82</v>
      </c>
      <c r="S9" s="3">
        <f t="shared" si="3"/>
        <v>20.132137463466972</v>
      </c>
      <c r="T9" s="3">
        <f t="shared" si="4"/>
        <v>23.290240412972864</v>
      </c>
      <c r="U9" s="3">
        <f t="shared" si="5"/>
        <v>33.550079435863331</v>
      </c>
      <c r="V9" s="3">
        <f t="shared" si="6"/>
        <v>48.150288413997878</v>
      </c>
      <c r="W9" s="3">
        <f t="shared" si="7"/>
        <v>63.206231487511147</v>
      </c>
      <c r="X9" s="3">
        <f t="shared" si="8"/>
        <v>69.121526017843863</v>
      </c>
      <c r="Z9" s="3">
        <f>P9</f>
        <v>21.03698901557286</v>
      </c>
      <c r="AA9" s="3">
        <f>Q9</f>
        <v>20.85</v>
      </c>
      <c r="AB9" s="3">
        <f t="shared" si="12"/>
        <v>19.82</v>
      </c>
      <c r="AC9" s="3">
        <f t="shared" si="13"/>
        <v>20.132137463466972</v>
      </c>
      <c r="AD9" s="3">
        <f t="shared" si="14"/>
        <v>23.290240412972864</v>
      </c>
      <c r="AE9" s="3">
        <f t="shared" si="14"/>
        <v>33.550079435863331</v>
      </c>
      <c r="AF9" s="3">
        <f t="shared" si="14"/>
        <v>48.150288413997878</v>
      </c>
      <c r="AG9" s="3">
        <f t="shared" si="14"/>
        <v>63.206231487511147</v>
      </c>
      <c r="AH9" s="3">
        <f t="shared" si="14"/>
        <v>69.121526017843863</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430</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777</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5"/>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5"/>
      <c r="AJ13" s="195"/>
      <c r="AK13" s="195"/>
      <c r="AL13" s="195"/>
      <c r="AM13" s="195"/>
      <c r="AN13" s="195"/>
      <c r="AO13" s="195"/>
      <c r="AP13" s="195"/>
      <c r="AQ13" s="195"/>
      <c r="AR13" s="195"/>
      <c r="AS13" s="195"/>
      <c r="AT13" s="195"/>
      <c r="AU13" s="195"/>
      <c r="AV13" s="195"/>
      <c r="AW13" s="195"/>
    </row>
    <row r="14" spans="1:62">
      <c r="A14" t="s">
        <v>16</v>
      </c>
      <c r="B14" s="3" t="s">
        <v>398</v>
      </c>
      <c r="C14" s="3" t="s">
        <v>778</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5"/>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5"/>
      <c r="AJ14" s="195"/>
      <c r="AK14" s="195"/>
      <c r="AL14" s="195"/>
      <c r="AM14" s="195"/>
      <c r="AN14" s="195"/>
      <c r="AO14" s="195"/>
      <c r="AP14" s="195"/>
      <c r="AQ14" s="195"/>
      <c r="AR14" s="195"/>
      <c r="AS14" s="195"/>
      <c r="AT14" s="195"/>
      <c r="AU14" s="195"/>
      <c r="AV14" s="195"/>
      <c r="AW14" s="195"/>
    </row>
    <row r="15" spans="1:62">
      <c r="A15" t="s">
        <v>16</v>
      </c>
      <c r="B15" s="3" t="s">
        <v>399</v>
      </c>
      <c r="C15" s="3" t="s">
        <v>779</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5"/>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5"/>
      <c r="AJ15" s="195"/>
      <c r="AK15" s="195"/>
      <c r="AL15" s="195"/>
      <c r="AM15" s="195"/>
      <c r="AN15" s="195"/>
      <c r="AO15" s="195"/>
      <c r="AP15" s="195"/>
      <c r="AQ15" s="195"/>
      <c r="AR15" s="195"/>
      <c r="AS15" s="195"/>
      <c r="AT15" s="195"/>
      <c r="AU15" s="195"/>
      <c r="AV15" s="195"/>
      <c r="AW15" s="195"/>
    </row>
    <row r="16" spans="1:62">
      <c r="A16" t="s">
        <v>16</v>
      </c>
      <c r="B16" s="3" t="s">
        <v>400</v>
      </c>
      <c r="C16" s="3" t="s">
        <v>780</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5"/>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5"/>
      <c r="AJ16" s="195"/>
      <c r="AK16" s="195"/>
      <c r="AL16" s="195"/>
      <c r="AM16" s="195"/>
      <c r="AN16" s="195"/>
      <c r="AO16" s="195"/>
      <c r="AP16" s="195"/>
      <c r="AQ16" s="195"/>
      <c r="AR16" s="195"/>
      <c r="AS16" s="195"/>
      <c r="AT16" s="195"/>
      <c r="AU16" s="195"/>
      <c r="AV16" s="195"/>
      <c r="AW16" s="195"/>
    </row>
    <row r="17" spans="1:49">
      <c r="A17" t="s">
        <v>16</v>
      </c>
      <c r="B17" s="3" t="s">
        <v>401</v>
      </c>
      <c r="C17" s="3" t="s">
        <v>781</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5"/>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5"/>
      <c r="AJ17" s="195"/>
      <c r="AK17" s="195"/>
      <c r="AL17" s="195"/>
      <c r="AM17" s="195"/>
      <c r="AN17" s="195"/>
      <c r="AO17" s="195"/>
      <c r="AP17" s="195"/>
      <c r="AQ17" s="195"/>
      <c r="AR17" s="195"/>
      <c r="AS17" s="195"/>
      <c r="AT17" s="195"/>
      <c r="AU17" s="195"/>
      <c r="AV17" s="195"/>
      <c r="AW17" s="195"/>
    </row>
    <row r="18" spans="1:49">
      <c r="A18" t="s">
        <v>16</v>
      </c>
      <c r="B18" s="3" t="s">
        <v>402</v>
      </c>
      <c r="C18" s="3" t="s">
        <v>782</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5"/>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5"/>
      <c r="AJ18" s="195"/>
      <c r="AK18" s="195"/>
      <c r="AL18" s="195"/>
      <c r="AM18" s="195"/>
      <c r="AN18" s="195"/>
      <c r="AO18" s="195"/>
      <c r="AP18" s="195"/>
      <c r="AQ18" s="195"/>
      <c r="AR18" s="195"/>
      <c r="AS18" s="195"/>
      <c r="AT18" s="195"/>
      <c r="AU18" s="195"/>
      <c r="AV18" s="195"/>
      <c r="AW18" s="195"/>
    </row>
    <row r="19" spans="1:49">
      <c r="A19" t="s">
        <v>16</v>
      </c>
      <c r="B19" s="3" t="s">
        <v>403</v>
      </c>
      <c r="C19" s="3" t="s">
        <v>783</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5"/>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5"/>
      <c r="AJ19" s="195"/>
      <c r="AK19" s="195"/>
      <c r="AL19" s="195"/>
      <c r="AM19" s="195"/>
      <c r="AN19" s="195"/>
      <c r="AO19" s="195"/>
      <c r="AP19" s="195"/>
      <c r="AQ19" s="195"/>
      <c r="AR19" s="195"/>
      <c r="AS19" s="195"/>
      <c r="AT19" s="195"/>
      <c r="AU19" s="195"/>
      <c r="AV19" s="195"/>
      <c r="AW19" s="195"/>
    </row>
    <row r="20" spans="1:49">
      <c r="A20" t="s">
        <v>16</v>
      </c>
      <c r="B20" s="3" t="s">
        <v>404</v>
      </c>
      <c r="C20" s="3" t="s">
        <v>784</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5"/>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5"/>
      <c r="AJ20" s="195"/>
      <c r="AK20" s="195"/>
      <c r="AL20" s="195"/>
      <c r="AM20" s="195"/>
      <c r="AN20" s="195"/>
      <c r="AO20" s="195"/>
      <c r="AP20" s="195"/>
      <c r="AQ20" s="195"/>
      <c r="AR20" s="195"/>
      <c r="AS20" s="195"/>
      <c r="AT20" s="195"/>
      <c r="AU20" s="195"/>
      <c r="AV20" s="195"/>
      <c r="AW20" s="195"/>
    </row>
    <row r="21" spans="1:49">
      <c r="A21" t="s">
        <v>16</v>
      </c>
      <c r="B21" s="3" t="s">
        <v>405</v>
      </c>
      <c r="C21" s="3" t="s">
        <v>785</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5"/>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5"/>
      <c r="AJ21" s="195"/>
      <c r="AK21" s="195"/>
      <c r="AL21" s="195"/>
      <c r="AM21" s="195"/>
      <c r="AN21" s="195"/>
      <c r="AO21" s="195"/>
      <c r="AP21" s="195"/>
      <c r="AQ21" s="195"/>
      <c r="AR21" s="195"/>
      <c r="AS21" s="195"/>
      <c r="AT21" s="195"/>
      <c r="AU21" s="195"/>
      <c r="AV21" s="195"/>
      <c r="AW21" s="195"/>
    </row>
    <row r="22" spans="1:49">
      <c r="A22" t="s">
        <v>16</v>
      </c>
      <c r="B22" s="3" t="s">
        <v>406</v>
      </c>
      <c r="C22" s="3" t="s">
        <v>786</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5"/>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5"/>
      <c r="AJ22" s="195"/>
      <c r="AK22" s="195"/>
      <c r="AL22" s="195"/>
      <c r="AM22" s="195"/>
      <c r="AN22" s="195"/>
      <c r="AO22" s="195"/>
      <c r="AP22" s="195"/>
      <c r="AQ22" s="195"/>
      <c r="AR22" s="195"/>
      <c r="AS22" s="195"/>
      <c r="AT22" s="195"/>
      <c r="AU22" s="195"/>
      <c r="AV22" s="195"/>
      <c r="AW22" s="195"/>
    </row>
    <row r="23" spans="1:49">
      <c r="A23" t="s">
        <v>16</v>
      </c>
      <c r="B23" s="3" t="s">
        <v>368</v>
      </c>
      <c r="C23" s="3" t="s">
        <v>787</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5"/>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5"/>
      <c r="AJ23" s="195"/>
      <c r="AK23" s="195"/>
      <c r="AL23" s="195"/>
      <c r="AM23" s="195"/>
      <c r="AN23" s="195"/>
      <c r="AO23" s="195"/>
      <c r="AP23" s="195"/>
      <c r="AQ23" s="195"/>
      <c r="AR23" s="195"/>
      <c r="AS23" s="195"/>
      <c r="AT23" s="195"/>
      <c r="AU23" s="195"/>
      <c r="AV23" s="195"/>
      <c r="AW23" s="195"/>
    </row>
    <row r="24" spans="1:49">
      <c r="A24" t="s">
        <v>16</v>
      </c>
      <c r="B24" s="3" t="s">
        <v>370</v>
      </c>
      <c r="C24" s="3" t="s">
        <v>788</v>
      </c>
      <c r="F24" s="297">
        <v>0</v>
      </c>
      <c r="G24" s="297">
        <v>0</v>
      </c>
      <c r="H24" s="297">
        <v>0</v>
      </c>
      <c r="I24" s="297">
        <v>0</v>
      </c>
      <c r="J24" s="297">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5"/>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5"/>
      <c r="AJ24" s="195"/>
      <c r="AK24" s="195"/>
      <c r="AL24" s="195"/>
      <c r="AM24" s="195"/>
      <c r="AN24" s="195"/>
      <c r="AO24" s="195"/>
      <c r="AP24" s="195"/>
      <c r="AQ24" s="195"/>
      <c r="AR24" s="195"/>
      <c r="AS24" s="195"/>
      <c r="AT24" s="195"/>
      <c r="AU24" s="195"/>
      <c r="AV24" s="195"/>
      <c r="AW24" s="195"/>
    </row>
    <row r="25" spans="1:49">
      <c r="A25" t="s">
        <v>16</v>
      </c>
      <c r="B25" s="3" t="s">
        <v>369</v>
      </c>
      <c r="C25" s="3" t="s">
        <v>789</v>
      </c>
      <c r="F25" s="37">
        <v>0.8</v>
      </c>
      <c r="G25" s="47">
        <f t="shared" si="18"/>
        <v>0.8</v>
      </c>
      <c r="H25" s="47">
        <f t="shared" si="19"/>
        <v>0.8</v>
      </c>
      <c r="I25" s="297">
        <v>0.5</v>
      </c>
      <c r="J25" s="297">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5"/>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5"/>
      <c r="AJ25" s="195"/>
      <c r="AK25" s="195"/>
      <c r="AL25" s="195"/>
      <c r="AM25" s="195"/>
      <c r="AN25" s="195"/>
      <c r="AO25" s="195"/>
      <c r="AP25" s="195"/>
      <c r="AQ25" s="195"/>
      <c r="AR25" s="195"/>
      <c r="AS25" s="195"/>
      <c r="AT25" s="195"/>
      <c r="AU25" s="195"/>
      <c r="AV25" s="195"/>
      <c r="AW25" s="195"/>
    </row>
    <row r="26" spans="1:49" ht="15.75" thickBot="1">
      <c r="A26" t="s">
        <v>16</v>
      </c>
      <c r="B26" s="3"/>
      <c r="C26" s="3"/>
      <c r="P26" s="3"/>
      <c r="R26" s="3"/>
      <c r="T26" s="3"/>
      <c r="U26" s="3"/>
      <c r="V26" s="3"/>
      <c r="W26" s="3"/>
      <c r="X26" s="3"/>
      <c r="Y26" s="3"/>
      <c r="Z26" s="3"/>
      <c r="AA26" s="3"/>
      <c r="AB26" s="3"/>
      <c r="AD26" s="219" t="s">
        <v>814</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399</v>
      </c>
      <c r="C28" s="3" t="s">
        <v>779</v>
      </c>
      <c r="D28" t="s">
        <v>39</v>
      </c>
      <c r="F28" s="196">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7">
        <f t="shared" ref="P28:P36" si="37">$F28</f>
        <v>1.1310877688817864E-2</v>
      </c>
      <c r="Q28" s="197">
        <f>P28</f>
        <v>1.1310877688817864E-2</v>
      </c>
      <c r="R28" s="197">
        <f>Q28</f>
        <v>1.1310877688817864E-2</v>
      </c>
      <c r="S28" s="197">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8"/>
      <c r="Z28" s="197">
        <f>P28</f>
        <v>1.1310877688817864E-2</v>
      </c>
      <c r="AA28" s="197">
        <f>Q28</f>
        <v>1.1310877688817864E-2</v>
      </c>
      <c r="AB28" s="197">
        <f>R28</f>
        <v>1.1310877688817864E-2</v>
      </c>
      <c r="AC28" s="197">
        <f>S28</f>
        <v>1.1310877688817864E-2</v>
      </c>
      <c r="AD28" s="220">
        <f>AC28*$AD$27</f>
        <v>1.0745333804376971E-2</v>
      </c>
      <c r="AE28" s="220">
        <f t="shared" ref="AE28:AH28" si="41">AD28*$AD$27</f>
        <v>1.0208067114158122E-2</v>
      </c>
      <c r="AF28" s="220">
        <f t="shared" si="41"/>
        <v>9.6976637584502146E-3</v>
      </c>
      <c r="AG28" s="220">
        <f t="shared" si="41"/>
        <v>9.2127805705277035E-3</v>
      </c>
      <c r="AH28" s="220">
        <f t="shared" si="41"/>
        <v>8.7521415420013186E-3</v>
      </c>
      <c r="AI28" s="198"/>
      <c r="AM28" s="198"/>
      <c r="AP28" s="220">
        <v>9.7864749964441684E-3</v>
      </c>
      <c r="AQ28" s="220">
        <v>8.3185037469775437E-3</v>
      </c>
      <c r="AR28" s="56">
        <v>7.0707281849309118E-3</v>
      </c>
      <c r="AS28" s="198"/>
      <c r="AT28" s="198"/>
      <c r="AU28" s="198"/>
      <c r="AV28" s="198"/>
      <c r="AW28" s="198"/>
    </row>
    <row r="29" spans="1:49">
      <c r="A29" t="s">
        <v>16</v>
      </c>
      <c r="B29" s="3" t="s">
        <v>400</v>
      </c>
      <c r="C29" s="3" t="s">
        <v>780</v>
      </c>
      <c r="F29" s="196">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7">
        <f t="shared" si="37"/>
        <v>7.4488324862735031E-2</v>
      </c>
      <c r="Q29" s="197">
        <f t="shared" ref="Q29:R35" si="42">P29</f>
        <v>7.4488324862735031E-2</v>
      </c>
      <c r="R29" s="197">
        <f t="shared" si="42"/>
        <v>7.4488324862735031E-2</v>
      </c>
      <c r="S29" s="197">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8"/>
      <c r="Z29" s="197">
        <f t="shared" ref="Z29:Z36" si="44">P29</f>
        <v>7.4488324862735031E-2</v>
      </c>
      <c r="AA29" s="197">
        <f t="shared" ref="AA29:AA35" si="45">Q29</f>
        <v>7.4488324862735031E-2</v>
      </c>
      <c r="AB29" s="197">
        <f t="shared" ref="AB29:AB35" si="46">R29</f>
        <v>7.4488324862735031E-2</v>
      </c>
      <c r="AC29" s="197">
        <f t="shared" ref="AC29:AC35" si="47">S29</f>
        <v>7.4488324862735031E-2</v>
      </c>
      <c r="AD29" s="220">
        <f t="shared" ref="AD29:AH29" si="48">AC29*$AD$27</f>
        <v>7.0763908619598276E-2</v>
      </c>
      <c r="AE29" s="220">
        <f t="shared" si="48"/>
        <v>6.7225713188618363E-2</v>
      </c>
      <c r="AF29" s="220">
        <f t="shared" si="48"/>
        <v>6.3864427529187445E-2</v>
      </c>
      <c r="AG29" s="220">
        <f t="shared" si="48"/>
        <v>6.0671206152728072E-2</v>
      </c>
      <c r="AH29" s="220">
        <f t="shared" si="48"/>
        <v>5.7637645845091665E-2</v>
      </c>
      <c r="AI29" s="198"/>
      <c r="AM29" s="198"/>
      <c r="AP29" s="54">
        <v>6.5492845584742485E-2</v>
      </c>
      <c r="AQ29" s="220">
        <v>5.5668918747031108E-2</v>
      </c>
      <c r="AR29" s="56">
        <v>4.7318580934976442E-2</v>
      </c>
      <c r="AS29" s="198"/>
      <c r="AT29" s="198"/>
      <c r="AU29" s="198"/>
      <c r="AV29" s="198"/>
      <c r="AW29" s="198"/>
    </row>
    <row r="30" spans="1:49">
      <c r="A30" t="s">
        <v>16</v>
      </c>
      <c r="B30" s="3" t="s">
        <v>401</v>
      </c>
      <c r="C30" s="3" t="s">
        <v>781</v>
      </c>
      <c r="F30" s="196">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7">
        <f t="shared" si="37"/>
        <v>2.1367810388246332E-2</v>
      </c>
      <c r="Q30" s="197">
        <f t="shared" si="42"/>
        <v>2.1367810388246332E-2</v>
      </c>
      <c r="R30" s="197">
        <f t="shared" si="42"/>
        <v>2.1367810388246332E-2</v>
      </c>
      <c r="S30" s="197">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8"/>
      <c r="Z30" s="197">
        <f t="shared" si="44"/>
        <v>2.1367810388246332E-2</v>
      </c>
      <c r="AA30" s="197">
        <f t="shared" si="45"/>
        <v>2.1367810388246332E-2</v>
      </c>
      <c r="AB30" s="197">
        <f t="shared" si="46"/>
        <v>2.1367810388246332E-2</v>
      </c>
      <c r="AC30" s="197">
        <f t="shared" si="47"/>
        <v>2.1367810388246332E-2</v>
      </c>
      <c r="AD30" s="220">
        <f t="shared" ref="AD30:AH30" si="51">AC30*$AD$27</f>
        <v>2.0299419868834014E-2</v>
      </c>
      <c r="AE30" s="220">
        <f t="shared" si="51"/>
        <v>1.9284448875392313E-2</v>
      </c>
      <c r="AF30" s="220">
        <f t="shared" si="51"/>
        <v>1.8320226431622698E-2</v>
      </c>
      <c r="AG30" s="220">
        <f t="shared" si="51"/>
        <v>1.7404215110041563E-2</v>
      </c>
      <c r="AH30" s="220">
        <f t="shared" si="51"/>
        <v>1.6534004354539486E-2</v>
      </c>
      <c r="AI30" s="198"/>
      <c r="AM30" s="198"/>
      <c r="AP30" s="54">
        <v>2.1843528378332117E-2</v>
      </c>
      <c r="AQ30" s="220">
        <v>1.8566999121582297E-2</v>
      </c>
      <c r="AR30" s="56">
        <v>1.5781949253344953E-2</v>
      </c>
      <c r="AS30" s="198"/>
      <c r="AT30" s="198"/>
      <c r="AU30" s="198"/>
      <c r="AV30" s="198"/>
      <c r="AW30" s="198"/>
    </row>
    <row r="31" spans="1:49">
      <c r="A31" t="s">
        <v>16</v>
      </c>
      <c r="B31" s="3" t="s">
        <v>402</v>
      </c>
      <c r="C31" s="3" t="s">
        <v>782</v>
      </c>
      <c r="F31" s="196">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7">
        <f t="shared" si="37"/>
        <v>1.4627762918736976E-2</v>
      </c>
      <c r="Q31" s="197">
        <f t="shared" si="42"/>
        <v>1.4627762918736976E-2</v>
      </c>
      <c r="R31" s="197">
        <f t="shared" si="42"/>
        <v>1.4627762918736976E-2</v>
      </c>
      <c r="S31" s="197">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8"/>
      <c r="Z31" s="197">
        <f t="shared" si="44"/>
        <v>1.4627762918736976E-2</v>
      </c>
      <c r="AA31" s="197">
        <f t="shared" si="45"/>
        <v>1.4627762918736976E-2</v>
      </c>
      <c r="AB31" s="197">
        <f t="shared" si="46"/>
        <v>1.4627762918736976E-2</v>
      </c>
      <c r="AC31" s="197">
        <f t="shared" si="47"/>
        <v>1.4627762918736976E-2</v>
      </c>
      <c r="AD31" s="220">
        <f t="shared" ref="AD31:AH31" si="53">AC31*$AD$27</f>
        <v>1.3896374772800127E-2</v>
      </c>
      <c r="AE31" s="220">
        <f t="shared" si="53"/>
        <v>1.3201556034160121E-2</v>
      </c>
      <c r="AF31" s="220">
        <f t="shared" si="53"/>
        <v>1.2541478232452115E-2</v>
      </c>
      <c r="AG31" s="220">
        <f t="shared" si="53"/>
        <v>1.1914404320829509E-2</v>
      </c>
      <c r="AH31" s="220">
        <f t="shared" si="53"/>
        <v>1.1318684104788033E-2</v>
      </c>
      <c r="AI31" s="198"/>
      <c r="AM31" s="198"/>
      <c r="AP31" s="54">
        <v>1.316775848625332E-2</v>
      </c>
      <c r="AQ31" s="220">
        <v>1.1192594713315322E-2</v>
      </c>
      <c r="AR31" s="56">
        <v>9.513705506318023E-3</v>
      </c>
      <c r="AS31" s="198"/>
      <c r="AT31" s="198"/>
      <c r="AU31" s="198"/>
      <c r="AV31" s="198"/>
      <c r="AW31" s="198"/>
    </row>
    <row r="32" spans="1:49">
      <c r="A32" t="s">
        <v>16</v>
      </c>
      <c r="B32" s="3" t="s">
        <v>403</v>
      </c>
      <c r="C32" s="3" t="s">
        <v>783</v>
      </c>
      <c r="F32" s="196">
        <f t="shared" si="49"/>
        <v>0.58639103006054849</v>
      </c>
      <c r="G32" s="48">
        <v>0.6</v>
      </c>
      <c r="H32" s="48">
        <v>0.60599999999999998</v>
      </c>
      <c r="I32" s="281">
        <v>0.61</v>
      </c>
      <c r="J32" s="48">
        <f>F32</f>
        <v>0.58639103006054849</v>
      </c>
      <c r="K32" s="48">
        <f t="shared" si="36"/>
        <v>0.52921790462964491</v>
      </c>
      <c r="L32" s="48">
        <f t="shared" si="36"/>
        <v>0.50275700939816259</v>
      </c>
      <c r="M32" s="48">
        <f t="shared" si="36"/>
        <v>0.47761915892825446</v>
      </c>
      <c r="N32" s="48">
        <f t="shared" si="36"/>
        <v>0.4537382009818417</v>
      </c>
      <c r="P32" s="197">
        <f t="shared" si="37"/>
        <v>0.58639103006054849</v>
      </c>
      <c r="Q32" s="197">
        <f t="shared" si="42"/>
        <v>0.58639103006054849</v>
      </c>
      <c r="R32" s="281">
        <f>I32</f>
        <v>0.61</v>
      </c>
      <c r="S32" s="197">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8"/>
      <c r="Z32" s="197">
        <f t="shared" si="44"/>
        <v>0.58639103006054849</v>
      </c>
      <c r="AA32" s="197">
        <f t="shared" si="45"/>
        <v>0.58639103006054849</v>
      </c>
      <c r="AB32" s="197">
        <f t="shared" si="46"/>
        <v>0.61</v>
      </c>
      <c r="AC32" s="197">
        <f t="shared" si="47"/>
        <v>0.58639103006054849</v>
      </c>
      <c r="AD32" s="220">
        <f t="shared" ref="AD32:AH32" si="55">AC32*$AD$27</f>
        <v>0.55707147855752104</v>
      </c>
      <c r="AE32" s="220">
        <f t="shared" si="55"/>
        <v>0.52921790462964491</v>
      </c>
      <c r="AF32" s="220">
        <f t="shared" si="55"/>
        <v>0.50275700939816259</v>
      </c>
      <c r="AG32" s="220">
        <f t="shared" si="55"/>
        <v>0.47761915892825446</v>
      </c>
      <c r="AH32" s="220">
        <f t="shared" si="55"/>
        <v>0.4537382009818417</v>
      </c>
      <c r="AI32" s="198"/>
      <c r="AM32" s="198"/>
      <c r="AP32" s="54">
        <v>0.43256392509058594</v>
      </c>
      <c r="AQ32" s="220">
        <v>0.36767933632699806</v>
      </c>
      <c r="AR32" s="56">
        <v>0.31252743587794835</v>
      </c>
      <c r="AS32" s="198"/>
      <c r="AT32" s="198"/>
      <c r="AU32" s="198"/>
      <c r="AV32" s="198"/>
      <c r="AW32" s="198"/>
    </row>
    <row r="33" spans="1:49">
      <c r="A33" t="s">
        <v>16</v>
      </c>
      <c r="B33" s="3" t="s">
        <v>404</v>
      </c>
      <c r="C33" s="3" t="s">
        <v>784</v>
      </c>
      <c r="F33" s="196">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7">
        <f t="shared" si="37"/>
        <v>0.17957151280249187</v>
      </c>
      <c r="Q33" s="197">
        <f t="shared" si="42"/>
        <v>0.17957151280249187</v>
      </c>
      <c r="R33" s="197">
        <f t="shared" si="42"/>
        <v>0.17957151280249187</v>
      </c>
      <c r="S33" s="197">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8"/>
      <c r="Z33" s="197">
        <f t="shared" si="44"/>
        <v>0.17957151280249187</v>
      </c>
      <c r="AA33" s="197">
        <f t="shared" si="45"/>
        <v>0.17957151280249187</v>
      </c>
      <c r="AB33" s="197">
        <f t="shared" si="46"/>
        <v>0.17957151280249187</v>
      </c>
      <c r="AC33" s="197">
        <f t="shared" si="47"/>
        <v>0.17957151280249187</v>
      </c>
      <c r="AD33" s="220">
        <f t="shared" ref="AD33:AH33" si="57">AC33*$AD$27</f>
        <v>0.17059293716236726</v>
      </c>
      <c r="AE33" s="220">
        <f t="shared" si="57"/>
        <v>0.16206329030424887</v>
      </c>
      <c r="AF33" s="220">
        <f t="shared" si="57"/>
        <v>0.15396012578903642</v>
      </c>
      <c r="AG33" s="220">
        <f t="shared" si="57"/>
        <v>0.14626211949958459</v>
      </c>
      <c r="AH33" s="220">
        <f t="shared" si="57"/>
        <v>0.13894901352460537</v>
      </c>
      <c r="AI33" s="198"/>
      <c r="AM33" s="198"/>
      <c r="AP33" s="54">
        <v>0.15199325034036584</v>
      </c>
      <c r="AQ33" s="220">
        <v>0.12919426278931095</v>
      </c>
      <c r="AR33" s="56">
        <v>0.10981512337091431</v>
      </c>
      <c r="AS33" s="198"/>
      <c r="AT33" s="198"/>
      <c r="AU33" s="198"/>
      <c r="AV33" s="198"/>
      <c r="AW33" s="198"/>
    </row>
    <row r="34" spans="1:49">
      <c r="A34" t="s">
        <v>16</v>
      </c>
      <c r="B34" s="3" t="s">
        <v>405</v>
      </c>
      <c r="C34" s="3" t="s">
        <v>785</v>
      </c>
      <c r="F34" s="196">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7">
        <f t="shared" si="37"/>
        <v>1.0141010242039481E-2</v>
      </c>
      <c r="Q34" s="197">
        <f t="shared" si="42"/>
        <v>1.0141010242039481E-2</v>
      </c>
      <c r="R34" s="197">
        <f t="shared" si="42"/>
        <v>1.0141010242039481E-2</v>
      </c>
      <c r="S34" s="197">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8"/>
      <c r="Z34" s="197">
        <f t="shared" si="44"/>
        <v>1.0141010242039481E-2</v>
      </c>
      <c r="AA34" s="197">
        <f t="shared" si="45"/>
        <v>1.0141010242039481E-2</v>
      </c>
      <c r="AB34" s="197">
        <f t="shared" si="46"/>
        <v>1.0141010242039481E-2</v>
      </c>
      <c r="AC34" s="197">
        <f t="shared" si="47"/>
        <v>1.0141010242039481E-2</v>
      </c>
      <c r="AD34" s="220">
        <f t="shared" ref="AD34:AH34" si="59">AC34*$AD$27</f>
        <v>9.6339597299375072E-3</v>
      </c>
      <c r="AE34" s="220">
        <f t="shared" si="59"/>
        <v>9.152261743440632E-3</v>
      </c>
      <c r="AF34" s="220">
        <f t="shared" si="59"/>
        <v>8.6946486562685995E-3</v>
      </c>
      <c r="AG34" s="220">
        <f t="shared" si="59"/>
        <v>8.2599162234551684E-3</v>
      </c>
      <c r="AH34" s="220">
        <f t="shared" si="59"/>
        <v>7.8469204122824099E-3</v>
      </c>
      <c r="AI34" s="198"/>
      <c r="AM34" s="198"/>
      <c r="AP34" s="54">
        <v>5.5938512554391424E-3</v>
      </c>
      <c r="AQ34" s="220">
        <v>4.7547735671232706E-3</v>
      </c>
      <c r="AR34" s="56">
        <v>4.0415575320547799E-3</v>
      </c>
      <c r="AS34" s="198"/>
      <c r="AT34" s="198"/>
      <c r="AU34" s="198"/>
      <c r="AV34" s="198"/>
      <c r="AW34" s="198"/>
    </row>
    <row r="35" spans="1:49">
      <c r="A35" t="s">
        <v>16</v>
      </c>
      <c r="B35" s="3" t="s">
        <v>406</v>
      </c>
      <c r="C35" s="3" t="s">
        <v>786</v>
      </c>
      <c r="F35" s="196">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7">
        <f t="shared" si="37"/>
        <v>2.9052410444323504E-3</v>
      </c>
      <c r="Q35" s="197">
        <f t="shared" si="42"/>
        <v>2.9052410444323504E-3</v>
      </c>
      <c r="R35" s="197">
        <f t="shared" si="42"/>
        <v>2.9052410444323504E-3</v>
      </c>
      <c r="S35" s="197">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8"/>
      <c r="Z35" s="197">
        <f t="shared" si="44"/>
        <v>2.9052410444323504E-3</v>
      </c>
      <c r="AA35" s="197">
        <f t="shared" si="45"/>
        <v>2.9052410444323504E-3</v>
      </c>
      <c r="AB35" s="197">
        <f t="shared" si="46"/>
        <v>2.9052410444323504E-3</v>
      </c>
      <c r="AC35" s="197">
        <f t="shared" si="47"/>
        <v>2.9052410444323504E-3</v>
      </c>
      <c r="AD35" s="220">
        <f t="shared" ref="AD35:AH35" si="61">AC35*$AD$27</f>
        <v>2.7599789922107326E-3</v>
      </c>
      <c r="AE35" s="220">
        <f t="shared" si="61"/>
        <v>2.6219800426001958E-3</v>
      </c>
      <c r="AF35" s="220">
        <f t="shared" si="61"/>
        <v>2.4908810404701857E-3</v>
      </c>
      <c r="AG35" s="220">
        <f t="shared" si="61"/>
        <v>2.3663369884466762E-3</v>
      </c>
      <c r="AH35" s="220">
        <f t="shared" si="61"/>
        <v>2.2480201390243423E-3</v>
      </c>
      <c r="AI35" s="198"/>
      <c r="AM35" s="198"/>
      <c r="AP35" s="54">
        <v>4.9746960538483084E-3</v>
      </c>
      <c r="AQ35" s="220">
        <v>4.2284916457710616E-3</v>
      </c>
      <c r="AR35" s="56">
        <v>3.5942178989054022E-3</v>
      </c>
      <c r="AS35" s="198"/>
      <c r="AT35" s="198"/>
      <c r="AU35" s="198"/>
      <c r="AV35" s="198"/>
      <c r="AW35" s="198"/>
    </row>
    <row r="36" spans="1:49">
      <c r="A36" t="s">
        <v>16</v>
      </c>
      <c r="B36" s="3" t="s">
        <v>368</v>
      </c>
      <c r="C36" s="3" t="s">
        <v>787</v>
      </c>
      <c r="D36" t="s">
        <v>39</v>
      </c>
      <c r="F36" s="196">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7">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8"/>
      <c r="Z36" s="197">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8"/>
      <c r="AJ36" s="198"/>
      <c r="AK36" s="198"/>
      <c r="AL36" s="198"/>
      <c r="AM36" s="198"/>
      <c r="AN36" s="198"/>
      <c r="AO36" s="198"/>
      <c r="AP36" s="198"/>
      <c r="AQ36" s="198"/>
      <c r="AR36" s="198"/>
      <c r="AS36" s="198"/>
      <c r="AT36" s="198"/>
      <c r="AU36" s="198"/>
      <c r="AV36" s="198"/>
      <c r="AW36" s="198"/>
    </row>
    <row r="37" spans="1:49">
      <c r="A37" t="s">
        <v>16</v>
      </c>
    </row>
    <row r="38" spans="1:49" ht="15.75" thickBot="1">
      <c r="A38" t="s">
        <v>16</v>
      </c>
      <c r="B38" s="9" t="s">
        <v>419</v>
      </c>
      <c r="C38" s="9"/>
      <c r="D38" s="9"/>
    </row>
    <row r="39" spans="1:49">
      <c r="A39" t="s">
        <v>16</v>
      </c>
      <c r="B39" s="3" t="s">
        <v>398</v>
      </c>
      <c r="C39" s="3" t="s">
        <v>778</v>
      </c>
      <c r="D39" t="s">
        <v>39</v>
      </c>
      <c r="F39" s="196">
        <f>F46/F$48</f>
        <v>0.16642758048548645</v>
      </c>
      <c r="G39" s="298">
        <v>0.19</v>
      </c>
      <c r="H39" s="298">
        <f>G39</f>
        <v>0.19</v>
      </c>
      <c r="I39" s="298">
        <f>H39</f>
        <v>0.19</v>
      </c>
      <c r="J39" s="298">
        <v>0.19</v>
      </c>
      <c r="K39" s="48">
        <f>IF($D$4,AE39,U39)</f>
        <v>0.17147499999999999</v>
      </c>
      <c r="L39" s="48">
        <f>IF($D$4,AF39,V39)</f>
        <v>0.16290124999999997</v>
      </c>
      <c r="M39" s="48">
        <f>IF($D$4,AG39,W39)</f>
        <v>0.15475618749999998</v>
      </c>
      <c r="N39" s="48">
        <f>IF($D$4,AH39,X39)</f>
        <v>0.14701837812499996</v>
      </c>
      <c r="P39" s="197">
        <f>F39</f>
        <v>0.16642758048548645</v>
      </c>
      <c r="Q39" s="197">
        <f t="shared" ref="Q39:T39" si="67">G39</f>
        <v>0.19</v>
      </c>
      <c r="R39" s="197">
        <f t="shared" si="67"/>
        <v>0.19</v>
      </c>
      <c r="S39" s="197">
        <f t="shared" si="67"/>
        <v>0.19</v>
      </c>
      <c r="T39" s="197">
        <f t="shared" si="67"/>
        <v>0.19</v>
      </c>
      <c r="U39" s="25">
        <f>T39</f>
        <v>0.19</v>
      </c>
      <c r="V39" s="25">
        <f>U39</f>
        <v>0.19</v>
      </c>
      <c r="W39" s="25">
        <f t="shared" ref="W39:X39" si="68">V39</f>
        <v>0.19</v>
      </c>
      <c r="X39" s="25">
        <f t="shared" si="68"/>
        <v>0.19</v>
      </c>
      <c r="Y39" s="198"/>
      <c r="Z39" s="197">
        <f>P39</f>
        <v>0.16642758048548645</v>
      </c>
      <c r="AA39" s="197">
        <f>Q39</f>
        <v>0.19</v>
      </c>
      <c r="AB39" s="197">
        <f>R39</f>
        <v>0.19</v>
      </c>
      <c r="AC39" s="197">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8"/>
      <c r="AJ39" s="198"/>
      <c r="AK39" s="198"/>
      <c r="AL39" s="198"/>
      <c r="AM39" s="198"/>
      <c r="AN39" s="198"/>
      <c r="AO39" s="198"/>
      <c r="AP39" s="198"/>
      <c r="AQ39" s="198"/>
      <c r="AR39" s="198"/>
      <c r="AS39" s="198"/>
      <c r="AT39" s="198"/>
      <c r="AU39" s="198"/>
      <c r="AV39" s="198"/>
      <c r="AW39" s="198"/>
    </row>
    <row r="40" spans="1:49">
      <c r="A40" t="s">
        <v>16</v>
      </c>
      <c r="B40" s="3" t="s">
        <v>370</v>
      </c>
      <c r="C40" s="3" t="s">
        <v>788</v>
      </c>
      <c r="D40" t="s">
        <v>39</v>
      </c>
      <c r="F40" s="196">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7">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8"/>
      <c r="Z40" s="197">
        <f>P40</f>
        <v>0.83357241951451344</v>
      </c>
      <c r="AA40" s="197">
        <f t="shared" ref="AA40" si="74">Q40</f>
        <v>0.81</v>
      </c>
      <c r="AB40" s="197">
        <f t="shared" ref="AB40" si="75">R40</f>
        <v>0.81</v>
      </c>
      <c r="AC40" s="197">
        <f t="shared" ref="AC40" si="76">S40</f>
        <v>0.81</v>
      </c>
      <c r="AD40" s="48">
        <f>1-AD39</f>
        <v>0.81950000000000001</v>
      </c>
      <c r="AE40" s="48">
        <f>1-AE39</f>
        <v>0.82852499999999996</v>
      </c>
      <c r="AF40" s="48">
        <f>1-AF39</f>
        <v>0.83709875</v>
      </c>
      <c r="AG40" s="48">
        <f>1-AG39</f>
        <v>0.84524381250000002</v>
      </c>
      <c r="AH40" s="48">
        <f>1-AH39</f>
        <v>0.85298162187500004</v>
      </c>
      <c r="AI40" s="198"/>
      <c r="AJ40" s="198"/>
      <c r="AK40" s="198"/>
      <c r="AL40" s="198"/>
      <c r="AM40" s="198"/>
      <c r="AN40" s="198"/>
      <c r="AO40" s="198"/>
      <c r="AP40" s="198"/>
      <c r="AQ40" s="198"/>
      <c r="AR40" s="198"/>
      <c r="AS40" s="198"/>
      <c r="AT40" s="198"/>
      <c r="AU40" s="198"/>
      <c r="AV40" s="198"/>
      <c r="AW40" s="198"/>
    </row>
    <row r="41" spans="1:49">
      <c r="A41" t="s">
        <v>16</v>
      </c>
    </row>
    <row r="42" spans="1:49" ht="15.75" thickBot="1">
      <c r="A42" t="s">
        <v>16</v>
      </c>
      <c r="B42" s="9" t="s">
        <v>195</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18.640659659915396</v>
      </c>
      <c r="J43" s="35">
        <f t="shared" si="78"/>
        <v>20.949335350447488</v>
      </c>
      <c r="K43" s="35">
        <f t="shared" si="78"/>
        <v>28.083124176699719</v>
      </c>
      <c r="L43" s="35">
        <f t="shared" si="78"/>
        <v>37.533574095253329</v>
      </c>
      <c r="M43" s="35">
        <f t="shared" si="78"/>
        <v>46.687918963279856</v>
      </c>
      <c r="N43" s="35">
        <f t="shared" si="78"/>
        <v>50.155089588725303</v>
      </c>
      <c r="O43" s="35"/>
      <c r="P43" s="35">
        <f>$F43</f>
        <v>18.931145021834741</v>
      </c>
      <c r="Q43" s="35">
        <f>G43</f>
        <v>19.16679090850425</v>
      </c>
      <c r="R43" s="35">
        <f>H43</f>
        <v>18.454471209495399</v>
      </c>
      <c r="S43" s="35">
        <f>I43</f>
        <v>18.640659659915396</v>
      </c>
      <c r="T43" s="258">
        <f>R43*(1+(R13+T13)/2*((T7/R7)^(1/(T$4-R$4))-1))^(T$4-R$4)</f>
        <v>20.949315343702175</v>
      </c>
      <c r="U43" s="258">
        <f>T43*(1+(T13+U13)/2*((U7/T7)^(1/(U$4-T$4))-1))^(U$4-T$4)</f>
        <v>28.083097357141792</v>
      </c>
      <c r="V43" s="258">
        <f>S43*(1+(S13+V13)/2*((V7/S7)^(1/(V$4-S$4))-1))^(V$4-S$4)</f>
        <v>37.52614974900834</v>
      </c>
      <c r="W43" s="258">
        <f>T43*(1+(T13+W13)/2*((W7/T7)^(1/(W$4-T$4))-1))^(W$4-T$4)</f>
        <v>46.685846643130326</v>
      </c>
      <c r="X43" s="258">
        <f>U43*(1+(U13+X13)/2*((X7/U7)^(1/(X$4-U$4))-1))^(X$4-U$4)</f>
        <v>50.139845950972003</v>
      </c>
      <c r="Z43" s="35">
        <f>P43</f>
        <v>18.931145021834741</v>
      </c>
      <c r="AA43" s="35">
        <f>Q43</f>
        <v>19.16679090850425</v>
      </c>
      <c r="AB43" s="35">
        <f>R43</f>
        <v>18.454471209495399</v>
      </c>
      <c r="AC43" s="35">
        <f>S43</f>
        <v>18.640659659915396</v>
      </c>
      <c r="AD43" s="258">
        <f>AB43*(1+(AB13+AD13)/2*((AD7/AB7)^(1/(AD$4-AB$4))-1))^(AD$4-AB$4)</f>
        <v>20.949315343702175</v>
      </c>
      <c r="AE43" s="258">
        <f>AD43*(1+(AD13+AE13)/2*((AE7/AD7)^(1/(AE$4-AD$4))-1))^(AE$4-AD$4)</f>
        <v>28.083097357141792</v>
      </c>
      <c r="AF43" s="258">
        <f>AC43*(1+(AC13+AF13)/2*((AF7/AC7)^(1/(AF$4-AC$4))-1))^(AF$4-AC$4)</f>
        <v>37.52614974900834</v>
      </c>
      <c r="AG43" s="258">
        <f>AD43*(1+(AD13+AG13)/2*((AG7/AD7)^(1/(AG$4-AD$4))-1))^(AG$4-AD$4)</f>
        <v>46.685846643130326</v>
      </c>
      <c r="AH43" s="258">
        <f>AE43*(1+(AE13+AH13)/2*((AH7/AE7)^(1/(AH$4-AE$4))-1))^(AH$4-AE$4)</f>
        <v>50.139845950972003</v>
      </c>
    </row>
    <row r="44" spans="1:49">
      <c r="A44" t="s">
        <v>16</v>
      </c>
    </row>
    <row r="45" spans="1:49" ht="15.75" thickBot="1">
      <c r="A45" t="s">
        <v>16</v>
      </c>
      <c r="B45" s="9" t="s">
        <v>397</v>
      </c>
      <c r="C45" s="9"/>
      <c r="D45" s="9"/>
    </row>
    <row r="46" spans="1:49">
      <c r="A46" t="s">
        <v>16</v>
      </c>
      <c r="B46" s="3" t="s">
        <v>398</v>
      </c>
      <c r="C46" s="3" t="s">
        <v>778</v>
      </c>
      <c r="D46" t="s">
        <v>137</v>
      </c>
      <c r="F46" s="37">
        <f>F64*F93</f>
        <v>5.4191590500230697</v>
      </c>
      <c r="G46" s="6">
        <f t="shared" ref="G46:N46" si="79">G39*G$48</f>
        <v>6.263725567965813</v>
      </c>
      <c r="H46" s="6">
        <f t="shared" si="79"/>
        <v>6.0309388102583563</v>
      </c>
      <c r="I46" s="6">
        <f t="shared" si="79"/>
        <v>6.0917853736148864</v>
      </c>
      <c r="J46" s="6">
        <f t="shared" si="79"/>
        <v>6.8462627934374565</v>
      </c>
      <c r="K46" s="6">
        <f t="shared" si="79"/>
        <v>8.2827765928960844</v>
      </c>
      <c r="L46" s="6">
        <f t="shared" ref="L46:M46" si="80">L39*L$48</f>
        <v>10.51656847925557</v>
      </c>
      <c r="M46" s="6">
        <f t="shared" si="80"/>
        <v>12.4274565726394</v>
      </c>
      <c r="N46" s="6">
        <f t="shared" si="79"/>
        <v>12.682835324881403</v>
      </c>
      <c r="P46" s="6">
        <f t="shared" ref="P46" si="81">P39*P$48</f>
        <v>5.4191590500230697</v>
      </c>
      <c r="Q46" s="6">
        <f>$G46</f>
        <v>6.263725567965813</v>
      </c>
      <c r="R46" s="6">
        <f t="shared" ref="R46:X47" si="82">R39*R$48</f>
        <v>6.0299454950865155</v>
      </c>
      <c r="S46" s="6">
        <f t="shared" si="82"/>
        <v>6.0908959928898438</v>
      </c>
      <c r="T46" s="257">
        <f t="shared" si="82"/>
        <v>6.845128654616043</v>
      </c>
      <c r="U46" s="257">
        <f t="shared" si="82"/>
        <v>9.1760714503508893</v>
      </c>
      <c r="V46" s="257">
        <f t="shared" ref="V46:W46" si="83">V39*V$48</f>
        <v>12.261791122463769</v>
      </c>
      <c r="W46" s="257">
        <f t="shared" si="83"/>
        <v>15.254466381306896</v>
      </c>
      <c r="X46" s="257">
        <f t="shared" si="82"/>
        <v>16.38305074061574</v>
      </c>
      <c r="Y46" s="6"/>
      <c r="Z46" s="6">
        <f t="shared" ref="Z46:AH47" si="84">Z39*Z$48</f>
        <v>5.4191590500230697</v>
      </c>
      <c r="AA46" s="6">
        <f t="shared" si="84"/>
        <v>6.263725567965813</v>
      </c>
      <c r="AB46" s="6">
        <f t="shared" si="84"/>
        <v>6.0299454950865155</v>
      </c>
      <c r="AC46" s="6">
        <f t="shared" si="84"/>
        <v>6.0908959928898438</v>
      </c>
      <c r="AD46" s="257">
        <f t="shared" si="84"/>
        <v>6.5028722218852408</v>
      </c>
      <c r="AE46" s="257">
        <f t="shared" si="84"/>
        <v>8.2814044839416763</v>
      </c>
      <c r="AF46" s="257">
        <f t="shared" ref="AF46:AG46" si="85">AF39*AF$48</f>
        <v>10.512953163622372</v>
      </c>
      <c r="AG46" s="257">
        <f t="shared" si="85"/>
        <v>12.424858207989349</v>
      </c>
      <c r="AH46" s="257">
        <f t="shared" si="84"/>
        <v>12.676892361183713</v>
      </c>
      <c r="AI46" s="6"/>
      <c r="AJ46" s="6"/>
      <c r="AK46" s="6"/>
      <c r="AL46" s="6"/>
      <c r="AM46" s="6"/>
      <c r="AN46" s="6"/>
      <c r="AO46" s="6"/>
      <c r="AP46" s="6"/>
      <c r="AQ46" s="6"/>
      <c r="AR46" s="6"/>
      <c r="AS46" s="6"/>
      <c r="AT46" s="6"/>
      <c r="AU46" s="6"/>
      <c r="AV46" s="6"/>
      <c r="AW46" s="6"/>
    </row>
    <row r="47" spans="1:49">
      <c r="A47" t="s">
        <v>16</v>
      </c>
      <c r="B47" s="3" t="s">
        <v>370</v>
      </c>
      <c r="C47" s="3" t="s">
        <v>788</v>
      </c>
      <c r="D47" t="s">
        <v>137</v>
      </c>
      <c r="F47" s="37">
        <f>F103</f>
        <v>27.142505514316699</v>
      </c>
      <c r="G47" s="6">
        <f t="shared" ref="G47" si="86">G40*G$48</f>
        <v>26.703251105538467</v>
      </c>
      <c r="H47" s="6">
        <f t="shared" ref="H47:N47" si="87">H40*H$48</f>
        <v>25.710844401627732</v>
      </c>
      <c r="I47" s="6">
        <f t="shared" si="87"/>
        <v>25.970242908568729</v>
      </c>
      <c r="J47" s="6">
        <f t="shared" si="87"/>
        <v>29.186699277286003</v>
      </c>
      <c r="K47" s="6">
        <f t="shared" si="87"/>
        <v>40.020338105433609</v>
      </c>
      <c r="L47" s="6">
        <f t="shared" si="87"/>
        <v>54.041367566389084</v>
      </c>
      <c r="M47" s="6">
        <f t="shared" si="87"/>
        <v>67.875998645520468</v>
      </c>
      <c r="N47" s="6">
        <f t="shared" si="87"/>
        <v>73.584170791170493</v>
      </c>
      <c r="P47" s="6">
        <f>P40*P$48</f>
        <v>27.142505514316699</v>
      </c>
      <c r="Q47" s="6">
        <f>$G47</f>
        <v>26.703251105538467</v>
      </c>
      <c r="R47" s="6">
        <f t="shared" si="82"/>
        <v>25.706609742210937</v>
      </c>
      <c r="S47" s="6">
        <f t="shared" si="82"/>
        <v>25.966451338109337</v>
      </c>
      <c r="T47" s="257">
        <f t="shared" si="82"/>
        <v>29.181864264415765</v>
      </c>
      <c r="U47" s="257">
        <f t="shared" si="82"/>
        <v>39.119041446232735</v>
      </c>
      <c r="V47" s="257">
        <f t="shared" ref="V47:W47" si="88">V40*V$48</f>
        <v>52.273951627345546</v>
      </c>
      <c r="W47" s="257">
        <f t="shared" si="88"/>
        <v>65.032198783466242</v>
      </c>
      <c r="X47" s="257">
        <f t="shared" si="82"/>
        <v>69.843532104730272</v>
      </c>
      <c r="Y47" s="6"/>
      <c r="Z47" s="6">
        <f t="shared" si="84"/>
        <v>27.142505514316699</v>
      </c>
      <c r="AA47" s="6">
        <f t="shared" si="84"/>
        <v>26.703251105538467</v>
      </c>
      <c r="AB47" s="6">
        <f t="shared" si="84"/>
        <v>25.706609742210937</v>
      </c>
      <c r="AC47" s="6">
        <f t="shared" si="84"/>
        <v>25.966451338109337</v>
      </c>
      <c r="AD47" s="257">
        <f t="shared" si="84"/>
        <v>29.524120697146564</v>
      </c>
      <c r="AE47" s="257">
        <f t="shared" si="84"/>
        <v>40.013708412641947</v>
      </c>
      <c r="AF47" s="257">
        <f t="shared" ref="AF47:AG47" si="89">AF40*AF$48</f>
        <v>54.022789586186938</v>
      </c>
      <c r="AG47" s="257">
        <f t="shared" si="89"/>
        <v>67.861806956783795</v>
      </c>
      <c r="AH47" s="257">
        <f t="shared" si="84"/>
        <v>73.549690484162284</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32.062028282183611</v>
      </c>
      <c r="J48" s="35">
        <f t="shared" si="90"/>
        <v>36.032962070723457</v>
      </c>
      <c r="K48" s="35">
        <f t="shared" si="90"/>
        <v>48.303114698329694</v>
      </c>
      <c r="L48" s="35">
        <f t="shared" si="90"/>
        <v>64.557936045644652</v>
      </c>
      <c r="M48" s="35">
        <f t="shared" si="90"/>
        <v>80.303455218159868</v>
      </c>
      <c r="N48" s="35">
        <f t="shared" si="90"/>
        <v>86.267006116051903</v>
      </c>
      <c r="P48" s="35">
        <f>$F48</f>
        <v>32.561664564339772</v>
      </c>
      <c r="Q48" s="35">
        <f>$G48</f>
        <v>32.966976673504277</v>
      </c>
      <c r="R48" s="35">
        <f>P48*(1+(P21+R21)/2*((R7/P7)^(1/(R$4-P$4))-1))^(R$4-P$4)</f>
        <v>31.736555237297448</v>
      </c>
      <c r="S48" s="35">
        <f>Q48*(1+(Q21+S21)/2*((S7/Q7)^(1/(S$4-Q$4))-1))^(S$4-Q$4)</f>
        <v>32.057347330999178</v>
      </c>
      <c r="T48" s="258">
        <f>R48*(1+(R21+T21)/2*((T7/R7)^(1/(T$4-R$4))-1))^(T$4-R$4)</f>
        <v>36.026992919031805</v>
      </c>
      <c r="U48" s="258">
        <f>T48*(1+(T21+U21)/2*((U7/T7)^(1/(U$4-T$4))-1))^(U$4-T$4)</f>
        <v>48.295112896583625</v>
      </c>
      <c r="V48" s="258">
        <f>S48*(1+(S21+V21)/2*((V7/S7)^(1/(V$4-S$4))-1))^(V$4-S$4)</f>
        <v>64.535742749809316</v>
      </c>
      <c r="W48" s="258">
        <f>T48*(1+(T21+W21)/2*((W7/T7)^(1/(W$4-T$4))-1))^(W$4-T$4)</f>
        <v>80.28666516477314</v>
      </c>
      <c r="X48" s="258">
        <f>U48*(1+(U21+X21)/2*((X7/U7)^(1/(X$4-U$4))-1))^(X$4-U$4)</f>
        <v>86.226582845346002</v>
      </c>
      <c r="Y48" s="3"/>
      <c r="Z48" s="35">
        <f>P48</f>
        <v>32.561664564339772</v>
      </c>
      <c r="AA48" s="35">
        <f>Q48</f>
        <v>32.966976673504277</v>
      </c>
      <c r="AB48" s="35">
        <f>R48</f>
        <v>31.736555237297448</v>
      </c>
      <c r="AC48" s="35">
        <f>S48</f>
        <v>32.057347330999178</v>
      </c>
      <c r="AD48" s="258">
        <f>AB48*(1+(AB21+AD21)/2*((AD7/AB7)^(1/(AD$4-AB$4))-1))^(AD$4-AB$4)</f>
        <v>36.026992919031805</v>
      </c>
      <c r="AE48" s="258">
        <f>AD48*(1+(AD21+AE21)/2*((AE7/AD7)^(1/(AE$4-AD$4))-1))^(AE$4-AD$4)</f>
        <v>48.295112896583625</v>
      </c>
      <c r="AF48" s="258">
        <f>AC48*(1+(AC21+AF21)/2*((AF7/AC7)^(1/(AF$4-AC$4))-1))^(AF$4-AC$4)</f>
        <v>64.535742749809316</v>
      </c>
      <c r="AG48" s="258">
        <f>AD48*(1+(AD21+AG21)/2*((AG7/AD7)^(1/(AG$4-AD$4))-1))^(AG$4-AD$4)</f>
        <v>80.28666516477314</v>
      </c>
      <c r="AH48" s="258">
        <f>AE48*(1+(AE21+AH21)/2*((AH7/AE7)^(1/(AH$4-AE$4))-1))^(AH$4-AE$4)</f>
        <v>86.226582845346002</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196</v>
      </c>
      <c r="C50" s="9"/>
      <c r="D50" s="9"/>
    </row>
    <row r="51" spans="1:49">
      <c r="A51" t="s">
        <v>16</v>
      </c>
      <c r="B51" s="3" t="s">
        <v>399</v>
      </c>
      <c r="C51" s="3" t="s">
        <v>779</v>
      </c>
      <c r="D51" t="s">
        <v>137</v>
      </c>
      <c r="F51" s="37">
        <f>F65*F94</f>
        <v>2.508551055458172</v>
      </c>
      <c r="G51" s="6">
        <f t="shared" ref="G51" si="91">G28*G$60</f>
        <v>2.539776305544069</v>
      </c>
      <c r="H51" s="6">
        <f t="shared" ref="H51:N59" si="92">H28*H$60</f>
        <v>2.4453873855547426</v>
      </c>
      <c r="I51" s="6">
        <f t="shared" si="92"/>
        <v>2.4700590698758176</v>
      </c>
      <c r="J51" s="6">
        <f t="shared" si="92"/>
        <v>2.6371808668574701</v>
      </c>
      <c r="K51" s="6">
        <f t="shared" si="92"/>
        <v>3.3584484994581625</v>
      </c>
      <c r="L51" s="6">
        <f t="shared" ref="L51:M51" si="93">L28*L$60</f>
        <v>4.2641924760951957</v>
      </c>
      <c r="M51" s="6">
        <f t="shared" si="93"/>
        <v>5.0390074403623251</v>
      </c>
      <c r="N51" s="6">
        <f t="shared" si="92"/>
        <v>5.1425568211335344</v>
      </c>
      <c r="P51" s="6">
        <f t="shared" ref="P51:X51" si="94">P28*P$60</f>
        <v>2.508551055458172</v>
      </c>
      <c r="Q51" s="6">
        <f t="shared" si="94"/>
        <v>2.539776305544069</v>
      </c>
      <c r="R51" s="6">
        <f t="shared" si="94"/>
        <v>2.4453873855547426</v>
      </c>
      <c r="S51" s="6">
        <f t="shared" si="94"/>
        <v>2.4700590698758176</v>
      </c>
      <c r="T51" s="257">
        <f t="shared" si="94"/>
        <v>2.7759798598499685</v>
      </c>
      <c r="U51" s="257">
        <f t="shared" si="94"/>
        <v>3.7212725755769114</v>
      </c>
      <c r="V51" s="257">
        <f t="shared" ref="V51:W51" si="95">V28*V$60</f>
        <v>4.9735442205513296</v>
      </c>
      <c r="W51" s="257">
        <f t="shared" si="95"/>
        <v>6.1865792194502198</v>
      </c>
      <c r="X51" s="257">
        <f t="shared" si="94"/>
        <v>6.6460112570730461</v>
      </c>
      <c r="Y51" s="6"/>
      <c r="Z51" s="6">
        <f>P51</f>
        <v>2.508551055458172</v>
      </c>
      <c r="AA51" s="6">
        <f>Q51</f>
        <v>2.539776305544069</v>
      </c>
      <c r="AB51" s="6">
        <f>R51</f>
        <v>2.4453873855547426</v>
      </c>
      <c r="AC51" s="6">
        <f>S51</f>
        <v>2.4700590698758176</v>
      </c>
      <c r="AD51" s="257">
        <f t="shared" ref="AD51:AH59" si="96">AD28*AD$60</f>
        <v>2.6371783483333711</v>
      </c>
      <c r="AE51" s="257">
        <f t="shared" si="96"/>
        <v>3.3584452921189967</v>
      </c>
      <c r="AF51" s="257">
        <f t="shared" ref="AF51:AG51" si="97">AF28*AF$60</f>
        <v>4.2633489955005288</v>
      </c>
      <c r="AG51" s="257">
        <f t="shared" si="97"/>
        <v>5.0387837757209324</v>
      </c>
      <c r="AH51" s="257">
        <f t="shared" si="96"/>
        <v>5.1409938436979452</v>
      </c>
      <c r="AI51" s="6"/>
      <c r="AJ51" s="6"/>
      <c r="AK51" s="6"/>
      <c r="AL51" s="6"/>
      <c r="AM51" s="6"/>
      <c r="AN51" s="6"/>
      <c r="AO51" s="6"/>
      <c r="AP51" s="6"/>
      <c r="AQ51" s="6"/>
      <c r="AR51" s="6"/>
      <c r="AS51" s="6"/>
      <c r="AT51" s="6"/>
      <c r="AU51" s="6"/>
      <c r="AV51" s="6"/>
      <c r="AW51" s="6"/>
    </row>
    <row r="52" spans="1:49">
      <c r="A52" t="s">
        <v>16</v>
      </c>
      <c r="B52" s="3" t="s">
        <v>400</v>
      </c>
      <c r="C52" s="3" t="s">
        <v>780</v>
      </c>
      <c r="D52" t="s">
        <v>137</v>
      </c>
      <c r="F52" s="37">
        <f t="shared" ref="F52:F58" si="98">F66*F95</f>
        <v>16.520182703280053</v>
      </c>
      <c r="G52" s="6">
        <f t="shared" ref="G52" si="99">G29*G$60</f>
        <v>16.725818078032439</v>
      </c>
      <c r="H52" s="6">
        <f t="shared" si="92"/>
        <v>16.104215340469594</v>
      </c>
      <c r="I52" s="6">
        <f t="shared" si="92"/>
        <v>16.266691895090634</v>
      </c>
      <c r="J52" s="6">
        <f t="shared" si="92"/>
        <v>17.367280465464823</v>
      </c>
      <c r="K52" s="6">
        <f t="shared" si="92"/>
        <v>22.117222884455941</v>
      </c>
      <c r="L52" s="6">
        <f t="shared" ref="L52:M52" si="100">L29*L$60</f>
        <v>28.082043071743819</v>
      </c>
      <c r="M52" s="6">
        <f t="shared" si="100"/>
        <v>33.184623999119253</v>
      </c>
      <c r="N52" s="6">
        <f t="shared" si="92"/>
        <v>33.866553388369596</v>
      </c>
      <c r="P52" s="6">
        <f t="shared" ref="P52:P59" si="101">P29*P$60</f>
        <v>16.520182703280053</v>
      </c>
      <c r="Q52" s="6">
        <f t="shared" ref="Q52:X59" si="102">Q29*Q$60</f>
        <v>16.725818078032439</v>
      </c>
      <c r="R52" s="6">
        <f t="shared" si="102"/>
        <v>16.104215340469594</v>
      </c>
      <c r="S52" s="6">
        <f t="shared" si="102"/>
        <v>16.266691895090634</v>
      </c>
      <c r="T52" s="257">
        <f t="shared" si="102"/>
        <v>18.281347858384027</v>
      </c>
      <c r="U52" s="257">
        <f t="shared" si="102"/>
        <v>24.506618154521821</v>
      </c>
      <c r="V52" s="257">
        <f t="shared" ref="V52:W52" si="103">V29*V$60</f>
        <v>32.75351284064012</v>
      </c>
      <c r="W52" s="257">
        <f t="shared" si="103"/>
        <v>40.742012721350214</v>
      </c>
      <c r="X52" s="257">
        <f t="shared" si="102"/>
        <v>43.767624332784237</v>
      </c>
      <c r="Y52" s="6"/>
      <c r="Z52" s="6">
        <f t="shared" ref="Z52:Z59" si="104">P52</f>
        <v>16.520182703280053</v>
      </c>
      <c r="AA52" s="6">
        <f t="shared" ref="AA52:AA60" si="105">Q52</f>
        <v>16.725818078032439</v>
      </c>
      <c r="AB52" s="6">
        <f t="shared" ref="AB52:AB60" si="106">R52</f>
        <v>16.104215340469594</v>
      </c>
      <c r="AC52" s="6">
        <f t="shared" ref="AC52:AC60" si="107">S52</f>
        <v>16.266691895090634</v>
      </c>
      <c r="AD52" s="257">
        <f t="shared" si="96"/>
        <v>17.367263879604167</v>
      </c>
      <c r="AE52" s="257">
        <f t="shared" si="96"/>
        <v>22.117201762370787</v>
      </c>
      <c r="AF52" s="257">
        <f t="shared" ref="AF52:AG52" si="108">AF29*AF$60</f>
        <v>28.076488290030191</v>
      </c>
      <c r="AG52" s="257">
        <f t="shared" si="108"/>
        <v>33.183151044948346</v>
      </c>
      <c r="AH52" s="257">
        <f t="shared" si="96"/>
        <v>33.856260325870089</v>
      </c>
      <c r="AI52" s="6"/>
      <c r="AJ52" s="6"/>
      <c r="AK52" s="6"/>
      <c r="AL52" s="6"/>
      <c r="AM52" s="6"/>
      <c r="AN52" s="6"/>
      <c r="AO52" s="6"/>
      <c r="AP52" s="6"/>
      <c r="AQ52" s="6"/>
      <c r="AR52" s="6"/>
      <c r="AS52" s="6"/>
      <c r="AT52" s="6"/>
      <c r="AU52" s="6"/>
      <c r="AV52" s="6"/>
      <c r="AW52" s="6"/>
    </row>
    <row r="53" spans="1:49">
      <c r="A53" t="s">
        <v>16</v>
      </c>
      <c r="B53" s="3" t="s">
        <v>401</v>
      </c>
      <c r="C53" s="3" t="s">
        <v>781</v>
      </c>
      <c r="D53" t="s">
        <v>137</v>
      </c>
      <c r="F53" s="37">
        <f t="shared" si="98"/>
        <v>4.7389994637867545</v>
      </c>
      <c r="G53" s="6">
        <f t="shared" ref="G53" si="109">G30*G$60</f>
        <v>4.7979882745154434</v>
      </c>
      <c r="H53" s="6">
        <f t="shared" si="92"/>
        <v>4.6196745661922405</v>
      </c>
      <c r="I53" s="6">
        <f t="shared" si="92"/>
        <v>4.6662827859109095</v>
      </c>
      <c r="J53" s="6">
        <f t="shared" si="92"/>
        <v>4.9819989458670308</v>
      </c>
      <c r="K53" s="6">
        <f t="shared" si="92"/>
        <v>6.3445731365354883</v>
      </c>
      <c r="L53" s="6">
        <f t="shared" ref="L53:M53" si="110">L30*L$60</f>
        <v>8.0556486238259062</v>
      </c>
      <c r="M53" s="6">
        <f t="shared" si="110"/>
        <v>9.5193811208012331</v>
      </c>
      <c r="N53" s="6">
        <f t="shared" si="92"/>
        <v>9.7150002049265058</v>
      </c>
      <c r="P53" s="6">
        <f t="shared" si="101"/>
        <v>4.7389994637867545</v>
      </c>
      <c r="Q53" s="6">
        <f t="shared" si="102"/>
        <v>4.7979882745154434</v>
      </c>
      <c r="R53" s="6">
        <f t="shared" si="102"/>
        <v>4.6196745661922405</v>
      </c>
      <c r="S53" s="6">
        <f t="shared" si="102"/>
        <v>4.6662827859109095</v>
      </c>
      <c r="T53" s="257">
        <f t="shared" si="102"/>
        <v>5.2442094167021382</v>
      </c>
      <c r="U53" s="257">
        <f t="shared" si="102"/>
        <v>7.0299979352193773</v>
      </c>
      <c r="V53" s="257">
        <f t="shared" ref="V53:W53" si="111">V30*V$60</f>
        <v>9.3957120557817841</v>
      </c>
      <c r="W53" s="257">
        <f t="shared" si="111"/>
        <v>11.687302731932668</v>
      </c>
      <c r="X53" s="257">
        <f t="shared" si="102"/>
        <v>12.555233314889596</v>
      </c>
      <c r="Y53" s="6"/>
      <c r="Z53" s="6">
        <f t="shared" si="104"/>
        <v>4.7389994637867545</v>
      </c>
      <c r="AA53" s="6">
        <f t="shared" si="105"/>
        <v>4.7979882745154434</v>
      </c>
      <c r="AB53" s="6">
        <f t="shared" si="106"/>
        <v>4.6196745661922405</v>
      </c>
      <c r="AC53" s="6">
        <f t="shared" si="107"/>
        <v>4.6662827859109095</v>
      </c>
      <c r="AD53" s="257">
        <f t="shared" si="96"/>
        <v>4.9819941880271097</v>
      </c>
      <c r="AE53" s="257">
        <f t="shared" si="96"/>
        <v>6.3445670774287564</v>
      </c>
      <c r="AF53" s="257">
        <f t="shared" ref="AF53:AG53" si="112">AF30*AF$60</f>
        <v>8.0540551724679439</v>
      </c>
      <c r="AG53" s="257">
        <f t="shared" si="112"/>
        <v>9.5189585873976093</v>
      </c>
      <c r="AH53" s="257">
        <f t="shared" si="96"/>
        <v>9.7120475246479643</v>
      </c>
      <c r="AI53" s="6"/>
      <c r="AJ53" s="6"/>
      <c r="AK53" s="6"/>
      <c r="AL53" s="6"/>
      <c r="AM53" s="6"/>
      <c r="AN53" s="6"/>
      <c r="AO53" s="6"/>
      <c r="AP53" s="6"/>
      <c r="AQ53" s="6"/>
      <c r="AR53" s="6"/>
      <c r="AS53" s="6"/>
      <c r="AT53" s="6"/>
      <c r="AU53" s="6"/>
      <c r="AV53" s="6"/>
      <c r="AW53" s="6"/>
    </row>
    <row r="54" spans="1:49">
      <c r="A54" t="s">
        <v>16</v>
      </c>
      <c r="B54" s="3" t="s">
        <v>402</v>
      </c>
      <c r="C54" s="3" t="s">
        <v>782</v>
      </c>
      <c r="D54" t="s">
        <v>137</v>
      </c>
      <c r="F54" s="37">
        <f t="shared" si="98"/>
        <v>3.2441770761137643</v>
      </c>
      <c r="G54" s="6">
        <f t="shared" ref="G54" si="113">G31*G$60</f>
        <v>3.284559048927981</v>
      </c>
      <c r="H54" s="6">
        <f t="shared" si="92"/>
        <v>3.1624908255995221</v>
      </c>
      <c r="I54" s="6">
        <f t="shared" si="92"/>
        <v>3.1943974166690543</v>
      </c>
      <c r="J54" s="6">
        <f t="shared" si="92"/>
        <v>3.4105272424930662</v>
      </c>
      <c r="K54" s="6">
        <f t="shared" si="92"/>
        <v>4.3433047174959176</v>
      </c>
      <c r="L54" s="6">
        <f t="shared" ref="L54:M54" si="114">L31*L$60</f>
        <v>5.514655740804991</v>
      </c>
      <c r="M54" s="6">
        <f t="shared" si="114"/>
        <v>6.5166831621070562</v>
      </c>
      <c r="N54" s="6">
        <f t="shared" si="92"/>
        <v>6.6505981273268402</v>
      </c>
      <c r="P54" s="6">
        <f t="shared" si="101"/>
        <v>3.2441770761137643</v>
      </c>
      <c r="Q54" s="6">
        <f t="shared" si="102"/>
        <v>3.284559048927981</v>
      </c>
      <c r="R54" s="6">
        <f t="shared" si="102"/>
        <v>3.1624908255995221</v>
      </c>
      <c r="S54" s="6">
        <f t="shared" si="102"/>
        <v>3.1943974166690543</v>
      </c>
      <c r="T54" s="257">
        <f t="shared" si="102"/>
        <v>3.5900286763084908</v>
      </c>
      <c r="U54" s="257">
        <f t="shared" si="102"/>
        <v>4.8125260027655594</v>
      </c>
      <c r="V54" s="257">
        <f t="shared" ref="V54:W54" si="115">V31*V$60</f>
        <v>6.432023024703299</v>
      </c>
      <c r="W54" s="257">
        <f t="shared" si="115"/>
        <v>8.000777356965715</v>
      </c>
      <c r="X54" s="257">
        <f t="shared" si="102"/>
        <v>8.5949366351853822</v>
      </c>
      <c r="Y54" s="6"/>
      <c r="Z54" s="6">
        <f t="shared" si="104"/>
        <v>3.2441770761137643</v>
      </c>
      <c r="AA54" s="6">
        <f t="shared" si="105"/>
        <v>3.284559048927981</v>
      </c>
      <c r="AB54" s="6">
        <f t="shared" si="106"/>
        <v>3.1624908255995221</v>
      </c>
      <c r="AC54" s="6">
        <f t="shared" si="107"/>
        <v>3.1943974166690543</v>
      </c>
      <c r="AD54" s="257">
        <f t="shared" si="96"/>
        <v>3.4105239854183775</v>
      </c>
      <c r="AE54" s="257">
        <f t="shared" si="96"/>
        <v>4.3433005696129499</v>
      </c>
      <c r="AF54" s="257">
        <f t="shared" ref="AF54:AG54" si="116">AF31*AF$60</f>
        <v>5.5135649117371868</v>
      </c>
      <c r="AG54" s="257">
        <f t="shared" si="116"/>
        <v>6.516393908395929</v>
      </c>
      <c r="AH54" s="257">
        <f t="shared" si="96"/>
        <v>6.6485768108557295</v>
      </c>
      <c r="AI54" s="6"/>
      <c r="AJ54" s="6"/>
      <c r="AK54" s="6"/>
      <c r="AL54" s="6"/>
      <c r="AM54" s="6"/>
      <c r="AN54" s="6"/>
      <c r="AO54" s="6"/>
      <c r="AP54" s="6"/>
      <c r="AQ54" s="6"/>
      <c r="AR54" s="6"/>
      <c r="AS54" s="6"/>
      <c r="AT54" s="6"/>
      <c r="AU54" s="6"/>
      <c r="AV54" s="6"/>
      <c r="AW54" s="6"/>
    </row>
    <row r="55" spans="1:49">
      <c r="A55" t="s">
        <v>16</v>
      </c>
      <c r="B55" s="3" t="s">
        <v>403</v>
      </c>
      <c r="C55" s="3" t="s">
        <v>783</v>
      </c>
      <c r="D55" t="s">
        <v>137</v>
      </c>
      <c r="F55" s="37">
        <f>F69*F98</f>
        <v>130.05107807184956</v>
      </c>
      <c r="G55" s="6">
        <f>G32*G$60</f>
        <v>134.72568842583829</v>
      </c>
      <c r="H55" s="6">
        <f t="shared" si="92"/>
        <v>131.01589429361536</v>
      </c>
      <c r="I55" s="6">
        <f t="shared" si="92"/>
        <v>133.21123913432774</v>
      </c>
      <c r="J55" s="6">
        <f t="shared" si="92"/>
        <v>143.91541790377966</v>
      </c>
      <c r="K55" s="6">
        <f t="shared" si="92"/>
        <v>174.11240128160202</v>
      </c>
      <c r="L55" s="6">
        <f t="shared" ref="L55:M55" si="117">L32*L$60</f>
        <v>221.06898219807692</v>
      </c>
      <c r="M55" s="6">
        <f t="shared" si="117"/>
        <v>261.2377964583622</v>
      </c>
      <c r="N55" s="6">
        <f t="shared" si="92"/>
        <v>266.60611797355193</v>
      </c>
      <c r="P55" s="6">
        <f t="shared" si="101"/>
        <v>130.05107807184956</v>
      </c>
      <c r="Q55" s="6">
        <f t="shared" si="102"/>
        <v>131.66989201940638</v>
      </c>
      <c r="R55" s="6">
        <f t="shared" si="102"/>
        <v>131.88068567509137</v>
      </c>
      <c r="S55" s="6">
        <f t="shared" si="102"/>
        <v>128.0555339862631</v>
      </c>
      <c r="T55" s="257">
        <f t="shared" si="102"/>
        <v>143.91541790377966</v>
      </c>
      <c r="U55" s="257">
        <f t="shared" si="102"/>
        <v>192.92232828986374</v>
      </c>
      <c r="V55" s="257">
        <f t="shared" ref="V55:W55" si="118">V32*V$60</f>
        <v>257.8439798198886</v>
      </c>
      <c r="W55" s="257">
        <f t="shared" si="118"/>
        <v>320.73148175150561</v>
      </c>
      <c r="X55" s="257">
        <f t="shared" si="102"/>
        <v>344.54986554066159</v>
      </c>
      <c r="Y55" s="6"/>
      <c r="Z55" s="6">
        <f t="shared" si="104"/>
        <v>130.05107807184956</v>
      </c>
      <c r="AA55" s="6">
        <f t="shared" si="105"/>
        <v>131.66989201940638</v>
      </c>
      <c r="AB55" s="6">
        <f t="shared" si="106"/>
        <v>131.88068567509137</v>
      </c>
      <c r="AC55" s="6">
        <f t="shared" si="107"/>
        <v>128.0555339862631</v>
      </c>
      <c r="AD55" s="257">
        <f t="shared" si="96"/>
        <v>136.71951644047903</v>
      </c>
      <c r="AE55" s="257">
        <f t="shared" si="96"/>
        <v>174.11223500317791</v>
      </c>
      <c r="AF55" s="257">
        <f t="shared" ref="AF55:AG55" si="119">AF32*AF$60</f>
        <v>221.02525354426686</v>
      </c>
      <c r="AG55" s="257">
        <f t="shared" si="119"/>
        <v>261.2262009886681</v>
      </c>
      <c r="AH55" s="257">
        <f t="shared" si="96"/>
        <v>266.52508836880941</v>
      </c>
      <c r="AI55" s="6"/>
      <c r="AJ55" s="6"/>
      <c r="AK55" s="6"/>
      <c r="AL55" s="6"/>
      <c r="AM55" s="6"/>
      <c r="AN55" s="6"/>
      <c r="AO55" s="6"/>
      <c r="AP55" s="6"/>
      <c r="AQ55" s="6"/>
      <c r="AR55" s="6"/>
      <c r="AS55" s="6"/>
      <c r="AT55" s="6"/>
      <c r="AU55" s="6"/>
      <c r="AV55" s="6"/>
      <c r="AW55" s="6"/>
    </row>
    <row r="56" spans="1:49">
      <c r="A56" t="s">
        <v>16</v>
      </c>
      <c r="B56" s="3" t="s">
        <v>404</v>
      </c>
      <c r="C56" s="3" t="s">
        <v>784</v>
      </c>
      <c r="D56" t="s">
        <v>137</v>
      </c>
      <c r="F56" s="37">
        <f t="shared" si="98"/>
        <v>39.825760684889083</v>
      </c>
      <c r="G56" s="6">
        <f t="shared" ref="G56" si="120">G33*G$60</f>
        <v>40.321492806641579</v>
      </c>
      <c r="H56" s="6">
        <f t="shared" si="92"/>
        <v>38.822974157550945</v>
      </c>
      <c r="I56" s="6">
        <f t="shared" si="92"/>
        <v>39.21466185843564</v>
      </c>
      <c r="J56" s="6">
        <f t="shared" si="92"/>
        <v>41.867887782356199</v>
      </c>
      <c r="K56" s="6">
        <f t="shared" si="92"/>
        <v>53.318733904547322</v>
      </c>
      <c r="L56" s="6">
        <f t="shared" ref="L56:M56" si="121">L33*L$60</f>
        <v>67.698326768260401</v>
      </c>
      <c r="M56" s="6">
        <f t="shared" si="121"/>
        <v>79.999290416113141</v>
      </c>
      <c r="N56" s="6">
        <f t="shared" si="92"/>
        <v>81.643240555652724</v>
      </c>
      <c r="P56" s="6">
        <f t="shared" si="101"/>
        <v>39.825760684889083</v>
      </c>
      <c r="Q56" s="6">
        <f t="shared" si="102"/>
        <v>40.321492806641579</v>
      </c>
      <c r="R56" s="6">
        <f t="shared" si="102"/>
        <v>38.822974157550945</v>
      </c>
      <c r="S56" s="6">
        <f t="shared" si="102"/>
        <v>39.21466185843564</v>
      </c>
      <c r="T56" s="257">
        <f t="shared" si="102"/>
        <v>44.071460823532846</v>
      </c>
      <c r="U56" s="257">
        <f t="shared" si="102"/>
        <v>59.07892953412447</v>
      </c>
      <c r="V56" s="257">
        <f t="shared" ref="V56:W56" si="122">V33*V$60</f>
        <v>78.959996230658021</v>
      </c>
      <c r="W56" s="257">
        <f t="shared" si="122"/>
        <v>98.218141869522995</v>
      </c>
      <c r="X56" s="257">
        <f t="shared" si="102"/>
        <v>105.51208565493091</v>
      </c>
      <c r="Y56" s="6"/>
      <c r="Z56" s="6">
        <f t="shared" si="104"/>
        <v>39.825760684889083</v>
      </c>
      <c r="AA56" s="6">
        <f t="shared" si="105"/>
        <v>40.321492806641579</v>
      </c>
      <c r="AB56" s="6">
        <f t="shared" si="106"/>
        <v>38.822974157550945</v>
      </c>
      <c r="AC56" s="6">
        <f t="shared" si="107"/>
        <v>39.21466185843564</v>
      </c>
      <c r="AD56" s="257">
        <f t="shared" si="96"/>
        <v>41.867847798263455</v>
      </c>
      <c r="AE56" s="257">
        <f t="shared" si="96"/>
        <v>53.318682984825443</v>
      </c>
      <c r="AF56" s="257">
        <f t="shared" ref="AF56:AG56" si="123">AF33*AF$60</f>
        <v>67.684935668951326</v>
      </c>
      <c r="AG56" s="257">
        <f t="shared" si="123"/>
        <v>79.995739515898293</v>
      </c>
      <c r="AH56" s="257">
        <f t="shared" si="96"/>
        <v>81.618426723313064</v>
      </c>
      <c r="AI56" s="6"/>
      <c r="AJ56" s="6"/>
      <c r="AK56" s="6"/>
      <c r="AL56" s="6"/>
      <c r="AM56" s="6"/>
      <c r="AN56" s="6"/>
      <c r="AO56" s="6"/>
      <c r="AP56" s="6"/>
      <c r="AQ56" s="6"/>
      <c r="AR56" s="6"/>
      <c r="AS56" s="6"/>
      <c r="AT56" s="6"/>
      <c r="AU56" s="6"/>
      <c r="AV56" s="6"/>
      <c r="AW56" s="6"/>
    </row>
    <row r="57" spans="1:49">
      <c r="A57" t="s">
        <v>16</v>
      </c>
      <c r="B57" s="3" t="s">
        <v>405</v>
      </c>
      <c r="C57" s="3" t="s">
        <v>785</v>
      </c>
      <c r="D57" t="s">
        <v>137</v>
      </c>
      <c r="F57" s="37">
        <f t="shared" si="98"/>
        <v>2.2490953086010257</v>
      </c>
      <c r="G57" s="6">
        <f t="shared" ref="G57" si="124">G34*G$60</f>
        <v>2.2770909769870764</v>
      </c>
      <c r="H57" s="6">
        <f t="shared" si="92"/>
        <v>2.1924645641939198</v>
      </c>
      <c r="I57" s="6">
        <f t="shared" si="92"/>
        <v>2.2145844924852267</v>
      </c>
      <c r="J57" s="6">
        <f t="shared" si="92"/>
        <v>2.3644211277566409</v>
      </c>
      <c r="K57" s="6">
        <f t="shared" si="92"/>
        <v>3.01108910973706</v>
      </c>
      <c r="L57" s="6">
        <f t="shared" ref="L57:M57" si="125">L34*L$60</f>
        <v>3.8231533187614692</v>
      </c>
      <c r="M57" s="6">
        <f t="shared" si="125"/>
        <v>4.5178303106350866</v>
      </c>
      <c r="N57" s="6">
        <f t="shared" si="92"/>
        <v>4.610669731221857</v>
      </c>
      <c r="P57" s="6">
        <f t="shared" si="101"/>
        <v>2.2490953086010257</v>
      </c>
      <c r="Q57" s="6">
        <f t="shared" si="102"/>
        <v>2.2770909769870764</v>
      </c>
      <c r="R57" s="6">
        <f t="shared" si="102"/>
        <v>2.1924645641939198</v>
      </c>
      <c r="S57" s="6">
        <f t="shared" si="102"/>
        <v>2.2145844924852267</v>
      </c>
      <c r="T57" s="257">
        <f t="shared" si="102"/>
        <v>2.4888643450069905</v>
      </c>
      <c r="U57" s="257">
        <f t="shared" si="102"/>
        <v>3.3363868251934181</v>
      </c>
      <c r="V57" s="257">
        <f t="shared" ref="V57:W57" si="126">V34*V$60</f>
        <v>4.4591378553858814</v>
      </c>
      <c r="W57" s="257">
        <f t="shared" si="126"/>
        <v>5.5467104281091615</v>
      </c>
      <c r="X57" s="257">
        <f t="shared" si="102"/>
        <v>5.9586240856726436</v>
      </c>
      <c r="Y57" s="6"/>
      <c r="Z57" s="6">
        <f t="shared" si="104"/>
        <v>2.2490953086010257</v>
      </c>
      <c r="AA57" s="6">
        <f t="shared" si="105"/>
        <v>2.2770909769870764</v>
      </c>
      <c r="AB57" s="6">
        <f t="shared" si="106"/>
        <v>2.1924645641939198</v>
      </c>
      <c r="AC57" s="6">
        <f t="shared" si="107"/>
        <v>2.2145844924852267</v>
      </c>
      <c r="AD57" s="257">
        <f t="shared" si="96"/>
        <v>2.3644188697197861</v>
      </c>
      <c r="AE57" s="257">
        <f t="shared" si="96"/>
        <v>3.0110862341282676</v>
      </c>
      <c r="AF57" s="257">
        <f t="shared" ref="AF57:AG57" si="127">AF34*AF$60</f>
        <v>3.8223970781243763</v>
      </c>
      <c r="AG57" s="257">
        <f t="shared" si="127"/>
        <v>4.5176297792986562</v>
      </c>
      <c r="AH57" s="257">
        <f t="shared" si="96"/>
        <v>4.6092684102440833</v>
      </c>
      <c r="AI57" s="6"/>
      <c r="AJ57" s="6"/>
      <c r="AK57" s="6"/>
      <c r="AL57" s="6"/>
      <c r="AM57" s="6"/>
      <c r="AN57" s="6"/>
      <c r="AO57" s="6"/>
      <c r="AP57" s="6"/>
      <c r="AQ57" s="6"/>
      <c r="AR57" s="6"/>
      <c r="AS57" s="6"/>
      <c r="AT57" s="6"/>
      <c r="AU57" s="6"/>
      <c r="AV57" s="6"/>
      <c r="AW57" s="6"/>
    </row>
    <row r="58" spans="1:49">
      <c r="A58" t="s">
        <v>16</v>
      </c>
      <c r="B58" s="3" t="s">
        <v>406</v>
      </c>
      <c r="C58" s="3" t="s">
        <v>786</v>
      </c>
      <c r="D58" t="s">
        <v>137</v>
      </c>
      <c r="F58" s="37">
        <f t="shared" si="98"/>
        <v>0.64433067785501452</v>
      </c>
      <c r="G58" s="6">
        <f t="shared" ref="G58" si="128">G35*G$60</f>
        <v>0.65235099959024967</v>
      </c>
      <c r="H58" s="6">
        <f t="shared" si="92"/>
        <v>0.62810685408386391</v>
      </c>
      <c r="I58" s="6">
        <f t="shared" si="92"/>
        <v>0.63444386805367525</v>
      </c>
      <c r="J58" s="6">
        <f t="shared" si="92"/>
        <v>0.67736972379786653</v>
      </c>
      <c r="K58" s="6">
        <f t="shared" si="92"/>
        <v>0.86263000048918725</v>
      </c>
      <c r="L58" s="6">
        <f t="shared" ref="L58:M58" si="129">L35*L$60</f>
        <v>1.0952737129461556</v>
      </c>
      <c r="M58" s="6">
        <f t="shared" si="129"/>
        <v>1.2942878211311157</v>
      </c>
      <c r="N58" s="6">
        <f t="shared" si="92"/>
        <v>1.3208848650934495</v>
      </c>
      <c r="P58" s="6">
        <f t="shared" si="101"/>
        <v>0.64433067785501452</v>
      </c>
      <c r="Q58" s="6">
        <f t="shared" si="102"/>
        <v>0.65235099959024967</v>
      </c>
      <c r="R58" s="6">
        <f t="shared" si="102"/>
        <v>0.62810685408386391</v>
      </c>
      <c r="S58" s="6">
        <f t="shared" si="102"/>
        <v>0.63444386805367525</v>
      </c>
      <c r="T58" s="257">
        <f t="shared" si="102"/>
        <v>0.71302076189249108</v>
      </c>
      <c r="U58" s="257">
        <f t="shared" si="102"/>
        <v>0.95582271522347628</v>
      </c>
      <c r="V58" s="257">
        <f t="shared" ref="V58:W58" si="130">V35*V$60</f>
        <v>1.2774733494050514</v>
      </c>
      <c r="W58" s="257">
        <f t="shared" si="130"/>
        <v>1.5890459049652672</v>
      </c>
      <c r="X58" s="257">
        <f t="shared" si="102"/>
        <v>1.7070527342804307</v>
      </c>
      <c r="Y58" s="6"/>
      <c r="Z58" s="6">
        <f t="shared" si="104"/>
        <v>0.64433067785501452</v>
      </c>
      <c r="AA58" s="6">
        <f t="shared" si="105"/>
        <v>0.65235099959024967</v>
      </c>
      <c r="AB58" s="6">
        <f t="shared" si="106"/>
        <v>0.62810685408386391</v>
      </c>
      <c r="AC58" s="6">
        <f t="shared" si="107"/>
        <v>0.63444386805367525</v>
      </c>
      <c r="AD58" s="257">
        <f t="shared" si="96"/>
        <v>0.67736907690557524</v>
      </c>
      <c r="AE58" s="257">
        <f t="shared" si="96"/>
        <v>0.86262917667218164</v>
      </c>
      <c r="AF58" s="257">
        <f t="shared" ref="AF58:AG58" si="131">AF35*AF$60</f>
        <v>1.0950570618151625</v>
      </c>
      <c r="AG58" s="257">
        <f t="shared" si="131"/>
        <v>1.2942303720352772</v>
      </c>
      <c r="AH58" s="257">
        <f t="shared" si="96"/>
        <v>1.3204834085202004</v>
      </c>
      <c r="AI58" s="6"/>
      <c r="AJ58" s="6"/>
      <c r="AK58" s="6"/>
      <c r="AL58" s="6"/>
      <c r="AM58" s="6"/>
      <c r="AN58" s="6"/>
      <c r="AO58" s="6"/>
      <c r="AP58" s="6"/>
      <c r="AQ58" s="6"/>
      <c r="AR58" s="6"/>
      <c r="AS58" s="6"/>
      <c r="AT58" s="6"/>
      <c r="AU58" s="6"/>
      <c r="AV58" s="6"/>
      <c r="AW58" s="6"/>
    </row>
    <row r="59" spans="1:49">
      <c r="A59" t="s">
        <v>16</v>
      </c>
      <c r="B59" s="3" t="s">
        <v>368</v>
      </c>
      <c r="C59" s="3" t="s">
        <v>787</v>
      </c>
      <c r="D59" t="s">
        <v>137</v>
      </c>
      <c r="F59" s="37">
        <f>F102</f>
        <v>22</v>
      </c>
      <c r="G59" s="6">
        <f t="shared" ref="G59" si="132">G36*G$60</f>
        <v>19.218049126986699</v>
      </c>
      <c r="H59" s="6">
        <f t="shared" si="92"/>
        <v>17.206637381742077</v>
      </c>
      <c r="I59" s="6">
        <f t="shared" si="92"/>
        <v>16.506720027229584</v>
      </c>
      <c r="J59" s="6">
        <f t="shared" si="92"/>
        <v>28.203596973820897</v>
      </c>
      <c r="K59" s="6">
        <f t="shared" si="92"/>
        <v>61.531049731434578</v>
      </c>
      <c r="L59" s="6">
        <f t="shared" ref="L59:M59" si="133">L36*L$60</f>
        <v>100.11110066222132</v>
      </c>
      <c r="M59" s="6">
        <f t="shared" si="133"/>
        <v>145.64946887396664</v>
      </c>
      <c r="N59" s="6">
        <f t="shared" si="92"/>
        <v>178.02134980359452</v>
      </c>
      <c r="P59" s="6">
        <f t="shared" si="101"/>
        <v>22</v>
      </c>
      <c r="Q59" s="6">
        <f t="shared" si="102"/>
        <v>22.273845533418598</v>
      </c>
      <c r="R59" s="6">
        <f t="shared" si="102"/>
        <v>16.341846000266067</v>
      </c>
      <c r="S59" s="6">
        <f t="shared" si="102"/>
        <v>21.662425175294217</v>
      </c>
      <c r="T59" s="257">
        <f t="shared" si="102"/>
        <v>24.345351386737054</v>
      </c>
      <c r="U59" s="257">
        <f t="shared" si="102"/>
        <v>32.635571233266909</v>
      </c>
      <c r="V59" s="257">
        <f t="shared" ref="V59:W59" si="134">V36*V$60</f>
        <v>43.617997175722103</v>
      </c>
      <c r="W59" s="257">
        <f t="shared" si="134"/>
        <v>54.256317618796132</v>
      </c>
      <c r="X59" s="257">
        <f t="shared" si="102"/>
        <v>58.285537915393242</v>
      </c>
      <c r="Y59" s="6"/>
      <c r="Z59" s="6">
        <f t="shared" si="104"/>
        <v>22</v>
      </c>
      <c r="AA59" s="6">
        <f t="shared" si="105"/>
        <v>22.273845533418598</v>
      </c>
      <c r="AB59" s="6">
        <f t="shared" si="106"/>
        <v>16.341846000266067</v>
      </c>
      <c r="AC59" s="6">
        <f t="shared" si="107"/>
        <v>21.662425175294217</v>
      </c>
      <c r="AD59" s="257">
        <f t="shared" si="96"/>
        <v>35.39933406239382</v>
      </c>
      <c r="AE59" s="257">
        <f t="shared" si="96"/>
        <v>61.530990968900106</v>
      </c>
      <c r="AF59" s="257">
        <f t="shared" ref="AF59:AG59" si="135">AF36*AF$60</f>
        <v>100.09129813895515</v>
      </c>
      <c r="AG59" s="257">
        <f t="shared" si="135"/>
        <v>145.6430039824954</v>
      </c>
      <c r="AH59" s="257">
        <f t="shared" si="96"/>
        <v>177.9672437698697</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218.37908054807826</v>
      </c>
      <c r="J60" s="35">
        <f t="shared" si="136"/>
        <v>245.42568103219364</v>
      </c>
      <c r="K60" s="35">
        <f t="shared" si="136"/>
        <v>328.99945326575568</v>
      </c>
      <c r="L60" s="35">
        <f t="shared" si="136"/>
        <v>439.71337657273619</v>
      </c>
      <c r="M60" s="35">
        <f t="shared" si="136"/>
        <v>546.95836960259794</v>
      </c>
      <c r="N60" s="35">
        <f t="shared" si="136"/>
        <v>587.57697147087106</v>
      </c>
      <c r="P60" s="61">
        <f>$F60</f>
        <v>221.78217504183343</v>
      </c>
      <c r="Q60" s="35">
        <f>P60*(1+(P22+Q22)/2*((Q7/P7)^(1/(Q$4-P$4))-1))^(Q$4-P$4)</f>
        <v>224.5428140430638</v>
      </c>
      <c r="R60" s="35">
        <f t="shared" ref="R60:X60" si="137">Q60*(1+(Q22+R22)/2*((R7/Q7)^(1/(R$4-Q$4))-1))^(R$4-Q$4)</f>
        <v>216.19784536900227</v>
      </c>
      <c r="S60" s="35">
        <f t="shared" si="137"/>
        <v>218.37908054807826</v>
      </c>
      <c r="T60" s="35">
        <f t="shared" si="137"/>
        <v>245.42568103219364</v>
      </c>
      <c r="U60" s="35">
        <f t="shared" si="137"/>
        <v>328.99945326575568</v>
      </c>
      <c r="V60" s="35">
        <f t="shared" si="137"/>
        <v>439.71337657273619</v>
      </c>
      <c r="W60" s="35">
        <f t="shared" si="137"/>
        <v>546.95836960259794</v>
      </c>
      <c r="X60" s="35">
        <f t="shared" si="137"/>
        <v>587.57697147087106</v>
      </c>
      <c r="Z60" s="61">
        <f>P60</f>
        <v>221.78217504183343</v>
      </c>
      <c r="AA60" s="61">
        <f t="shared" si="105"/>
        <v>224.5428140430638</v>
      </c>
      <c r="AB60" s="61">
        <f t="shared" si="106"/>
        <v>216.19784536900227</v>
      </c>
      <c r="AC60" s="61">
        <f t="shared" si="107"/>
        <v>218.37908054807826</v>
      </c>
      <c r="AD60" s="258">
        <f>AB60*(1+(AB22+AD22)/2*((AD7/AB7)^(1/(AD$4-AB$4))-1))^(AD$4-AB$4)</f>
        <v>245.42544664914467</v>
      </c>
      <c r="AE60" s="258">
        <f>AD60*(1+(AD22+AE22)/2*((AE7/AD7)^(1/(AE$4-AD$4))-1))^(AE$4-AD$4)</f>
        <v>328.99913906923541</v>
      </c>
      <c r="AF60" s="258">
        <f>AC60*(1+(AC22+AF22)/2*((AF7/AC7)^(1/(AF$4-AC$4))-1))^(AF$4-AC$4)</f>
        <v>439.62639886184871</v>
      </c>
      <c r="AG60" s="258">
        <f>AD60*(1+(AD22+AG22)/2*((AG7/AD7)^(1/(AG$4-AD$4))-1))^(AG$4-AD$4)</f>
        <v>546.93409195485845</v>
      </c>
      <c r="AH60" s="258">
        <f>AE60*(1+(AE22+AH22)/2*((AH7/AE7)^(1/(AH$4-AE$4))-1))^(AH$4-AE$4)</f>
        <v>587.39838918582825</v>
      </c>
    </row>
    <row r="61" spans="1:49">
      <c r="A61" t="s">
        <v>16</v>
      </c>
      <c r="B61" s="3"/>
      <c r="C61" s="1"/>
      <c r="D61" s="2"/>
      <c r="E61" s="2"/>
      <c r="F61" s="6"/>
      <c r="H61" s="6"/>
      <c r="J61" s="6"/>
      <c r="K61" s="6"/>
      <c r="L61" s="6"/>
      <c r="M61" s="6"/>
      <c r="N61" s="6"/>
    </row>
    <row r="62" spans="1:49" ht="15.75" thickBot="1">
      <c r="A62" t="s">
        <v>16</v>
      </c>
      <c r="B62" s="9" t="s">
        <v>136</v>
      </c>
      <c r="C62" s="9"/>
      <c r="D62" s="9"/>
      <c r="F62" s="37" t="s">
        <v>798</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9"/>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9"/>
      <c r="AJ63" s="199"/>
      <c r="AK63" s="199"/>
      <c r="AL63" s="199"/>
      <c r="AM63" s="199"/>
      <c r="AN63" s="199"/>
      <c r="AO63" s="199"/>
      <c r="AP63" s="199"/>
      <c r="AQ63" s="199"/>
      <c r="AR63" s="199"/>
      <c r="AS63" s="199"/>
      <c r="AT63" s="199"/>
      <c r="AU63" s="199"/>
      <c r="AV63" s="199"/>
      <c r="AW63" s="199"/>
    </row>
    <row r="64" spans="1:49">
      <c r="A64" t="s">
        <v>16</v>
      </c>
      <c r="B64" t="s">
        <v>398</v>
      </c>
      <c r="C64" t="s">
        <v>407</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9"/>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9"/>
      <c r="AJ64" s="199"/>
      <c r="AK64" s="199"/>
      <c r="AL64" s="199"/>
      <c r="AM64" s="199"/>
      <c r="AN64" s="199"/>
      <c r="AO64" s="199"/>
      <c r="AP64" s="199"/>
      <c r="AQ64" s="199"/>
      <c r="AR64" s="199"/>
      <c r="AS64" s="199"/>
      <c r="AT64" s="199"/>
      <c r="AU64" s="199"/>
      <c r="AV64" s="199"/>
      <c r="AW64" s="199"/>
    </row>
    <row r="65" spans="1:50">
      <c r="A65" t="s">
        <v>16</v>
      </c>
      <c r="B65" t="s">
        <v>399</v>
      </c>
      <c r="C65" t="s">
        <v>408</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9"/>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9"/>
      <c r="AJ65" s="199"/>
      <c r="AK65" s="199"/>
      <c r="AL65" s="199"/>
      <c r="AM65" s="199"/>
      <c r="AN65" s="199"/>
      <c r="AO65" s="199"/>
      <c r="AP65" s="199"/>
      <c r="AQ65" s="199"/>
      <c r="AR65" s="199"/>
      <c r="AS65" s="199"/>
      <c r="AT65" s="199"/>
      <c r="AU65" s="199"/>
      <c r="AV65" s="199"/>
      <c r="AW65" s="199"/>
    </row>
    <row r="66" spans="1:50">
      <c r="A66" t="s">
        <v>16</v>
      </c>
      <c r="B66" t="s">
        <v>400</v>
      </c>
      <c r="C66" t="s">
        <v>409</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9"/>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9"/>
      <c r="AJ66" s="199"/>
      <c r="AK66" s="199"/>
      <c r="AL66" s="199"/>
      <c r="AM66" s="199"/>
      <c r="AN66" s="199"/>
      <c r="AO66" s="199"/>
      <c r="AP66" s="199"/>
      <c r="AQ66" s="199"/>
      <c r="AR66" s="199"/>
      <c r="AS66" s="199"/>
      <c r="AT66" s="199"/>
      <c r="AU66" s="199"/>
      <c r="AV66" s="199"/>
      <c r="AW66" s="199"/>
    </row>
    <row r="67" spans="1:50">
      <c r="A67" t="s">
        <v>16</v>
      </c>
      <c r="B67" t="s">
        <v>401</v>
      </c>
      <c r="C67" t="s">
        <v>410</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9"/>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9"/>
      <c r="AJ67" s="199"/>
      <c r="AK67" s="199"/>
      <c r="AL67" s="199"/>
      <c r="AM67" s="199"/>
      <c r="AN67" s="199"/>
      <c r="AO67" s="199"/>
      <c r="AP67" s="199"/>
      <c r="AQ67" s="199"/>
      <c r="AR67" s="199"/>
      <c r="AS67" s="199"/>
      <c r="AT67" s="199"/>
      <c r="AU67" s="199"/>
      <c r="AV67" s="199"/>
      <c r="AW67" s="199"/>
    </row>
    <row r="68" spans="1:50">
      <c r="A68" t="s">
        <v>16</v>
      </c>
      <c r="B68" t="s">
        <v>402</v>
      </c>
      <c r="C68" t="s">
        <v>411</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9"/>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9"/>
      <c r="AJ68" s="199"/>
      <c r="AK68" s="199"/>
      <c r="AL68" s="199"/>
      <c r="AM68" s="199"/>
      <c r="AN68" s="199"/>
      <c r="AO68" s="199"/>
      <c r="AP68" s="199"/>
      <c r="AQ68" s="199"/>
      <c r="AR68" s="199"/>
      <c r="AS68" s="199"/>
      <c r="AT68" s="199"/>
      <c r="AU68" s="199"/>
      <c r="AV68" s="199"/>
      <c r="AW68" s="199"/>
    </row>
    <row r="69" spans="1:50">
      <c r="A69" t="s">
        <v>16</v>
      </c>
      <c r="B69" t="s">
        <v>403</v>
      </c>
      <c r="C69" t="s">
        <v>412</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9"/>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9"/>
      <c r="AJ69" s="199"/>
      <c r="AK69" s="199"/>
      <c r="AL69" s="199"/>
      <c r="AM69" s="199"/>
      <c r="AN69" s="199"/>
      <c r="AO69" s="199"/>
      <c r="AP69" s="199"/>
      <c r="AQ69" s="199"/>
      <c r="AR69" s="199"/>
      <c r="AS69" s="199"/>
      <c r="AT69" s="199"/>
      <c r="AU69" s="199"/>
      <c r="AV69" s="199"/>
      <c r="AW69" s="199"/>
    </row>
    <row r="70" spans="1:50">
      <c r="A70" t="s">
        <v>16</v>
      </c>
      <c r="B70" t="s">
        <v>404</v>
      </c>
      <c r="C70" t="s">
        <v>413</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9"/>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9"/>
      <c r="AJ70" s="199"/>
      <c r="AK70" s="199"/>
      <c r="AL70" s="199"/>
      <c r="AM70" s="199"/>
      <c r="AN70" s="199"/>
      <c r="AO70" s="199"/>
      <c r="AP70" s="199"/>
      <c r="AQ70" s="199"/>
      <c r="AR70" s="199"/>
      <c r="AS70" s="199"/>
      <c r="AT70" s="199"/>
      <c r="AU70" s="199"/>
      <c r="AV70" s="199"/>
      <c r="AW70" s="199"/>
    </row>
    <row r="71" spans="1:50">
      <c r="A71" t="s">
        <v>16</v>
      </c>
      <c r="B71" t="s">
        <v>405</v>
      </c>
      <c r="C71" t="s">
        <v>414</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9"/>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9"/>
      <c r="AJ71" s="199"/>
      <c r="AK71" s="199"/>
      <c r="AL71" s="199"/>
      <c r="AM71" s="199"/>
      <c r="AN71" s="199"/>
      <c r="AO71" s="199"/>
      <c r="AP71" s="199"/>
      <c r="AQ71" s="199"/>
      <c r="AR71" s="199"/>
      <c r="AS71" s="199"/>
      <c r="AT71" s="199"/>
      <c r="AU71" s="199"/>
      <c r="AV71" s="199"/>
      <c r="AW71" s="199"/>
    </row>
    <row r="72" spans="1:50">
      <c r="A72" t="s">
        <v>16</v>
      </c>
      <c r="B72" t="s">
        <v>406</v>
      </c>
      <c r="C72" t="s">
        <v>415</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9"/>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9"/>
      <c r="AJ72" s="199"/>
      <c r="AK72" s="199"/>
      <c r="AL72" s="199"/>
      <c r="AM72" s="199"/>
      <c r="AN72" s="199"/>
      <c r="AO72" s="199"/>
      <c r="AP72" s="199"/>
      <c r="AQ72" s="199"/>
      <c r="AR72" s="199"/>
      <c r="AS72" s="199"/>
      <c r="AT72" s="199"/>
      <c r="AU72" s="199"/>
      <c r="AV72" s="199"/>
      <c r="AW72" s="199"/>
    </row>
    <row r="73" spans="1:50">
      <c r="A73" t="s">
        <v>16</v>
      </c>
      <c r="P73" s="47">
        <f>SUM(P86:P88)/P89</f>
        <v>0.38076006063089379</v>
      </c>
      <c r="Q73" s="47"/>
      <c r="R73" s="47"/>
      <c r="S73" s="47"/>
    </row>
    <row r="74" spans="1:50">
      <c r="A74" t="s">
        <v>16</v>
      </c>
      <c r="P74" s="2" t="s">
        <v>32</v>
      </c>
      <c r="Z74" s="2" t="s">
        <v>185</v>
      </c>
      <c r="AM74" t="s">
        <v>462</v>
      </c>
    </row>
    <row r="75" spans="1:50" ht="15.75" thickBot="1">
      <c r="A75" t="s">
        <v>16</v>
      </c>
      <c r="B75" s="9" t="s">
        <v>198</v>
      </c>
      <c r="C75" s="9"/>
      <c r="D75" s="9"/>
      <c r="E75" s="221"/>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611</v>
      </c>
    </row>
    <row r="76" spans="1:50">
      <c r="A76" t="s">
        <v>16</v>
      </c>
      <c r="B76" s="3" t="s">
        <v>139</v>
      </c>
      <c r="C76" s="3" t="s">
        <v>777</v>
      </c>
      <c r="D76" t="s">
        <v>137</v>
      </c>
      <c r="E76" s="222"/>
      <c r="F76" s="200">
        <f t="shared" ref="F76" si="173">F63*F92</f>
        <v>18.931145021834741</v>
      </c>
      <c r="G76" s="200">
        <f t="shared" ref="G76:N85" si="174">G63*G92</f>
        <v>19.16679090850425</v>
      </c>
      <c r="H76" s="200">
        <f t="shared" si="174"/>
        <v>18.454471209495399</v>
      </c>
      <c r="I76" s="200">
        <f>I63*I92</f>
        <v>18.640659659915396</v>
      </c>
      <c r="J76" s="200">
        <f t="shared" si="174"/>
        <v>20.949335350447488</v>
      </c>
      <c r="K76" s="200">
        <f t="shared" si="174"/>
        <v>28.083124176699723</v>
      </c>
      <c r="L76" s="200">
        <f t="shared" ref="L76:M76" si="175">L63*L92</f>
        <v>37.533574095253329</v>
      </c>
      <c r="M76" s="200">
        <f t="shared" si="175"/>
        <v>46.687918963279856</v>
      </c>
      <c r="N76" s="200">
        <f t="shared" si="174"/>
        <v>50.155089588725303</v>
      </c>
      <c r="O76" s="5"/>
      <c r="P76" s="200">
        <f>P43</f>
        <v>18.931145021834741</v>
      </c>
      <c r="Q76" s="200">
        <f t="shared" ref="Q76:X76" si="176">Q43</f>
        <v>19.16679090850425</v>
      </c>
      <c r="R76" s="200">
        <f t="shared" si="176"/>
        <v>18.454471209495399</v>
      </c>
      <c r="S76" s="200">
        <f t="shared" si="176"/>
        <v>18.640659659915396</v>
      </c>
      <c r="T76" s="200">
        <f t="shared" si="176"/>
        <v>20.949315343702175</v>
      </c>
      <c r="U76" s="200">
        <f t="shared" si="176"/>
        <v>28.083097357141792</v>
      </c>
      <c r="V76" s="200">
        <f t="shared" ref="V76:W76" si="177">V43</f>
        <v>37.52614974900834</v>
      </c>
      <c r="W76" s="200">
        <f t="shared" si="177"/>
        <v>46.685846643130326</v>
      </c>
      <c r="X76" s="200">
        <f t="shared" si="176"/>
        <v>50.139845950972003</v>
      </c>
      <c r="Y76" s="5"/>
      <c r="Z76" s="200">
        <f>Z43</f>
        <v>18.931145021834741</v>
      </c>
      <c r="AA76" s="200">
        <f>AA43</f>
        <v>19.16679090850425</v>
      </c>
      <c r="AB76" s="200">
        <f t="shared" ref="AB76:AH76" si="178">AB43</f>
        <v>18.454471209495399</v>
      </c>
      <c r="AC76" s="200">
        <f t="shared" si="178"/>
        <v>18.640659659915396</v>
      </c>
      <c r="AD76" s="200">
        <f t="shared" si="178"/>
        <v>20.949315343702175</v>
      </c>
      <c r="AE76" s="200">
        <f t="shared" si="178"/>
        <v>28.083097357141792</v>
      </c>
      <c r="AF76" s="200">
        <f t="shared" ref="AF76:AG76" si="179">AF43</f>
        <v>37.52614974900834</v>
      </c>
      <c r="AG76" s="200">
        <f t="shared" si="179"/>
        <v>46.685846643130326</v>
      </c>
      <c r="AH76" s="200">
        <f t="shared" si="178"/>
        <v>50.139845950972003</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398</v>
      </c>
      <c r="C77" s="3" t="s">
        <v>778</v>
      </c>
      <c r="D77" t="s">
        <v>137</v>
      </c>
      <c r="E77" s="222"/>
      <c r="F77" s="200">
        <f t="shared" ref="F77" si="180">F64*F93</f>
        <v>5.4191590500230697</v>
      </c>
      <c r="G77" s="200">
        <f t="shared" si="174"/>
        <v>6.263725567965813</v>
      </c>
      <c r="H77" s="200">
        <f>H64*H93</f>
        <v>6.0309388102583563</v>
      </c>
      <c r="I77" s="200">
        <f t="shared" si="174"/>
        <v>6.0917853736148873</v>
      </c>
      <c r="J77" s="200">
        <f t="shared" si="174"/>
        <v>6.8462627934374574</v>
      </c>
      <c r="K77" s="200">
        <f t="shared" si="174"/>
        <v>8.2827765928960844</v>
      </c>
      <c r="L77" s="200">
        <f t="shared" ref="L77:M77" si="181">L64*L93</f>
        <v>10.516568479255572</v>
      </c>
      <c r="M77" s="200">
        <f t="shared" si="181"/>
        <v>12.4274565726394</v>
      </c>
      <c r="N77" s="200">
        <f t="shared" si="174"/>
        <v>12.682835324881403</v>
      </c>
      <c r="O77" s="5"/>
      <c r="P77" s="200">
        <f>P46</f>
        <v>5.4191590500230697</v>
      </c>
      <c r="Q77" s="200">
        <f t="shared" ref="Q77:X77" si="182">Q46</f>
        <v>6.263725567965813</v>
      </c>
      <c r="R77" s="200">
        <f t="shared" si="182"/>
        <v>6.0299454950865155</v>
      </c>
      <c r="S77" s="200">
        <f t="shared" si="182"/>
        <v>6.0908959928898438</v>
      </c>
      <c r="T77" s="200">
        <f t="shared" si="182"/>
        <v>6.845128654616043</v>
      </c>
      <c r="U77" s="200">
        <f t="shared" si="182"/>
        <v>9.1760714503508893</v>
      </c>
      <c r="V77" s="200">
        <f t="shared" ref="V77:W77" si="183">V46</f>
        <v>12.261791122463769</v>
      </c>
      <c r="W77" s="200">
        <f t="shared" si="183"/>
        <v>15.254466381306896</v>
      </c>
      <c r="X77" s="200">
        <f t="shared" si="182"/>
        <v>16.38305074061574</v>
      </c>
      <c r="Y77" s="5"/>
      <c r="Z77" s="200">
        <f>Z46</f>
        <v>5.4191590500230697</v>
      </c>
      <c r="AA77" s="200">
        <f>AA46</f>
        <v>6.263725567965813</v>
      </c>
      <c r="AB77" s="200">
        <f t="shared" ref="AB77:AH77" si="184">AB46</f>
        <v>6.0299454950865155</v>
      </c>
      <c r="AC77" s="200">
        <f t="shared" si="184"/>
        <v>6.0908959928898438</v>
      </c>
      <c r="AD77" s="200">
        <f t="shared" si="184"/>
        <v>6.5028722218852408</v>
      </c>
      <c r="AE77" s="200">
        <f t="shared" si="184"/>
        <v>8.2814044839416763</v>
      </c>
      <c r="AF77" s="200">
        <f t="shared" ref="AF77:AG77" si="185">AF46</f>
        <v>10.512953163622372</v>
      </c>
      <c r="AG77" s="200">
        <f t="shared" si="185"/>
        <v>12.424858207989349</v>
      </c>
      <c r="AH77" s="200">
        <f t="shared" si="184"/>
        <v>12.676892361183713</v>
      </c>
      <c r="AM77" t="s">
        <v>577</v>
      </c>
      <c r="AN77" s="3">
        <f>SUM(P78:P85)</f>
        <v>199.78217504183343</v>
      </c>
      <c r="AO77" s="3">
        <f>SUM(R78:R85)</f>
        <v>199.85599936873621</v>
      </c>
      <c r="AP77" s="3">
        <f>SUM(T78:T85)</f>
        <v>221.0803296454566</v>
      </c>
      <c r="AQ77" s="3">
        <f>SUM(U78:U85)</f>
        <v>296.36388203248873</v>
      </c>
      <c r="AR77" s="3">
        <f>SUM(X78:X85)</f>
        <v>529.29143355547785</v>
      </c>
      <c r="AS77" s="3"/>
      <c r="AT77" s="3" t="e">
        <f>SUM(#REF!)</f>
        <v>#REF!</v>
      </c>
      <c r="AU77" s="3">
        <f>SUM(H78:H85)</f>
        <v>198.99120798726022</v>
      </c>
      <c r="AV77" s="3">
        <f>SUM(J78:J85)</f>
        <v>217.22208405837273</v>
      </c>
      <c r="AW77" s="3">
        <f>SUM(K78:K85)</f>
        <v>267.46840353432106</v>
      </c>
      <c r="AX77" s="3">
        <f>SUM(N78:N85)</f>
        <v>409.5556216672764</v>
      </c>
    </row>
    <row r="78" spans="1:50">
      <c r="A78" t="s">
        <v>16</v>
      </c>
      <c r="B78" s="3" t="s">
        <v>399</v>
      </c>
      <c r="C78" s="3" t="s">
        <v>779</v>
      </c>
      <c r="D78" t="s">
        <v>137</v>
      </c>
      <c r="E78" s="222"/>
      <c r="F78" s="200">
        <f t="shared" ref="F78" si="186">F65*F94</f>
        <v>2.508551055458172</v>
      </c>
      <c r="G78" s="200">
        <f t="shared" si="174"/>
        <v>2.539776305544069</v>
      </c>
      <c r="H78" s="200">
        <f t="shared" si="174"/>
        <v>2.4453873855547426</v>
      </c>
      <c r="I78" s="200">
        <f t="shared" si="174"/>
        <v>2.4700590698758176</v>
      </c>
      <c r="J78" s="200">
        <f t="shared" si="174"/>
        <v>2.6371808668574701</v>
      </c>
      <c r="K78" s="200">
        <f t="shared" si="174"/>
        <v>3.3584484994581625</v>
      </c>
      <c r="L78" s="200">
        <f t="shared" ref="L78:M78" si="187">L65*L94</f>
        <v>4.2641924760951957</v>
      </c>
      <c r="M78" s="200">
        <f t="shared" si="187"/>
        <v>5.0390074403623242</v>
      </c>
      <c r="N78" s="200">
        <f t="shared" si="174"/>
        <v>5.1425568211335335</v>
      </c>
      <c r="O78" s="5"/>
      <c r="P78" s="200">
        <f>P51</f>
        <v>2.508551055458172</v>
      </c>
      <c r="Q78" s="200">
        <f t="shared" ref="Q78:X78" si="188">Q51</f>
        <v>2.539776305544069</v>
      </c>
      <c r="R78" s="200">
        <f t="shared" si="188"/>
        <v>2.4453873855547426</v>
      </c>
      <c r="S78" s="200">
        <f t="shared" si="188"/>
        <v>2.4700590698758176</v>
      </c>
      <c r="T78" s="200">
        <f t="shared" si="188"/>
        <v>2.7759798598499685</v>
      </c>
      <c r="U78" s="200">
        <f t="shared" si="188"/>
        <v>3.7212725755769114</v>
      </c>
      <c r="V78" s="200">
        <f t="shared" ref="V78:W78" si="189">V51</f>
        <v>4.9735442205513296</v>
      </c>
      <c r="W78" s="200">
        <f t="shared" si="189"/>
        <v>6.1865792194502198</v>
      </c>
      <c r="X78" s="200">
        <f t="shared" si="188"/>
        <v>6.6460112570730461</v>
      </c>
      <c r="Y78" s="5"/>
      <c r="Z78" s="200">
        <f>Z51</f>
        <v>2.508551055458172</v>
      </c>
      <c r="AA78" s="200">
        <f>AA51</f>
        <v>2.539776305544069</v>
      </c>
      <c r="AB78" s="200">
        <f t="shared" ref="AB78:AH78" si="190">AB51</f>
        <v>2.4453873855547426</v>
      </c>
      <c r="AC78" s="200">
        <f t="shared" si="190"/>
        <v>2.4700590698758176</v>
      </c>
      <c r="AD78" s="200">
        <f t="shared" si="190"/>
        <v>2.6371783483333711</v>
      </c>
      <c r="AE78" s="200">
        <f t="shared" si="190"/>
        <v>3.3584452921189967</v>
      </c>
      <c r="AF78" s="200">
        <f t="shared" ref="AF78:AG78" si="191">AF51</f>
        <v>4.2633489955005288</v>
      </c>
      <c r="AG78" s="200">
        <f t="shared" si="191"/>
        <v>5.0387837757209324</v>
      </c>
      <c r="AH78" s="200">
        <f t="shared" si="190"/>
        <v>5.1409938436979452</v>
      </c>
      <c r="AM78" t="s">
        <v>610</v>
      </c>
      <c r="AN78" s="3">
        <f>P86</f>
        <v>22</v>
      </c>
      <c r="AO78" s="3">
        <f>R86</f>
        <v>16.341846000266067</v>
      </c>
      <c r="AP78" s="3">
        <f>T86</f>
        <v>24.345351386737054</v>
      </c>
      <c r="AQ78" s="3">
        <f>U86</f>
        <v>32.635571233266909</v>
      </c>
      <c r="AR78" s="3">
        <f>X86</f>
        <v>58.285537915393242</v>
      </c>
      <c r="AS78" s="3"/>
      <c r="AT78" s="3">
        <f>F86</f>
        <v>22</v>
      </c>
      <c r="AU78" s="3">
        <f>H86</f>
        <v>17.206637381742077</v>
      </c>
      <c r="AV78" s="3">
        <f>J86</f>
        <v>28.203596973820897</v>
      </c>
      <c r="AW78" s="3">
        <f>K86</f>
        <v>61.531049731434578</v>
      </c>
      <c r="AX78" s="3">
        <f>N86</f>
        <v>178.02134980359452</v>
      </c>
    </row>
    <row r="79" spans="1:50">
      <c r="A79" t="s">
        <v>16</v>
      </c>
      <c r="B79" s="3" t="s">
        <v>400</v>
      </c>
      <c r="C79" s="3" t="s">
        <v>780</v>
      </c>
      <c r="D79" t="s">
        <v>137</v>
      </c>
      <c r="E79" s="222"/>
      <c r="F79" s="200">
        <f t="shared" ref="F79" si="192">F66*F95</f>
        <v>16.520182703280053</v>
      </c>
      <c r="G79" s="200">
        <f t="shared" si="174"/>
        <v>16.725818078032436</v>
      </c>
      <c r="H79" s="200">
        <f t="shared" si="174"/>
        <v>16.10421534046959</v>
      </c>
      <c r="I79" s="200">
        <f t="shared" si="174"/>
        <v>16.266691895090631</v>
      </c>
      <c r="J79" s="200">
        <f t="shared" si="174"/>
        <v>17.36728046546482</v>
      </c>
      <c r="K79" s="200">
        <f t="shared" si="174"/>
        <v>22.117222884455938</v>
      </c>
      <c r="L79" s="200">
        <f t="shared" ref="L79:M79" si="193">L66*L95</f>
        <v>28.082043071743808</v>
      </c>
      <c r="M79" s="200">
        <f t="shared" si="193"/>
        <v>33.184623999119239</v>
      </c>
      <c r="N79" s="200">
        <f t="shared" si="174"/>
        <v>33.866553388369589</v>
      </c>
      <c r="O79" s="5"/>
      <c r="P79" s="200">
        <f t="shared" ref="P79:P85" si="194">P52</f>
        <v>16.520182703280053</v>
      </c>
      <c r="Q79" s="200">
        <f t="shared" ref="Q79:X79" si="195">Q52</f>
        <v>16.725818078032439</v>
      </c>
      <c r="R79" s="200">
        <f t="shared" si="195"/>
        <v>16.104215340469594</v>
      </c>
      <c r="S79" s="200">
        <f t="shared" si="195"/>
        <v>16.266691895090634</v>
      </c>
      <c r="T79" s="200">
        <f t="shared" si="195"/>
        <v>18.281347858384027</v>
      </c>
      <c r="U79" s="200">
        <f t="shared" si="195"/>
        <v>24.506618154521821</v>
      </c>
      <c r="V79" s="200">
        <f t="shared" ref="V79:W79" si="196">V52</f>
        <v>32.75351284064012</v>
      </c>
      <c r="W79" s="200">
        <f t="shared" si="196"/>
        <v>40.742012721350214</v>
      </c>
      <c r="X79" s="200">
        <f t="shared" si="195"/>
        <v>43.767624332784237</v>
      </c>
      <c r="Y79" s="5"/>
      <c r="Z79" s="200">
        <f t="shared" ref="Z79:Z85" si="197">Z52</f>
        <v>16.520182703280053</v>
      </c>
      <c r="AA79" s="200">
        <f t="shared" ref="AA79:AH79" si="198">AA52</f>
        <v>16.725818078032439</v>
      </c>
      <c r="AB79" s="200">
        <f t="shared" si="198"/>
        <v>16.104215340469594</v>
      </c>
      <c r="AC79" s="200">
        <f t="shared" si="198"/>
        <v>16.266691895090634</v>
      </c>
      <c r="AD79" s="200">
        <f t="shared" si="198"/>
        <v>17.367263879604167</v>
      </c>
      <c r="AE79" s="200">
        <f t="shared" si="198"/>
        <v>22.117201762370787</v>
      </c>
      <c r="AF79" s="200">
        <f t="shared" ref="AF79:AG79" si="199">AF52</f>
        <v>28.076488290030191</v>
      </c>
      <c r="AG79" s="200">
        <f t="shared" si="199"/>
        <v>33.183151044948346</v>
      </c>
      <c r="AH79" s="200">
        <f t="shared" si="198"/>
        <v>33.856260325870089</v>
      </c>
      <c r="AM79" s="3"/>
    </row>
    <row r="80" spans="1:50">
      <c r="A80" t="s">
        <v>16</v>
      </c>
      <c r="B80" s="3" t="s">
        <v>401</v>
      </c>
      <c r="C80" s="3" t="s">
        <v>781</v>
      </c>
      <c r="D80" t="s">
        <v>137</v>
      </c>
      <c r="E80" s="222"/>
      <c r="F80" s="200">
        <f t="shared" ref="F80" si="200">F67*F96</f>
        <v>4.7389994637867545</v>
      </c>
      <c r="G80" s="200">
        <f t="shared" si="174"/>
        <v>4.7979882745154434</v>
      </c>
      <c r="H80" s="200">
        <f t="shared" si="174"/>
        <v>4.6196745661922405</v>
      </c>
      <c r="I80" s="200">
        <f t="shared" si="174"/>
        <v>4.6662827859109086</v>
      </c>
      <c r="J80" s="200">
        <f t="shared" si="174"/>
        <v>4.9819989458670291</v>
      </c>
      <c r="K80" s="200">
        <f t="shared" si="174"/>
        <v>6.3445731365354865</v>
      </c>
      <c r="L80" s="200">
        <f t="shared" ref="L80:M80" si="201">L67*L96</f>
        <v>8.0556486238259044</v>
      </c>
      <c r="M80" s="200">
        <f t="shared" si="201"/>
        <v>9.5193811208012313</v>
      </c>
      <c r="N80" s="200">
        <f t="shared" si="174"/>
        <v>9.7150002049265023</v>
      </c>
      <c r="O80" s="5"/>
      <c r="P80" s="200">
        <f t="shared" si="194"/>
        <v>4.7389994637867545</v>
      </c>
      <c r="Q80" s="200">
        <f t="shared" ref="Q80:X80" si="202">Q53</f>
        <v>4.7979882745154434</v>
      </c>
      <c r="R80" s="200">
        <f t="shared" si="202"/>
        <v>4.6196745661922405</v>
      </c>
      <c r="S80" s="200">
        <f t="shared" si="202"/>
        <v>4.6662827859109095</v>
      </c>
      <c r="T80" s="200">
        <f t="shared" si="202"/>
        <v>5.2442094167021382</v>
      </c>
      <c r="U80" s="200">
        <f t="shared" si="202"/>
        <v>7.0299979352193773</v>
      </c>
      <c r="V80" s="200">
        <f t="shared" ref="V80:W80" si="203">V53</f>
        <v>9.3957120557817841</v>
      </c>
      <c r="W80" s="200">
        <f t="shared" si="203"/>
        <v>11.687302731932668</v>
      </c>
      <c r="X80" s="200">
        <f t="shared" si="202"/>
        <v>12.555233314889596</v>
      </c>
      <c r="Y80" s="5"/>
      <c r="Z80" s="200">
        <f t="shared" si="197"/>
        <v>4.7389994637867545</v>
      </c>
      <c r="AA80" s="200">
        <f t="shared" ref="AA80:AH80" si="204">AA53</f>
        <v>4.7979882745154434</v>
      </c>
      <c r="AB80" s="200">
        <f t="shared" si="204"/>
        <v>4.6196745661922405</v>
      </c>
      <c r="AC80" s="200">
        <f t="shared" si="204"/>
        <v>4.6662827859109095</v>
      </c>
      <c r="AD80" s="200">
        <f t="shared" si="204"/>
        <v>4.9819941880271097</v>
      </c>
      <c r="AE80" s="200">
        <f t="shared" si="204"/>
        <v>6.3445670774287564</v>
      </c>
      <c r="AF80" s="200">
        <f t="shared" ref="AF80:AG80" si="205">AF53</f>
        <v>8.0540551724679439</v>
      </c>
      <c r="AG80" s="200">
        <f t="shared" si="205"/>
        <v>9.5189585873976093</v>
      </c>
      <c r="AH80" s="200">
        <f t="shared" si="204"/>
        <v>9.7120475246479643</v>
      </c>
      <c r="AM80" s="3" t="s">
        <v>461</v>
      </c>
      <c r="AN80" s="3">
        <f>SUM(AN77:AN78)</f>
        <v>221.78217504183343</v>
      </c>
      <c r="AO80" s="3">
        <f>SUM(AO77:AO78)</f>
        <v>216.19784536900227</v>
      </c>
      <c r="AP80" s="3">
        <f>SUM(AP77:AP78)</f>
        <v>245.42568103219367</v>
      </c>
      <c r="AQ80" s="3">
        <f>SUM(AQ77:AQ78)</f>
        <v>328.99945326575562</v>
      </c>
      <c r="AR80" s="3">
        <f>SUM(AR77:AR78)</f>
        <v>587.57697147087106</v>
      </c>
      <c r="AS80" s="3"/>
      <c r="AT80" s="3" t="e">
        <f>SUM(AT77:AT78)</f>
        <v>#REF!</v>
      </c>
      <c r="AU80" s="3">
        <f>SUM(AU77:AU78)</f>
        <v>216.19784536900229</v>
      </c>
      <c r="AV80" s="3">
        <f>SUM(AV77:AV78)</f>
        <v>245.42568103219364</v>
      </c>
      <c r="AW80" s="3">
        <f>SUM(AW77:AW78)</f>
        <v>328.99945326575562</v>
      </c>
      <c r="AX80" s="3">
        <f>SUM(AX77:AX78)</f>
        <v>587.57697147087094</v>
      </c>
    </row>
    <row r="81" spans="1:50">
      <c r="A81" t="s">
        <v>16</v>
      </c>
      <c r="B81" s="3" t="s">
        <v>402</v>
      </c>
      <c r="C81" s="3" t="s">
        <v>782</v>
      </c>
      <c r="D81" t="s">
        <v>137</v>
      </c>
      <c r="E81" s="222"/>
      <c r="F81" s="200">
        <f t="shared" ref="F81" si="206">F68*F97</f>
        <v>3.2441770761137643</v>
      </c>
      <c r="G81" s="200">
        <f t="shared" si="174"/>
        <v>3.2845590489279806</v>
      </c>
      <c r="H81" s="200">
        <f t="shared" si="174"/>
        <v>3.1624908255995221</v>
      </c>
      <c r="I81" s="200">
        <f t="shared" si="174"/>
        <v>3.1943974166690539</v>
      </c>
      <c r="J81" s="200">
        <f t="shared" si="174"/>
        <v>3.4105272424930653</v>
      </c>
      <c r="K81" s="200">
        <f t="shared" si="174"/>
        <v>4.3433047174959158</v>
      </c>
      <c r="L81" s="200">
        <f t="shared" ref="L81:M81" si="207">L68*L97</f>
        <v>5.5146557408049901</v>
      </c>
      <c r="M81" s="200">
        <f t="shared" si="207"/>
        <v>6.5166831621070553</v>
      </c>
      <c r="N81" s="200">
        <f t="shared" si="174"/>
        <v>6.6505981273268393</v>
      </c>
      <c r="O81" s="5"/>
      <c r="P81" s="200">
        <f t="shared" si="194"/>
        <v>3.2441770761137643</v>
      </c>
      <c r="Q81" s="200">
        <f t="shared" ref="Q81:X81" si="208">Q54</f>
        <v>3.284559048927981</v>
      </c>
      <c r="R81" s="200">
        <f t="shared" si="208"/>
        <v>3.1624908255995221</v>
      </c>
      <c r="S81" s="200">
        <f t="shared" si="208"/>
        <v>3.1943974166690543</v>
      </c>
      <c r="T81" s="200">
        <f t="shared" si="208"/>
        <v>3.5900286763084908</v>
      </c>
      <c r="U81" s="200">
        <f t="shared" si="208"/>
        <v>4.8125260027655594</v>
      </c>
      <c r="V81" s="200">
        <f t="shared" ref="V81:W81" si="209">V54</f>
        <v>6.432023024703299</v>
      </c>
      <c r="W81" s="200">
        <f t="shared" si="209"/>
        <v>8.000777356965715</v>
      </c>
      <c r="X81" s="200">
        <f t="shared" si="208"/>
        <v>8.5949366351853822</v>
      </c>
      <c r="Y81" s="5"/>
      <c r="Z81" s="200">
        <f t="shared" si="197"/>
        <v>3.2441770761137643</v>
      </c>
      <c r="AA81" s="200">
        <f t="shared" ref="AA81:AH81" si="210">AA54</f>
        <v>3.284559048927981</v>
      </c>
      <c r="AB81" s="200">
        <f t="shared" si="210"/>
        <v>3.1624908255995221</v>
      </c>
      <c r="AC81" s="200">
        <f t="shared" si="210"/>
        <v>3.1943974166690543</v>
      </c>
      <c r="AD81" s="200">
        <f t="shared" si="210"/>
        <v>3.4105239854183775</v>
      </c>
      <c r="AE81" s="200">
        <f t="shared" si="210"/>
        <v>4.3433005696129499</v>
      </c>
      <c r="AF81" s="200">
        <f t="shared" ref="AF81:AG81" si="211">AF54</f>
        <v>5.5135649117371868</v>
      </c>
      <c r="AG81" s="200">
        <f t="shared" si="211"/>
        <v>6.516393908395929</v>
      </c>
      <c r="AH81" s="200">
        <f t="shared" si="210"/>
        <v>6.6485768108557295</v>
      </c>
      <c r="AI81" s="3"/>
      <c r="AJ81" s="3"/>
      <c r="AK81" s="3"/>
      <c r="AL81" s="3"/>
      <c r="AM81" t="s">
        <v>460</v>
      </c>
      <c r="AN81" s="164">
        <f>AN78/AN80</f>
        <v>9.9196429991951662E-2</v>
      </c>
      <c r="AO81" s="164">
        <f>AO78/AO80</f>
        <v>7.5587460052500166E-2</v>
      </c>
      <c r="AP81" s="164">
        <f>AP78/AP80</f>
        <v>9.9196429991951648E-2</v>
      </c>
      <c r="AQ81" s="164">
        <f>AQ78/AQ80</f>
        <v>9.919642999195169E-2</v>
      </c>
      <c r="AR81" s="164">
        <f>AR78/AR80</f>
        <v>9.9196429991951662E-2</v>
      </c>
      <c r="AS81" s="164"/>
      <c r="AT81" s="164" t="e">
        <f>AT78/AT80</f>
        <v>#REF!</v>
      </c>
      <c r="AU81" s="164">
        <f>AU78/AU80</f>
        <v>7.9587460052500156E-2</v>
      </c>
      <c r="AV81" s="164">
        <f>AV78/AV80</f>
        <v>0.11491705698932664</v>
      </c>
      <c r="AW81" s="164">
        <f>AW78/AW80</f>
        <v>0.18702477806773646</v>
      </c>
      <c r="AX81" s="164">
        <f>AX78/AX80</f>
        <v>0.30297536909582562</v>
      </c>
    </row>
    <row r="82" spans="1:50">
      <c r="A82" t="s">
        <v>16</v>
      </c>
      <c r="B82" s="3" t="s">
        <v>403</v>
      </c>
      <c r="C82" s="3" t="s">
        <v>783</v>
      </c>
      <c r="D82" t="s">
        <v>137</v>
      </c>
      <c r="E82" s="222"/>
      <c r="F82" s="200">
        <f>F69*F98</f>
        <v>130.05107807184956</v>
      </c>
      <c r="G82" s="200">
        <f>G69*G98</f>
        <v>134.72568842583831</v>
      </c>
      <c r="H82" s="200">
        <f t="shared" si="174"/>
        <v>131.01589429361539</v>
      </c>
      <c r="I82" s="200">
        <f t="shared" si="174"/>
        <v>133.21123913432774</v>
      </c>
      <c r="J82" s="200">
        <f t="shared" si="174"/>
        <v>143.91541790377966</v>
      </c>
      <c r="K82" s="200">
        <f t="shared" si="174"/>
        <v>174.11240128160202</v>
      </c>
      <c r="L82" s="200">
        <f>L69*L98</f>
        <v>221.06898219807692</v>
      </c>
      <c r="M82" s="200">
        <f>M69*M98</f>
        <v>261.2377964583622</v>
      </c>
      <c r="N82" s="200">
        <f>N69*N98</f>
        <v>266.60611797355193</v>
      </c>
      <c r="O82" s="5"/>
      <c r="P82" s="200">
        <f>P55</f>
        <v>130.05107807184956</v>
      </c>
      <c r="Q82" s="200">
        <f t="shared" ref="Q82:X82" si="212">Q55</f>
        <v>131.66989201940638</v>
      </c>
      <c r="R82" s="200">
        <f t="shared" si="212"/>
        <v>131.88068567509137</v>
      </c>
      <c r="S82" s="200">
        <f t="shared" si="212"/>
        <v>128.0555339862631</v>
      </c>
      <c r="T82" s="200">
        <f t="shared" si="212"/>
        <v>143.91541790377966</v>
      </c>
      <c r="U82" s="200">
        <f t="shared" si="212"/>
        <v>192.92232828986374</v>
      </c>
      <c r="V82" s="200">
        <f t="shared" ref="V82:W82" si="213">V55</f>
        <v>257.8439798198886</v>
      </c>
      <c r="W82" s="200">
        <f t="shared" si="213"/>
        <v>320.73148175150561</v>
      </c>
      <c r="X82" s="200">
        <f t="shared" si="212"/>
        <v>344.54986554066159</v>
      </c>
      <c r="Y82" s="5"/>
      <c r="Z82" s="200">
        <f t="shared" si="197"/>
        <v>130.05107807184956</v>
      </c>
      <c r="AA82" s="200">
        <f t="shared" ref="AA82:AH82" si="214">AA55</f>
        <v>131.66989201940638</v>
      </c>
      <c r="AB82" s="200">
        <f t="shared" si="214"/>
        <v>131.88068567509137</v>
      </c>
      <c r="AC82" s="200">
        <f t="shared" si="214"/>
        <v>128.0555339862631</v>
      </c>
      <c r="AD82" s="200">
        <f t="shared" si="214"/>
        <v>136.71951644047903</v>
      </c>
      <c r="AE82" s="200">
        <f t="shared" si="214"/>
        <v>174.11223500317791</v>
      </c>
      <c r="AF82" s="200">
        <f t="shared" ref="AF82:AG82" si="215">AF55</f>
        <v>221.02525354426686</v>
      </c>
      <c r="AG82" s="200">
        <f t="shared" si="215"/>
        <v>261.2262009886681</v>
      </c>
      <c r="AH82" s="200">
        <f t="shared" si="214"/>
        <v>266.52508836880941</v>
      </c>
      <c r="AI82" s="3"/>
      <c r="AJ82" s="3"/>
      <c r="AK82" s="3"/>
      <c r="AL82" s="3"/>
      <c r="AM82" s="3"/>
      <c r="AN82" s="3"/>
      <c r="AO82" s="3"/>
      <c r="AP82" s="3"/>
      <c r="AQ82" s="3"/>
      <c r="AR82" s="3"/>
      <c r="AS82" s="3"/>
      <c r="AT82" s="3"/>
      <c r="AU82" s="3"/>
      <c r="AV82" s="3"/>
      <c r="AW82" s="3"/>
    </row>
    <row r="83" spans="1:50">
      <c r="A83" t="s">
        <v>16</v>
      </c>
      <c r="B83" s="3" t="s">
        <v>404</v>
      </c>
      <c r="C83" s="3" t="s">
        <v>784</v>
      </c>
      <c r="D83" t="s">
        <v>137</v>
      </c>
      <c r="E83" s="222"/>
      <c r="F83" s="200">
        <f t="shared" ref="F83" si="216">F70*F99</f>
        <v>39.825760684889083</v>
      </c>
      <c r="G83" s="200">
        <f t="shared" si="174"/>
        <v>40.321492806641579</v>
      </c>
      <c r="H83" s="200">
        <f t="shared" si="174"/>
        <v>38.822974157550945</v>
      </c>
      <c r="I83" s="200">
        <f t="shared" si="174"/>
        <v>39.21466185843564</v>
      </c>
      <c r="J83" s="200">
        <f t="shared" si="174"/>
        <v>41.867887782356199</v>
      </c>
      <c r="K83" s="200">
        <f t="shared" si="174"/>
        <v>53.318733904547322</v>
      </c>
      <c r="L83" s="200">
        <f t="shared" ref="L83:M83" si="217">L70*L99</f>
        <v>67.698326768260401</v>
      </c>
      <c r="M83" s="200">
        <f t="shared" si="217"/>
        <v>79.999290416113141</v>
      </c>
      <c r="N83" s="200">
        <f t="shared" si="174"/>
        <v>81.643240555652724</v>
      </c>
      <c r="O83" s="5"/>
      <c r="P83" s="200">
        <f>P56</f>
        <v>39.825760684889083</v>
      </c>
      <c r="Q83" s="200">
        <f t="shared" ref="Q83:X83" si="218">Q56</f>
        <v>40.321492806641579</v>
      </c>
      <c r="R83" s="200">
        <f t="shared" si="218"/>
        <v>38.822974157550945</v>
      </c>
      <c r="S83" s="200">
        <f t="shared" si="218"/>
        <v>39.21466185843564</v>
      </c>
      <c r="T83" s="200">
        <f t="shared" si="218"/>
        <v>44.071460823532846</v>
      </c>
      <c r="U83" s="200">
        <f t="shared" si="218"/>
        <v>59.07892953412447</v>
      </c>
      <c r="V83" s="200">
        <f t="shared" ref="V83:W83" si="219">V56</f>
        <v>78.959996230658021</v>
      </c>
      <c r="W83" s="200">
        <f t="shared" si="219"/>
        <v>98.218141869522995</v>
      </c>
      <c r="X83" s="200">
        <f t="shared" si="218"/>
        <v>105.51208565493091</v>
      </c>
      <c r="Y83" s="5"/>
      <c r="Z83" s="200">
        <f t="shared" si="197"/>
        <v>39.825760684889083</v>
      </c>
      <c r="AA83" s="200">
        <f t="shared" ref="AA83:AH83" si="220">AA56</f>
        <v>40.321492806641579</v>
      </c>
      <c r="AB83" s="200">
        <f t="shared" si="220"/>
        <v>38.822974157550945</v>
      </c>
      <c r="AC83" s="200">
        <f t="shared" si="220"/>
        <v>39.21466185843564</v>
      </c>
      <c r="AD83" s="200">
        <f t="shared" si="220"/>
        <v>41.867847798263455</v>
      </c>
      <c r="AE83" s="200">
        <f t="shared" si="220"/>
        <v>53.318682984825443</v>
      </c>
      <c r="AF83" s="200">
        <f t="shared" ref="AF83:AG83" si="221">AF56</f>
        <v>67.684935668951326</v>
      </c>
      <c r="AG83" s="200">
        <f t="shared" si="221"/>
        <v>79.995739515898293</v>
      </c>
      <c r="AH83" s="200">
        <f t="shared" si="220"/>
        <v>81.618426723313064</v>
      </c>
      <c r="AI83" s="3"/>
      <c r="AJ83" s="3"/>
      <c r="AK83" s="3"/>
      <c r="AL83" s="3"/>
      <c r="AM83" s="3"/>
      <c r="AN83" s="3"/>
      <c r="AO83" s="3"/>
      <c r="AP83" s="3"/>
      <c r="AQ83" s="3"/>
      <c r="AR83" s="3"/>
      <c r="AS83" s="3"/>
      <c r="AT83" s="3"/>
      <c r="AU83" s="3"/>
      <c r="AV83" s="3"/>
      <c r="AW83" s="3"/>
    </row>
    <row r="84" spans="1:50">
      <c r="A84" t="s">
        <v>16</v>
      </c>
      <c r="B84" s="3" t="s">
        <v>405</v>
      </c>
      <c r="C84" s="3" t="s">
        <v>785</v>
      </c>
      <c r="D84" t="s">
        <v>137</v>
      </c>
      <c r="E84" s="222"/>
      <c r="F84" s="200">
        <f t="shared" ref="F84" si="222">F71*F100</f>
        <v>2.2490953086010257</v>
      </c>
      <c r="G84" s="200">
        <f t="shared" si="174"/>
        <v>2.2770909769870769</v>
      </c>
      <c r="H84" s="200">
        <f t="shared" si="174"/>
        <v>2.1924645641939198</v>
      </c>
      <c r="I84" s="200">
        <f t="shared" si="174"/>
        <v>2.2145844924852267</v>
      </c>
      <c r="J84" s="200">
        <f t="shared" si="174"/>
        <v>2.3644211277566409</v>
      </c>
      <c r="K84" s="200">
        <f t="shared" si="174"/>
        <v>3.0110891097370596</v>
      </c>
      <c r="L84" s="200">
        <f t="shared" ref="L84:M84" si="223">L71*L100</f>
        <v>3.8231533187614692</v>
      </c>
      <c r="M84" s="200">
        <f t="shared" si="223"/>
        <v>4.5178303106350866</v>
      </c>
      <c r="N84" s="200">
        <f t="shared" si="174"/>
        <v>4.6106697312218561</v>
      </c>
      <c r="O84" s="5"/>
      <c r="P84" s="200">
        <f t="shared" si="194"/>
        <v>2.2490953086010257</v>
      </c>
      <c r="Q84" s="200">
        <f t="shared" ref="Q84:X84" si="224">Q57</f>
        <v>2.2770909769870764</v>
      </c>
      <c r="R84" s="200">
        <f t="shared" si="224"/>
        <v>2.1924645641939198</v>
      </c>
      <c r="S84" s="200">
        <f t="shared" si="224"/>
        <v>2.2145844924852267</v>
      </c>
      <c r="T84" s="200">
        <f t="shared" si="224"/>
        <v>2.4888643450069905</v>
      </c>
      <c r="U84" s="200">
        <f t="shared" si="224"/>
        <v>3.3363868251934181</v>
      </c>
      <c r="V84" s="200">
        <f t="shared" ref="V84:W84" si="225">V57</f>
        <v>4.4591378553858814</v>
      </c>
      <c r="W84" s="200">
        <f t="shared" si="225"/>
        <v>5.5467104281091615</v>
      </c>
      <c r="X84" s="200">
        <f t="shared" si="224"/>
        <v>5.9586240856726436</v>
      </c>
      <c r="Y84" s="5"/>
      <c r="Z84" s="200">
        <f t="shared" si="197"/>
        <v>2.2490953086010257</v>
      </c>
      <c r="AA84" s="200">
        <f t="shared" ref="AA84:AH84" si="226">AA57</f>
        <v>2.2770909769870764</v>
      </c>
      <c r="AB84" s="200">
        <f t="shared" si="226"/>
        <v>2.1924645641939198</v>
      </c>
      <c r="AC84" s="200">
        <f t="shared" si="226"/>
        <v>2.2145844924852267</v>
      </c>
      <c r="AD84" s="200">
        <f t="shared" si="226"/>
        <v>2.3644188697197861</v>
      </c>
      <c r="AE84" s="200">
        <f t="shared" si="226"/>
        <v>3.0110862341282676</v>
      </c>
      <c r="AF84" s="200">
        <f t="shared" ref="AF84:AG84" si="227">AF57</f>
        <v>3.8223970781243763</v>
      </c>
      <c r="AG84" s="200">
        <f t="shared" si="227"/>
        <v>4.5176297792986562</v>
      </c>
      <c r="AH84" s="200">
        <f t="shared" si="226"/>
        <v>4.6092684102440833</v>
      </c>
      <c r="AI84" s="3"/>
      <c r="AJ84" s="3"/>
      <c r="AK84" s="3"/>
      <c r="AL84" s="3"/>
      <c r="AM84" s="3"/>
      <c r="AN84" s="3"/>
      <c r="AO84" s="3"/>
      <c r="AP84" s="3"/>
      <c r="AQ84" s="3"/>
      <c r="AR84" s="3"/>
      <c r="AS84" s="3"/>
      <c r="AT84" s="3"/>
      <c r="AU84" s="3"/>
      <c r="AV84" s="3"/>
      <c r="AW84" s="3"/>
    </row>
    <row r="85" spans="1:50">
      <c r="A85" t="s">
        <v>16</v>
      </c>
      <c r="B85" s="3" t="s">
        <v>406</v>
      </c>
      <c r="C85" s="3" t="s">
        <v>786</v>
      </c>
      <c r="D85" t="s">
        <v>137</v>
      </c>
      <c r="E85" s="222"/>
      <c r="F85" s="200">
        <f t="shared" ref="F85" si="228">F72*F101</f>
        <v>0.64433067785501452</v>
      </c>
      <c r="G85" s="200">
        <f t="shared" si="174"/>
        <v>0.65235099959024956</v>
      </c>
      <c r="H85" s="200">
        <f t="shared" si="174"/>
        <v>0.6281068540838638</v>
      </c>
      <c r="I85" s="200">
        <f t="shared" si="174"/>
        <v>0.63444386805367514</v>
      </c>
      <c r="J85" s="200">
        <f t="shared" si="174"/>
        <v>0.67736972379786642</v>
      </c>
      <c r="K85" s="200">
        <f t="shared" si="174"/>
        <v>0.86263000048918725</v>
      </c>
      <c r="L85" s="200">
        <f t="shared" ref="L85:M85" si="229">L72*L101</f>
        <v>1.0952737129461556</v>
      </c>
      <c r="M85" s="200">
        <f t="shared" si="229"/>
        <v>1.2942878211311157</v>
      </c>
      <c r="N85" s="200">
        <f t="shared" si="174"/>
        <v>1.3208848650934495</v>
      </c>
      <c r="O85" s="5"/>
      <c r="P85" s="200">
        <f t="shared" si="194"/>
        <v>0.64433067785501452</v>
      </c>
      <c r="Q85" s="200">
        <f t="shared" ref="Q85:X85" si="230">Q58</f>
        <v>0.65235099959024967</v>
      </c>
      <c r="R85" s="200">
        <f t="shared" si="230"/>
        <v>0.62810685408386391</v>
      </c>
      <c r="S85" s="200">
        <f t="shared" si="230"/>
        <v>0.63444386805367525</v>
      </c>
      <c r="T85" s="200">
        <f t="shared" si="230"/>
        <v>0.71302076189249108</v>
      </c>
      <c r="U85" s="200">
        <f t="shared" si="230"/>
        <v>0.95582271522347628</v>
      </c>
      <c r="V85" s="200">
        <f t="shared" ref="V85:W85" si="231">V58</f>
        <v>1.2774733494050514</v>
      </c>
      <c r="W85" s="200">
        <f t="shared" si="231"/>
        <v>1.5890459049652672</v>
      </c>
      <c r="X85" s="200">
        <f t="shared" si="230"/>
        <v>1.7070527342804307</v>
      </c>
      <c r="Y85" s="5"/>
      <c r="Z85" s="200">
        <f t="shared" si="197"/>
        <v>0.64433067785501452</v>
      </c>
      <c r="AA85" s="200">
        <f t="shared" ref="AA85:AH85" si="232">AA58</f>
        <v>0.65235099959024967</v>
      </c>
      <c r="AB85" s="200">
        <f t="shared" si="232"/>
        <v>0.62810685408386391</v>
      </c>
      <c r="AC85" s="200">
        <f t="shared" si="232"/>
        <v>0.63444386805367525</v>
      </c>
      <c r="AD85" s="200">
        <f t="shared" si="232"/>
        <v>0.67736907690557524</v>
      </c>
      <c r="AE85" s="200">
        <f t="shared" si="232"/>
        <v>0.86262917667218164</v>
      </c>
      <c r="AF85" s="200">
        <f t="shared" ref="AF85:AG85" si="233">AF58</f>
        <v>1.0950570618151625</v>
      </c>
      <c r="AG85" s="200">
        <f t="shared" si="233"/>
        <v>1.2942303720352772</v>
      </c>
      <c r="AH85" s="200">
        <f t="shared" si="232"/>
        <v>1.3204834085202004</v>
      </c>
      <c r="AI85" s="3"/>
      <c r="AJ85" s="3"/>
      <c r="AK85" s="3"/>
      <c r="AL85" s="3"/>
      <c r="AM85" s="3"/>
      <c r="AN85" s="3"/>
      <c r="AO85" s="3"/>
      <c r="AP85" s="3"/>
      <c r="AQ85" s="3"/>
      <c r="AR85" s="3"/>
      <c r="AS85" s="3"/>
      <c r="AT85" s="3"/>
      <c r="AU85" s="3"/>
      <c r="AV85" s="3"/>
      <c r="AW85" s="3"/>
    </row>
    <row r="86" spans="1:50">
      <c r="A86" t="s">
        <v>16</v>
      </c>
      <c r="B86" s="3" t="s">
        <v>368</v>
      </c>
      <c r="C86" s="3" t="s">
        <v>787</v>
      </c>
      <c r="D86" t="s">
        <v>137</v>
      </c>
      <c r="E86" s="35"/>
      <c r="F86" s="200">
        <f t="shared" ref="F86" si="234">F59</f>
        <v>22</v>
      </c>
      <c r="G86" s="200">
        <f t="shared" ref="G86:N86" si="235">G59</f>
        <v>19.218049126986699</v>
      </c>
      <c r="H86" s="200">
        <f t="shared" si="235"/>
        <v>17.206637381742077</v>
      </c>
      <c r="I86" s="200">
        <f t="shared" si="235"/>
        <v>16.506720027229584</v>
      </c>
      <c r="J86" s="200">
        <f t="shared" si="235"/>
        <v>28.203596973820897</v>
      </c>
      <c r="K86" s="200">
        <f t="shared" si="235"/>
        <v>61.531049731434578</v>
      </c>
      <c r="L86" s="200">
        <f t="shared" ref="L86:M86" si="236">L59</f>
        <v>100.11110066222132</v>
      </c>
      <c r="M86" s="200">
        <f t="shared" si="236"/>
        <v>145.64946887396664</v>
      </c>
      <c r="N86" s="200">
        <f t="shared" si="235"/>
        <v>178.02134980359452</v>
      </c>
      <c r="O86" s="5"/>
      <c r="P86" s="200">
        <f>P59</f>
        <v>22</v>
      </c>
      <c r="Q86" s="200">
        <f t="shared" ref="Q86:X86" si="237">Q59</f>
        <v>22.273845533418598</v>
      </c>
      <c r="R86" s="200">
        <f t="shared" si="237"/>
        <v>16.341846000266067</v>
      </c>
      <c r="S86" s="200">
        <f t="shared" si="237"/>
        <v>21.662425175294217</v>
      </c>
      <c r="T86" s="200">
        <f t="shared" si="237"/>
        <v>24.345351386737054</v>
      </c>
      <c r="U86" s="200">
        <f t="shared" si="237"/>
        <v>32.635571233266909</v>
      </c>
      <c r="V86" s="200">
        <f t="shared" ref="V86:W86" si="238">V59</f>
        <v>43.617997175722103</v>
      </c>
      <c r="W86" s="200">
        <f t="shared" si="238"/>
        <v>54.256317618796132</v>
      </c>
      <c r="X86" s="200">
        <f t="shared" si="237"/>
        <v>58.285537915393242</v>
      </c>
      <c r="Y86" s="5"/>
      <c r="Z86" s="200">
        <f>Z59</f>
        <v>22</v>
      </c>
      <c r="AA86" s="200">
        <f>AA59</f>
        <v>22.273845533418598</v>
      </c>
      <c r="AB86" s="200">
        <f t="shared" ref="AB86:AH86" si="239">AB59</f>
        <v>16.341846000266067</v>
      </c>
      <c r="AC86" s="200">
        <f t="shared" si="239"/>
        <v>21.662425175294217</v>
      </c>
      <c r="AD86" s="200">
        <f t="shared" si="239"/>
        <v>35.39933406239382</v>
      </c>
      <c r="AE86" s="200">
        <f t="shared" si="239"/>
        <v>61.530990968900106</v>
      </c>
      <c r="AF86" s="200">
        <f t="shared" ref="AF86:AG86" si="240">AF59</f>
        <v>100.09129813895515</v>
      </c>
      <c r="AG86" s="200">
        <f t="shared" si="240"/>
        <v>145.6430039824954</v>
      </c>
      <c r="AH86" s="200">
        <f t="shared" si="239"/>
        <v>177.9672437698697</v>
      </c>
      <c r="AI86" s="3"/>
      <c r="AJ86" s="3"/>
      <c r="AK86" s="3"/>
      <c r="AL86" s="3"/>
      <c r="AM86" s="3"/>
      <c r="AN86" s="3"/>
      <c r="AO86" s="3"/>
      <c r="AP86" s="3"/>
      <c r="AQ86" s="3"/>
      <c r="AR86" s="3"/>
      <c r="AS86" s="3"/>
      <c r="AT86" s="3"/>
      <c r="AU86" s="3"/>
      <c r="AV86" s="3"/>
      <c r="AW86" s="3"/>
    </row>
    <row r="87" spans="1:50">
      <c r="A87" t="s">
        <v>16</v>
      </c>
      <c r="B87" s="3" t="s">
        <v>370</v>
      </c>
      <c r="C87" s="3" t="s">
        <v>788</v>
      </c>
      <c r="D87" t="s">
        <v>137</v>
      </c>
      <c r="E87" s="35"/>
      <c r="F87" s="200">
        <f t="shared" ref="F87" si="241">F47</f>
        <v>27.142505514316699</v>
      </c>
      <c r="G87" s="200">
        <f t="shared" ref="G87:N87" si="242">G47</f>
        <v>26.703251105538467</v>
      </c>
      <c r="H87" s="200">
        <f t="shared" si="242"/>
        <v>25.710844401627732</v>
      </c>
      <c r="I87" s="200">
        <f t="shared" si="242"/>
        <v>25.970242908568729</v>
      </c>
      <c r="J87" s="200">
        <f t="shared" si="242"/>
        <v>29.186699277286003</v>
      </c>
      <c r="K87" s="200">
        <f t="shared" si="242"/>
        <v>40.020338105433609</v>
      </c>
      <c r="L87" s="200">
        <f t="shared" ref="L87:M87" si="243">L47</f>
        <v>54.041367566389084</v>
      </c>
      <c r="M87" s="200">
        <f t="shared" si="243"/>
        <v>67.875998645520468</v>
      </c>
      <c r="N87" s="200">
        <f t="shared" si="242"/>
        <v>73.584170791170493</v>
      </c>
      <c r="O87" s="5"/>
      <c r="P87" s="200">
        <f>P47</f>
        <v>27.142505514316699</v>
      </c>
      <c r="Q87" s="200">
        <f t="shared" ref="Q87:X87" si="244">Q47</f>
        <v>26.703251105538467</v>
      </c>
      <c r="R87" s="200">
        <f t="shared" si="244"/>
        <v>25.706609742210937</v>
      </c>
      <c r="S87" s="200">
        <f t="shared" si="244"/>
        <v>25.966451338109337</v>
      </c>
      <c r="T87" s="200">
        <f t="shared" si="244"/>
        <v>29.181864264415765</v>
      </c>
      <c r="U87" s="200">
        <f t="shared" si="244"/>
        <v>39.119041446232735</v>
      </c>
      <c r="V87" s="200">
        <f t="shared" ref="V87:W87" si="245">V47</f>
        <v>52.273951627345546</v>
      </c>
      <c r="W87" s="200">
        <f t="shared" si="245"/>
        <v>65.032198783466242</v>
      </c>
      <c r="X87" s="200">
        <f t="shared" si="244"/>
        <v>69.843532104730272</v>
      </c>
      <c r="Y87" s="5"/>
      <c r="Z87" s="200">
        <f>Z47</f>
        <v>27.142505514316699</v>
      </c>
      <c r="AA87" s="200">
        <f>AA47</f>
        <v>26.703251105538467</v>
      </c>
      <c r="AB87" s="200">
        <f t="shared" ref="AB87:AH87" si="246">AB47</f>
        <v>25.706609742210937</v>
      </c>
      <c r="AC87" s="200">
        <f t="shared" si="246"/>
        <v>25.966451338109337</v>
      </c>
      <c r="AD87" s="200">
        <f t="shared" si="246"/>
        <v>29.524120697146564</v>
      </c>
      <c r="AE87" s="200">
        <f t="shared" si="246"/>
        <v>40.013708412641947</v>
      </c>
      <c r="AF87" s="200">
        <f t="shared" ref="AF87:AG87" si="247">AF47</f>
        <v>54.022789586186938</v>
      </c>
      <c r="AG87" s="200">
        <f t="shared" si="247"/>
        <v>67.861806956783795</v>
      </c>
      <c r="AH87" s="200">
        <f t="shared" si="246"/>
        <v>73.549690484162284</v>
      </c>
      <c r="AI87" s="3"/>
      <c r="AJ87" s="3"/>
      <c r="AK87" s="3"/>
      <c r="AL87" s="3"/>
      <c r="AM87" s="3"/>
      <c r="AN87" s="3"/>
      <c r="AO87" s="3"/>
      <c r="AP87" s="3"/>
      <c r="AQ87" s="3"/>
      <c r="AR87" s="3"/>
      <c r="AS87" s="3"/>
      <c r="AT87" s="3"/>
      <c r="AU87" s="3"/>
      <c r="AV87" s="3"/>
      <c r="AW87" s="3"/>
    </row>
    <row r="88" spans="1:50">
      <c r="A88" t="s">
        <v>16</v>
      </c>
      <c r="B88" s="3" t="s">
        <v>369</v>
      </c>
      <c r="C88" s="3" t="s">
        <v>789</v>
      </c>
      <c r="D88" t="s">
        <v>137</v>
      </c>
      <c r="E88" s="35"/>
      <c r="F88" s="200">
        <f t="shared" ref="F88" si="248">F104</f>
        <v>88.672727178245694</v>
      </c>
      <c r="G88" s="200">
        <f t="shared" ref="G88:N88" si="249">G104</f>
        <v>87.357882681535756</v>
      </c>
      <c r="H88" s="200">
        <f t="shared" si="249"/>
        <v>84.559607459462228</v>
      </c>
      <c r="I88" s="200">
        <f t="shared" si="249"/>
        <v>87.144586492335108</v>
      </c>
      <c r="J88" s="200">
        <f t="shared" si="249"/>
        <v>94.639965539685534</v>
      </c>
      <c r="K88" s="200">
        <f t="shared" si="249"/>
        <v>121.94846420566111</v>
      </c>
      <c r="L88" s="200">
        <f t="shared" ref="L88:M88" si="250">L104</f>
        <v>160.75487608174205</v>
      </c>
      <c r="M88" s="200">
        <f t="shared" si="250"/>
        <v>198.48633406136298</v>
      </c>
      <c r="N88" s="200">
        <f t="shared" si="249"/>
        <v>212.60302863276658</v>
      </c>
      <c r="O88" s="5"/>
      <c r="P88" s="200">
        <f>F88</f>
        <v>88.672727178245694</v>
      </c>
      <c r="Q88" s="200">
        <f t="shared" ref="Q88:X88" si="251">G88</f>
        <v>87.357882681535756</v>
      </c>
      <c r="R88" s="200">
        <f t="shared" si="251"/>
        <v>84.559607459462228</v>
      </c>
      <c r="S88" s="200">
        <f t="shared" si="251"/>
        <v>87.144586492335108</v>
      </c>
      <c r="T88" s="200">
        <f t="shared" si="251"/>
        <v>94.639965539685534</v>
      </c>
      <c r="U88" s="200">
        <f t="shared" si="251"/>
        <v>121.94846420566111</v>
      </c>
      <c r="V88" s="200">
        <f t="shared" si="251"/>
        <v>160.75487608174205</v>
      </c>
      <c r="W88" s="200">
        <f t="shared" si="251"/>
        <v>198.48633406136298</v>
      </c>
      <c r="X88" s="200">
        <f t="shared" si="251"/>
        <v>212.60302863276658</v>
      </c>
      <c r="Y88" s="5"/>
      <c r="Z88" s="200">
        <f t="shared" ref="Z88:AH88" si="252">P88</f>
        <v>88.672727178245694</v>
      </c>
      <c r="AA88" s="200">
        <f t="shared" si="252"/>
        <v>87.357882681535756</v>
      </c>
      <c r="AB88" s="200">
        <f t="shared" si="252"/>
        <v>84.559607459462228</v>
      </c>
      <c r="AC88" s="200">
        <f t="shared" si="252"/>
        <v>87.144586492335108</v>
      </c>
      <c r="AD88" s="200">
        <f t="shared" si="252"/>
        <v>94.639965539685534</v>
      </c>
      <c r="AE88" s="200">
        <f t="shared" si="252"/>
        <v>121.94846420566111</v>
      </c>
      <c r="AF88" s="200">
        <f t="shared" si="252"/>
        <v>160.75487608174205</v>
      </c>
      <c r="AG88" s="200">
        <f t="shared" si="252"/>
        <v>198.48633406136298</v>
      </c>
      <c r="AH88" s="200">
        <f t="shared" si="252"/>
        <v>212.60302863276658</v>
      </c>
      <c r="AI88" s="3"/>
      <c r="AJ88" s="3"/>
      <c r="AK88" s="3"/>
      <c r="AL88" s="3"/>
      <c r="AM88" s="3"/>
      <c r="AN88" s="3"/>
      <c r="AO88" s="3"/>
      <c r="AP88" s="3"/>
      <c r="AQ88" s="3"/>
      <c r="AR88" s="3"/>
      <c r="AS88" s="3"/>
      <c r="AT88" s="3"/>
      <c r="AU88" s="3"/>
      <c r="AV88" s="3"/>
      <c r="AW88" s="3"/>
    </row>
    <row r="89" spans="1:50">
      <c r="A89" t="s">
        <v>16</v>
      </c>
      <c r="C89" s="2" t="s">
        <v>199</v>
      </c>
      <c r="E89" s="223"/>
      <c r="F89" s="62">
        <f>SUM(F76:F88)</f>
        <v>361.94771180625361</v>
      </c>
      <c r="G89" s="62">
        <f t="shared" ref="G89:I89" si="253">SUM(G76:G88)</f>
        <v>364.03446430660813</v>
      </c>
      <c r="H89" s="62">
        <f t="shared" si="253"/>
        <v>350.95370724984593</v>
      </c>
      <c r="I89" s="62">
        <f t="shared" si="253"/>
        <v>356.22635498251242</v>
      </c>
      <c r="J89" s="62">
        <f t="shared" ref="J89:N89" si="254">SUM(J76:J88)</f>
        <v>397.04794399305007</v>
      </c>
      <c r="K89" s="62">
        <f t="shared" si="254"/>
        <v>527.33415634644621</v>
      </c>
      <c r="L89" s="62">
        <f t="shared" ref="L89:M89" si="255">SUM(L76:L88)</f>
        <v>702.55976279537617</v>
      </c>
      <c r="M89" s="62">
        <f t="shared" si="255"/>
        <v>872.43607784540063</v>
      </c>
      <c r="N89" s="62">
        <f t="shared" si="254"/>
        <v>936.60209580841479</v>
      </c>
      <c r="O89" s="5"/>
      <c r="P89" s="62">
        <f t="shared" ref="P89:X89" si="256">SUM(P76:P88)</f>
        <v>361.94771180625361</v>
      </c>
      <c r="Q89" s="62">
        <f>SUM(Q76:Q88)</f>
        <v>364.03446430660813</v>
      </c>
      <c r="R89" s="62">
        <f t="shared" si="256"/>
        <v>350.94847927525734</v>
      </c>
      <c r="S89" s="62">
        <f t="shared" si="256"/>
        <v>356.22167403132795</v>
      </c>
      <c r="T89" s="62">
        <f t="shared" si="256"/>
        <v>397.04195483461319</v>
      </c>
      <c r="U89" s="62">
        <f t="shared" si="256"/>
        <v>527.32612772514221</v>
      </c>
      <c r="V89" s="62">
        <f t="shared" ref="V89:W89" si="257">SUM(V76:V88)</f>
        <v>702.53014515329596</v>
      </c>
      <c r="W89" s="62">
        <f t="shared" si="257"/>
        <v>872.41721547186444</v>
      </c>
      <c r="X89" s="62">
        <f t="shared" si="256"/>
        <v>936.54642889995569</v>
      </c>
      <c r="Y89" s="292"/>
      <c r="Z89" s="62">
        <f t="shared" ref="Z89:AH89" si="258">SUM(Z76:Z88)</f>
        <v>361.94771180625361</v>
      </c>
      <c r="AA89" s="62">
        <f t="shared" si="258"/>
        <v>364.03446430660813</v>
      </c>
      <c r="AB89" s="62">
        <f t="shared" si="258"/>
        <v>350.94847927525734</v>
      </c>
      <c r="AC89" s="62">
        <f t="shared" si="258"/>
        <v>356.22167403132795</v>
      </c>
      <c r="AD89" s="62">
        <f t="shared" si="258"/>
        <v>397.04172045156417</v>
      </c>
      <c r="AE89" s="62">
        <f t="shared" si="258"/>
        <v>527.32581352862189</v>
      </c>
      <c r="AF89" s="62">
        <f t="shared" ref="AF89:AG89" si="259">SUM(AF76:AF88)</f>
        <v>702.44316744240837</v>
      </c>
      <c r="AG89" s="62">
        <f t="shared" si="259"/>
        <v>872.39293782412494</v>
      </c>
      <c r="AH89" s="62">
        <f t="shared" si="258"/>
        <v>936.36784661491276</v>
      </c>
    </row>
    <row r="90" spans="1:50">
      <c r="A90" t="s">
        <v>16</v>
      </c>
      <c r="O90" s="5"/>
      <c r="P90" s="2" t="s">
        <v>32</v>
      </c>
      <c r="Z90" s="2" t="s">
        <v>185</v>
      </c>
    </row>
    <row r="91" spans="1:50" ht="15.75" thickBot="1">
      <c r="A91" t="s">
        <v>16</v>
      </c>
      <c r="B91" s="9" t="s">
        <v>197</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777</v>
      </c>
      <c r="D92" t="s">
        <v>138</v>
      </c>
      <c r="E92" t="s">
        <v>139</v>
      </c>
      <c r="F92" s="268">
        <f>'BY-DMD'!I87</f>
        <v>47.584820585749902</v>
      </c>
      <c r="G92" s="17">
        <f t="shared" ref="G92:N92" si="263">G43/G63</f>
        <v>48.177133793746854</v>
      </c>
      <c r="H92" s="3">
        <f t="shared" si="263"/>
        <v>46.38666602024783</v>
      </c>
      <c r="I92" s="6">
        <f t="shared" si="263"/>
        <v>46.854664337209421</v>
      </c>
      <c r="J92" s="6">
        <f t="shared" si="263"/>
        <v>52.65768990158729</v>
      </c>
      <c r="K92" s="6">
        <f t="shared" si="263"/>
        <v>70.588990993112105</v>
      </c>
      <c r="L92" s="6">
        <f t="shared" ref="L92:M92" si="264">L43/L63</f>
        <v>94.343389541658269</v>
      </c>
      <c r="M92" s="6">
        <f t="shared" si="264"/>
        <v>117.35350634244885</v>
      </c>
      <c r="N92" s="6">
        <f t="shared" si="263"/>
        <v>126.06849383854137</v>
      </c>
      <c r="O92" s="5"/>
      <c r="P92" s="6">
        <f>P76/P63</f>
        <v>47.584820585749895</v>
      </c>
      <c r="Q92" s="6">
        <f t="shared" ref="Q92:X92" si="265">Q76/Q63</f>
        <v>48.177133793746854</v>
      </c>
      <c r="R92" s="6">
        <f t="shared" si="265"/>
        <v>46.38666602024783</v>
      </c>
      <c r="S92" s="6">
        <f t="shared" si="265"/>
        <v>46.854664337209421</v>
      </c>
      <c r="T92" s="6">
        <f t="shared" si="265"/>
        <v>52.657639613166531</v>
      </c>
      <c r="U92" s="6">
        <f t="shared" si="265"/>
        <v>70.588923580187483</v>
      </c>
      <c r="V92" s="6">
        <f t="shared" ref="V92:W92" si="266">V76/V63</f>
        <v>94.324727903198109</v>
      </c>
      <c r="W92" s="6">
        <f t="shared" si="266"/>
        <v>117.34829741386065</v>
      </c>
      <c r="X92" s="6">
        <f t="shared" si="265"/>
        <v>126.03017783775387</v>
      </c>
      <c r="Z92" s="6">
        <f>P92</f>
        <v>47.584820585749895</v>
      </c>
      <c r="AA92" s="6">
        <f>Q92</f>
        <v>48.177133793746854</v>
      </c>
      <c r="AB92" s="6">
        <f>R92</f>
        <v>46.38666602024783</v>
      </c>
      <c r="AC92" s="6">
        <f>S92</f>
        <v>46.854664337209421</v>
      </c>
      <c r="AD92" s="6">
        <f t="shared" ref="AD92:AH92" si="267">AD76/AD63</f>
        <v>52.657639613166531</v>
      </c>
      <c r="AE92" s="6">
        <f t="shared" si="267"/>
        <v>70.588923580187483</v>
      </c>
      <c r="AF92" s="6">
        <f t="shared" ref="AF92:AG92" si="268">AF76/AF63</f>
        <v>94.324727903198109</v>
      </c>
      <c r="AG92" s="6">
        <f t="shared" si="268"/>
        <v>117.34829741386065</v>
      </c>
      <c r="AH92" s="6">
        <f t="shared" si="267"/>
        <v>126.03017783775387</v>
      </c>
    </row>
    <row r="93" spans="1:50">
      <c r="A93" t="s">
        <v>16</v>
      </c>
      <c r="B93" s="3" t="s">
        <v>398</v>
      </c>
      <c r="C93" s="3" t="s">
        <v>778</v>
      </c>
      <c r="D93" t="s">
        <v>138</v>
      </c>
      <c r="E93" t="s">
        <v>398</v>
      </c>
      <c r="F93" s="268">
        <f>'BY-DMD'!I88</f>
        <v>3.6514783707452798</v>
      </c>
      <c r="G93" s="17">
        <f>G46/F46*F93</f>
        <v>4.2205549275424925</v>
      </c>
      <c r="H93" s="17">
        <f t="shared" ref="H93:K93" si="269">H46/G46*G93</f>
        <v>4.0637011052209129</v>
      </c>
      <c r="I93" s="17">
        <f t="shared" si="269"/>
        <v>4.1047000698166478</v>
      </c>
      <c r="J93" s="17">
        <f t="shared" si="269"/>
        <v>4.6130737776682551</v>
      </c>
      <c r="K93" s="17">
        <f t="shared" si="269"/>
        <v>5.5810097654444339</v>
      </c>
      <c r="L93" s="17">
        <f>L46/I46*I93</f>
        <v>7.0861589375753464</v>
      </c>
      <c r="M93" s="17">
        <f>M46/J46*J93</f>
        <v>8.3737326141361095</v>
      </c>
      <c r="N93" s="17">
        <f>N46/K46*K93</f>
        <v>8.5458091266635687</v>
      </c>
      <c r="P93" s="6">
        <f t="shared" ref="P93:X100" si="270">P77/P64</f>
        <v>3.6514783707452798</v>
      </c>
      <c r="Q93" s="6">
        <f t="shared" si="270"/>
        <v>4.2205549275424925</v>
      </c>
      <c r="R93" s="6">
        <f t="shared" si="270"/>
        <v>4.0630318004760566</v>
      </c>
      <c r="S93" s="6">
        <f t="shared" si="270"/>
        <v>4.1041007970418732</v>
      </c>
      <c r="T93" s="6">
        <f t="shared" si="270"/>
        <v>4.6123095846749163</v>
      </c>
      <c r="U93" s="6">
        <f t="shared" si="270"/>
        <v>6.1829199180317289</v>
      </c>
      <c r="V93" s="6">
        <f t="shared" ref="V93:W93" si="271">V77/V64</f>
        <v>8.2621057357750622</v>
      </c>
      <c r="W93" s="6">
        <f t="shared" si="271"/>
        <v>10.278597386501513</v>
      </c>
      <c r="X93" s="6">
        <f t="shared" si="270"/>
        <v>11.039047733047463</v>
      </c>
      <c r="Z93" s="6">
        <f t="shared" ref="Z93:Z101" si="272">P93</f>
        <v>3.6514783707452798</v>
      </c>
      <c r="AA93" s="6">
        <f t="shared" ref="AA93:AA101" si="273">Q93</f>
        <v>4.2205549275424925</v>
      </c>
      <c r="AB93" s="6">
        <f t="shared" ref="AB93:AB101" si="274">R93</f>
        <v>4.0630318004760566</v>
      </c>
      <c r="AC93" s="6">
        <f t="shared" ref="AC93:AC101" si="275">S93</f>
        <v>4.1041007970418732</v>
      </c>
      <c r="AD93" s="6">
        <f t="shared" ref="AD93:AH93" si="276">AD77/AD64</f>
        <v>4.38169410544117</v>
      </c>
      <c r="AE93" s="6">
        <f t="shared" si="276"/>
        <v>5.5800852260236349</v>
      </c>
      <c r="AF93" s="6">
        <f t="shared" ref="AF93:AG93" si="277">AF77/AF64</f>
        <v>7.0837229052101423</v>
      </c>
      <c r="AG93" s="6">
        <f t="shared" si="277"/>
        <v>8.371981812539147</v>
      </c>
      <c r="AH93" s="6">
        <f t="shared" si="276"/>
        <v>8.5418047039847131</v>
      </c>
    </row>
    <row r="94" spans="1:50">
      <c r="A94" t="s">
        <v>16</v>
      </c>
      <c r="B94" s="3" t="s">
        <v>399</v>
      </c>
      <c r="C94" s="3" t="s">
        <v>779</v>
      </c>
      <c r="D94" t="s">
        <v>138</v>
      </c>
      <c r="E94" t="s">
        <v>399</v>
      </c>
      <c r="F94" s="268">
        <f>'BY-DMD'!I89</f>
        <v>1.0030192144974699</v>
      </c>
      <c r="G94" s="17">
        <f>G51/F51*F94</f>
        <v>1.0155043204894318</v>
      </c>
      <c r="H94" s="17">
        <f t="shared" ref="H94:K94" si="278">H51/G51*G94</f>
        <v>0.97776384868242405</v>
      </c>
      <c r="I94" s="17">
        <f t="shared" si="278"/>
        <v>0.98762857651971914</v>
      </c>
      <c r="J94" s="17">
        <f t="shared" si="278"/>
        <v>1.0544505665163815</v>
      </c>
      <c r="K94" s="17">
        <f t="shared" si="278"/>
        <v>1.3428422628781138</v>
      </c>
      <c r="L94" s="17">
        <f t="shared" ref="L94:N101" si="279">L51/I51*I94</f>
        <v>1.7049949924411019</v>
      </c>
      <c r="M94" s="17">
        <f t="shared" si="279"/>
        <v>2.0147970573220011</v>
      </c>
      <c r="N94" s="17">
        <f t="shared" si="279"/>
        <v>2.056200248354072</v>
      </c>
      <c r="P94" s="6">
        <f t="shared" si="270"/>
        <v>1.0030192144974699</v>
      </c>
      <c r="Q94" s="6">
        <f t="shared" si="270"/>
        <v>1.0155043204894318</v>
      </c>
      <c r="R94" s="6">
        <f t="shared" si="270"/>
        <v>0.97776384868242405</v>
      </c>
      <c r="S94" s="6">
        <f t="shared" si="270"/>
        <v>0.98762857651971914</v>
      </c>
      <c r="T94" s="6">
        <f t="shared" si="270"/>
        <v>1.1099479647540857</v>
      </c>
      <c r="U94" s="6">
        <f t="shared" si="270"/>
        <v>1.4879138646848906</v>
      </c>
      <c r="V94" s="6">
        <f t="shared" ref="V94:W94" si="280">V78/V65</f>
        <v>1.9886222393248021</v>
      </c>
      <c r="W94" s="6">
        <f t="shared" si="280"/>
        <v>2.4736422308877328</v>
      </c>
      <c r="X94" s="6">
        <f t="shared" si="270"/>
        <v>2.6573415662027373</v>
      </c>
      <c r="Z94" s="6">
        <f t="shared" si="272"/>
        <v>1.0030192144974699</v>
      </c>
      <c r="AA94" s="6">
        <f t="shared" si="273"/>
        <v>1.0155043204894318</v>
      </c>
      <c r="AB94" s="6">
        <f t="shared" si="274"/>
        <v>0.97776384868242405</v>
      </c>
      <c r="AC94" s="6">
        <f t="shared" si="275"/>
        <v>0.98762857651971914</v>
      </c>
      <c r="AD94" s="6">
        <f t="shared" ref="AD94:AH94" si="281">AD78/AD65</f>
        <v>1.0544495595095447</v>
      </c>
      <c r="AE94" s="6">
        <f t="shared" si="281"/>
        <v>1.3428409804554167</v>
      </c>
      <c r="AF94" s="6">
        <f t="shared" ref="AF94:AG94" si="282">AF78/AF65</f>
        <v>1.7046577351061691</v>
      </c>
      <c r="AG94" s="6">
        <f t="shared" si="282"/>
        <v>2.014707627237478</v>
      </c>
      <c r="AH94" s="6">
        <f t="shared" si="281"/>
        <v>2.0555753073562357</v>
      </c>
    </row>
    <row r="95" spans="1:50">
      <c r="A95" t="s">
        <v>16</v>
      </c>
      <c r="B95" s="3" t="s">
        <v>400</v>
      </c>
      <c r="C95" s="3" t="s">
        <v>780</v>
      </c>
      <c r="D95" t="s">
        <v>138</v>
      </c>
      <c r="E95" t="s">
        <v>400</v>
      </c>
      <c r="F95" s="268">
        <f>'BY-DMD'!I90</f>
        <v>3.29935437842208</v>
      </c>
      <c r="G95" s="17">
        <f t="shared" ref="G95:K101" si="283">G52/F52*F95</f>
        <v>3.3404231720446251</v>
      </c>
      <c r="H95" s="17">
        <f t="shared" si="283"/>
        <v>3.2162787996334212</v>
      </c>
      <c r="I95" s="17">
        <f t="shared" si="283"/>
        <v>3.2487280613339848</v>
      </c>
      <c r="J95" s="17">
        <f t="shared" si="283"/>
        <v>3.4685338457932815</v>
      </c>
      <c r="K95" s="17">
        <f t="shared" si="283"/>
        <v>4.4171760974458323</v>
      </c>
      <c r="L95" s="17">
        <f t="shared" si="279"/>
        <v>5.6084495812143391</v>
      </c>
      <c r="M95" s="17">
        <f t="shared" si="279"/>
        <v>6.6275195894804417</v>
      </c>
      <c r="N95" s="17">
        <f t="shared" si="279"/>
        <v>6.7637121944055139</v>
      </c>
      <c r="P95" s="6">
        <f t="shared" si="270"/>
        <v>3.2993543784220805</v>
      </c>
      <c r="Q95" s="6">
        <f t="shared" si="270"/>
        <v>3.3404231720446256</v>
      </c>
      <c r="R95" s="6">
        <f t="shared" si="270"/>
        <v>3.2162787996334217</v>
      </c>
      <c r="S95" s="6">
        <f t="shared" si="270"/>
        <v>3.2487280613339857</v>
      </c>
      <c r="T95" s="6">
        <f t="shared" si="270"/>
        <v>3.6510882587297715</v>
      </c>
      <c r="U95" s="6">
        <f t="shared" si="270"/>
        <v>4.8943779473084028</v>
      </c>
      <c r="V95" s="6">
        <f t="shared" ref="V95:W95" si="284">V79/V66</f>
        <v>6.5414195436236673</v>
      </c>
      <c r="W95" s="6">
        <f t="shared" si="284"/>
        <v>8.13685541330155</v>
      </c>
      <c r="X95" s="6">
        <f t="shared" si="270"/>
        <v>8.7411202145381299</v>
      </c>
      <c r="Z95" s="6">
        <f t="shared" si="272"/>
        <v>3.2993543784220805</v>
      </c>
      <c r="AA95" s="6">
        <f t="shared" si="273"/>
        <v>3.3404231720446256</v>
      </c>
      <c r="AB95" s="6">
        <f t="shared" si="274"/>
        <v>3.2162787996334217</v>
      </c>
      <c r="AC95" s="6">
        <f t="shared" si="275"/>
        <v>3.2487280613339857</v>
      </c>
      <c r="AD95" s="6">
        <f t="shared" ref="AD95:AH95" si="285">AD79/AD66</f>
        <v>3.4685305333219278</v>
      </c>
      <c r="AE95" s="6">
        <f t="shared" si="285"/>
        <v>4.417171879015239</v>
      </c>
      <c r="AF95" s="6">
        <f t="shared" ref="AF95:AG95" si="286">AF79/AF66</f>
        <v>5.607340199211901</v>
      </c>
      <c r="AG95" s="6">
        <f t="shared" si="286"/>
        <v>6.6272254161120081</v>
      </c>
      <c r="AH95" s="6">
        <f t="shared" si="285"/>
        <v>6.7616564991728962</v>
      </c>
    </row>
    <row r="96" spans="1:50">
      <c r="A96" t="s">
        <v>16</v>
      </c>
      <c r="B96" s="3" t="s">
        <v>401</v>
      </c>
      <c r="C96" s="3" t="s">
        <v>781</v>
      </c>
      <c r="D96" t="s">
        <v>138</v>
      </c>
      <c r="E96" t="s">
        <v>401</v>
      </c>
      <c r="F96" s="268">
        <f>'BY-DMD'!I91</f>
        <v>0.59840698910616097</v>
      </c>
      <c r="G96" s="17">
        <f t="shared" si="283"/>
        <v>0.60585567461221534</v>
      </c>
      <c r="H96" s="17">
        <f t="shared" si="283"/>
        <v>0.58333949369060389</v>
      </c>
      <c r="I96" s="17">
        <f t="shared" si="283"/>
        <v>0.5892248466311506</v>
      </c>
      <c r="J96" s="17">
        <f t="shared" si="283"/>
        <v>0.62909122731660805</v>
      </c>
      <c r="K96" s="17">
        <f t="shared" si="283"/>
        <v>0.8011473596505293</v>
      </c>
      <c r="L96" s="17">
        <f t="shared" si="279"/>
        <v>1.017209745457309</v>
      </c>
      <c r="M96" s="17">
        <f t="shared" si="279"/>
        <v>1.2020394258708922</v>
      </c>
      <c r="N96" s="17">
        <f t="shared" si="279"/>
        <v>1.2267408059908154</v>
      </c>
      <c r="P96" s="6">
        <f t="shared" si="270"/>
        <v>0.59840698910616097</v>
      </c>
      <c r="Q96" s="6">
        <f t="shared" si="270"/>
        <v>0.60585567461221534</v>
      </c>
      <c r="R96" s="6">
        <f t="shared" si="270"/>
        <v>0.58333949369060389</v>
      </c>
      <c r="S96" s="6">
        <f t="shared" si="270"/>
        <v>0.58922484663115071</v>
      </c>
      <c r="T96" s="6">
        <f t="shared" si="270"/>
        <v>0.66220129191221921</v>
      </c>
      <c r="U96" s="6">
        <f t="shared" si="270"/>
        <v>0.88769790542994953</v>
      </c>
      <c r="V96" s="6">
        <f t="shared" ref="V96:W96" si="287">V80/V67</f>
        <v>1.1864233800347681</v>
      </c>
      <c r="W96" s="6">
        <f t="shared" si="287"/>
        <v>1.4757890757386976</v>
      </c>
      <c r="X96" s="6">
        <f t="shared" si="270"/>
        <v>1.5853851478356116</v>
      </c>
      <c r="Z96" s="6">
        <f t="shared" si="272"/>
        <v>0.59840698910616097</v>
      </c>
      <c r="AA96" s="6">
        <f t="shared" si="273"/>
        <v>0.60585567461221534</v>
      </c>
      <c r="AB96" s="6">
        <f t="shared" si="274"/>
        <v>0.58333949369060389</v>
      </c>
      <c r="AC96" s="6">
        <f t="shared" si="275"/>
        <v>0.58922484663115071</v>
      </c>
      <c r="AD96" s="6">
        <f t="shared" ref="AD96:AH96" si="288">AD80/AD67</f>
        <v>0.62909062653058079</v>
      </c>
      <c r="AE96" s="6">
        <f t="shared" si="288"/>
        <v>0.80114659454982762</v>
      </c>
      <c r="AF96" s="6">
        <f t="shared" ref="AF96:AG96" si="289">AF80/AF67</f>
        <v>1.0170085358060543</v>
      </c>
      <c r="AG96" s="6">
        <f t="shared" si="289"/>
        <v>1.2019860713719541</v>
      </c>
      <c r="AH96" s="6">
        <f t="shared" si="288"/>
        <v>1.2263679626240298</v>
      </c>
    </row>
    <row r="97" spans="1:77">
      <c r="A97" t="s">
        <v>16</v>
      </c>
      <c r="B97" s="3" t="s">
        <v>402</v>
      </c>
      <c r="C97" s="3" t="s">
        <v>782</v>
      </c>
      <c r="D97" t="s">
        <v>138</v>
      </c>
      <c r="E97" t="s">
        <v>402</v>
      </c>
      <c r="F97" s="268">
        <f>'BY-DMD'!I92</f>
        <v>0.29798809605332599</v>
      </c>
      <c r="G97" s="17">
        <f t="shared" si="283"/>
        <v>0.30169731010405854</v>
      </c>
      <c r="H97" s="17">
        <f t="shared" si="283"/>
        <v>0.29048495128243912</v>
      </c>
      <c r="I97" s="17">
        <f t="shared" si="283"/>
        <v>0.29341567426743453</v>
      </c>
      <c r="J97" s="17">
        <f t="shared" si="283"/>
        <v>0.3132678937322193</v>
      </c>
      <c r="K97" s="17">
        <f t="shared" si="283"/>
        <v>0.39894650414595656</v>
      </c>
      <c r="L97" s="17">
        <f t="shared" si="279"/>
        <v>0.50653886210198873</v>
      </c>
      <c r="M97" s="17">
        <f t="shared" si="279"/>
        <v>0.59857830275567625</v>
      </c>
      <c r="N97" s="17">
        <f t="shared" si="279"/>
        <v>0.61087882291306961</v>
      </c>
      <c r="P97" s="6">
        <f t="shared" si="270"/>
        <v>0.29798809605332599</v>
      </c>
      <c r="Q97" s="6">
        <f t="shared" si="270"/>
        <v>0.30169731010405854</v>
      </c>
      <c r="R97" s="6">
        <f t="shared" si="270"/>
        <v>0.29048495128243912</v>
      </c>
      <c r="S97" s="6">
        <f t="shared" si="270"/>
        <v>0.29341567426743459</v>
      </c>
      <c r="T97" s="6">
        <f t="shared" si="270"/>
        <v>0.32975567761286251</v>
      </c>
      <c r="U97" s="6">
        <f t="shared" si="270"/>
        <v>0.4420459879733592</v>
      </c>
      <c r="V97" s="6">
        <f t="shared" ref="V97:W97" si="290">V81/V68</f>
        <v>0.59080199691149016</v>
      </c>
      <c r="W97" s="6">
        <f t="shared" si="290"/>
        <v>0.73489712664043561</v>
      </c>
      <c r="X97" s="6">
        <f t="shared" si="270"/>
        <v>0.78947256685690803</v>
      </c>
      <c r="Z97" s="6">
        <f t="shared" si="272"/>
        <v>0.29798809605332599</v>
      </c>
      <c r="AA97" s="6">
        <f t="shared" si="273"/>
        <v>0.30169731010405854</v>
      </c>
      <c r="AB97" s="6">
        <f t="shared" si="274"/>
        <v>0.29048495128243912</v>
      </c>
      <c r="AC97" s="6">
        <f t="shared" si="275"/>
        <v>0.29341567426743459</v>
      </c>
      <c r="AD97" s="6">
        <f t="shared" ref="AD97:AH97" si="291">AD81/AD68</f>
        <v>0.31326759455943615</v>
      </c>
      <c r="AE97" s="6">
        <f t="shared" si="291"/>
        <v>0.39894612314956862</v>
      </c>
      <c r="AF97" s="6">
        <f t="shared" ref="AF97:AG97" si="292">AF81/AF68</f>
        <v>0.50643866594456333</v>
      </c>
      <c r="AG97" s="6">
        <f t="shared" si="292"/>
        <v>0.5985517338722175</v>
      </c>
      <c r="AH97" s="6">
        <f t="shared" si="291"/>
        <v>0.61069315849567951</v>
      </c>
    </row>
    <row r="98" spans="1:77">
      <c r="A98" t="s">
        <v>16</v>
      </c>
      <c r="B98" s="3" t="s">
        <v>403</v>
      </c>
      <c r="C98" s="3" t="s">
        <v>783</v>
      </c>
      <c r="D98" t="s">
        <v>138</v>
      </c>
      <c r="E98" t="s">
        <v>403</v>
      </c>
      <c r="F98" s="268">
        <f>'BY-DMD'!I93</f>
        <v>6.6621877646371201</v>
      </c>
      <c r="G98" s="17">
        <f>G55/F55*F98</f>
        <v>6.9016562286169734</v>
      </c>
      <c r="H98" s="17">
        <f t="shared" si="283"/>
        <v>6.7116128591697501</v>
      </c>
      <c r="I98" s="17">
        <f>I55/H55*H98</f>
        <v>6.8240748222214735</v>
      </c>
      <c r="J98" s="17">
        <f t="shared" si="283"/>
        <v>7.3724228242959535</v>
      </c>
      <c r="K98" s="17">
        <f t="shared" si="283"/>
        <v>8.9193378992908219</v>
      </c>
      <c r="L98" s="17">
        <f t="shared" si="279"/>
        <v>11.324804762688142</v>
      </c>
      <c r="M98" s="17">
        <f t="shared" si="279"/>
        <v>13.382551509985426</v>
      </c>
      <c r="N98" s="17">
        <f t="shared" si="279"/>
        <v>13.657557042007054</v>
      </c>
      <c r="P98" s="6">
        <f t="shared" si="270"/>
        <v>6.6621877646371193</v>
      </c>
      <c r="Q98" s="6">
        <f t="shared" si="270"/>
        <v>6.7451155083708443</v>
      </c>
      <c r="R98" s="6">
        <f t="shared" si="270"/>
        <v>6.7559139341477668</v>
      </c>
      <c r="S98" s="6">
        <f t="shared" si="270"/>
        <v>6.5599610888732851</v>
      </c>
      <c r="T98" s="6">
        <f t="shared" si="270"/>
        <v>7.3724228242959535</v>
      </c>
      <c r="U98" s="6">
        <f t="shared" si="270"/>
        <v>9.882922880100633</v>
      </c>
      <c r="V98" s="6">
        <f t="shared" ref="V98:W98" si="293">V82/V69</f>
        <v>13.208694868276011</v>
      </c>
      <c r="W98" s="6">
        <f t="shared" si="293"/>
        <v>16.430262517918592</v>
      </c>
      <c r="X98" s="6">
        <f t="shared" si="270"/>
        <v>17.650418070692083</v>
      </c>
      <c r="Z98" s="6">
        <f t="shared" si="272"/>
        <v>6.6621877646371193</v>
      </c>
      <c r="AA98" s="6">
        <f t="shared" si="273"/>
        <v>6.7451155083708443</v>
      </c>
      <c r="AB98" s="6">
        <f t="shared" si="274"/>
        <v>6.7559139341477668</v>
      </c>
      <c r="AC98" s="6">
        <f t="shared" si="275"/>
        <v>6.5599610888732851</v>
      </c>
      <c r="AD98" s="6">
        <f t="shared" ref="AD98:AH98" si="294">AD82/AD69</f>
        <v>7.0037949944070688</v>
      </c>
      <c r="AE98" s="6">
        <f t="shared" si="294"/>
        <v>8.9193293812677563</v>
      </c>
      <c r="AF98" s="6">
        <f t="shared" ref="AF98:AG98" si="295">AF82/AF69</f>
        <v>11.322564654365346</v>
      </c>
      <c r="AG98" s="6">
        <f t="shared" si="295"/>
        <v>13.381957503403807</v>
      </c>
      <c r="AH98" s="6">
        <f t="shared" si="294"/>
        <v>13.653406100320966</v>
      </c>
    </row>
    <row r="99" spans="1:77">
      <c r="A99" t="s">
        <v>16</v>
      </c>
      <c r="B99" s="3" t="s">
        <v>404</v>
      </c>
      <c r="C99" s="3" t="s">
        <v>784</v>
      </c>
      <c r="D99" t="s">
        <v>138</v>
      </c>
      <c r="E99" t="s">
        <v>404</v>
      </c>
      <c r="F99" s="268">
        <f>'BY-DMD'!I94</f>
        <v>2.2261566306639899</v>
      </c>
      <c r="G99" s="17">
        <f t="shared" si="283"/>
        <v>2.2538667693002417</v>
      </c>
      <c r="H99" s="17">
        <f t="shared" si="283"/>
        <v>2.1701034671189854</v>
      </c>
      <c r="I99" s="17">
        <f t="shared" si="283"/>
        <v>2.1919977927383534</v>
      </c>
      <c r="J99" s="17">
        <f t="shared" si="283"/>
        <v>2.3403062338480902</v>
      </c>
      <c r="K99" s="17">
        <f t="shared" si="283"/>
        <v>2.9803788045473083</v>
      </c>
      <c r="L99" s="17">
        <f t="shared" si="279"/>
        <v>3.7841607147808358</v>
      </c>
      <c r="M99" s="17">
        <f t="shared" si="279"/>
        <v>4.4717526481751984</v>
      </c>
      <c r="N99" s="17">
        <f t="shared" si="279"/>
        <v>4.5636451931179902</v>
      </c>
      <c r="P99" s="6">
        <f t="shared" si="270"/>
        <v>2.2261566306639899</v>
      </c>
      <c r="Q99" s="6">
        <f t="shared" si="270"/>
        <v>2.2538667693002417</v>
      </c>
      <c r="R99" s="6">
        <f t="shared" si="270"/>
        <v>2.1701034671189854</v>
      </c>
      <c r="S99" s="6">
        <f t="shared" si="270"/>
        <v>2.1919977927383534</v>
      </c>
      <c r="T99" s="6">
        <f t="shared" si="270"/>
        <v>2.4634802461558847</v>
      </c>
      <c r="U99" s="6">
        <f t="shared" si="270"/>
        <v>3.3023587862020047</v>
      </c>
      <c r="V99" s="6">
        <f t="shared" ref="V99:W99" si="296">V83/V70</f>
        <v>4.4136588013189524</v>
      </c>
      <c r="W99" s="6">
        <f t="shared" si="296"/>
        <v>5.4901391464770217</v>
      </c>
      <c r="X99" s="6">
        <f t="shared" si="270"/>
        <v>5.8978516682804569</v>
      </c>
      <c r="Z99" s="6">
        <f t="shared" si="272"/>
        <v>2.2261566306639899</v>
      </c>
      <c r="AA99" s="6">
        <f t="shared" si="273"/>
        <v>2.2538667693002417</v>
      </c>
      <c r="AB99" s="6">
        <f t="shared" si="274"/>
        <v>2.1701034671189854</v>
      </c>
      <c r="AC99" s="6">
        <f t="shared" si="275"/>
        <v>2.1919977927383534</v>
      </c>
      <c r="AD99" s="6">
        <f t="shared" ref="AD99:AH99" si="297">AD83/AD70</f>
        <v>2.3403039988411085</v>
      </c>
      <c r="AE99" s="6">
        <f t="shared" si="297"/>
        <v>2.9803759582670479</v>
      </c>
      <c r="AF99" s="6">
        <f t="shared" ref="AF99:AG99" si="298">AF83/AF70</f>
        <v>3.7834121870940796</v>
      </c>
      <c r="AG99" s="6">
        <f t="shared" si="298"/>
        <v>4.4715541620716772</v>
      </c>
      <c r="AH99" s="6">
        <f t="shared" si="297"/>
        <v>4.5622581643093705</v>
      </c>
    </row>
    <row r="100" spans="1:77">
      <c r="A100" t="s">
        <v>16</v>
      </c>
      <c r="B100" s="3" t="s">
        <v>405</v>
      </c>
      <c r="C100" s="3" t="s">
        <v>785</v>
      </c>
      <c r="D100" t="s">
        <v>138</v>
      </c>
      <c r="E100" t="s">
        <v>405</v>
      </c>
      <c r="F100" s="268">
        <f>'BY-DMD'!I95</f>
        <v>0.122213678849837</v>
      </c>
      <c r="G100" s="17">
        <f t="shared" si="283"/>
        <v>0.12373493658054988</v>
      </c>
      <c r="H100" s="17">
        <f t="shared" si="283"/>
        <v>0.11913641859166579</v>
      </c>
      <c r="I100" s="17">
        <f t="shared" si="283"/>
        <v>0.12033839424918329</v>
      </c>
      <c r="J100" s="17">
        <f t="shared" si="283"/>
        <v>0.12848037309417548</v>
      </c>
      <c r="K100" s="17">
        <f t="shared" si="283"/>
        <v>0.1636196901208897</v>
      </c>
      <c r="L100" s="17">
        <f t="shared" si="279"/>
        <v>0.20774647926478257</v>
      </c>
      <c r="M100" s="17">
        <f t="shared" si="279"/>
        <v>0.24549455977721832</v>
      </c>
      <c r="N100" s="17">
        <f t="shared" si="279"/>
        <v>0.25053936472114663</v>
      </c>
      <c r="P100" s="6">
        <f t="shared" si="270"/>
        <v>0.122213678849837</v>
      </c>
      <c r="Q100" s="6">
        <f t="shared" si="270"/>
        <v>0.12373493658054986</v>
      </c>
      <c r="R100" s="6">
        <f t="shared" si="270"/>
        <v>0.11913641859166579</v>
      </c>
      <c r="S100" s="6">
        <f t="shared" si="270"/>
        <v>0.12033839424918327</v>
      </c>
      <c r="T100" s="6">
        <f t="shared" si="270"/>
        <v>0.13524249799386895</v>
      </c>
      <c r="U100" s="6">
        <f t="shared" si="270"/>
        <v>0.18129605553561187</v>
      </c>
      <c r="V100" s="6">
        <f t="shared" ref="V100:W100" si="299">V84/V71</f>
        <v>0.24230526813212724</v>
      </c>
      <c r="W100" s="6">
        <f t="shared" si="299"/>
        <v>0.30140291713810469</v>
      </c>
      <c r="X100" s="6">
        <f t="shared" si="270"/>
        <v>0.32378590965372128</v>
      </c>
      <c r="Z100" s="6">
        <f t="shared" si="272"/>
        <v>0.122213678849837</v>
      </c>
      <c r="AA100" s="6">
        <f t="shared" si="273"/>
        <v>0.12373493658054986</v>
      </c>
      <c r="AB100" s="6">
        <f t="shared" si="274"/>
        <v>0.11913641859166579</v>
      </c>
      <c r="AC100" s="6">
        <f t="shared" si="275"/>
        <v>0.12033839424918327</v>
      </c>
      <c r="AD100" s="6">
        <f t="shared" ref="AD100:AH100" si="300">AD84/AD71</f>
        <v>0.1284802503946216</v>
      </c>
      <c r="AE100" s="6">
        <f t="shared" si="300"/>
        <v>0.1636195338630699</v>
      </c>
      <c r="AF100" s="6">
        <f t="shared" ref="AF100:AG100" si="301">AF84/AF71</f>
        <v>0.2077053858749198</v>
      </c>
      <c r="AG100" s="6">
        <f t="shared" si="301"/>
        <v>0.24548366309700378</v>
      </c>
      <c r="AH100" s="6">
        <f t="shared" si="300"/>
        <v>0.25046321828516049</v>
      </c>
    </row>
    <row r="101" spans="1:77">
      <c r="A101" t="s">
        <v>16</v>
      </c>
      <c r="B101" s="3" t="s">
        <v>406</v>
      </c>
      <c r="C101" s="3" t="s">
        <v>786</v>
      </c>
      <c r="D101" t="s">
        <v>138</v>
      </c>
      <c r="E101" t="s">
        <v>406</v>
      </c>
      <c r="F101" s="268">
        <f>'BY-DMD'!I96</f>
        <v>2.9412068148240201E-2</v>
      </c>
      <c r="G101" s="17">
        <f t="shared" si="283"/>
        <v>2.9778175579649242E-2</v>
      </c>
      <c r="H101" s="17">
        <f t="shared" si="283"/>
        <v>2.8671491567328906E-2</v>
      </c>
      <c r="I101" s="17">
        <f t="shared" si="283"/>
        <v>2.8960760250541256E-2</v>
      </c>
      <c r="J101" s="17">
        <f t="shared" si="283"/>
        <v>3.0920217153435729E-2</v>
      </c>
      <c r="K101" s="17">
        <f t="shared" si="283"/>
        <v>3.9376880898434469E-2</v>
      </c>
      <c r="L101" s="17">
        <f t="shared" si="279"/>
        <v>4.9996478816420976E-2</v>
      </c>
      <c r="M101" s="17">
        <f t="shared" si="279"/>
        <v>5.9080970232976524E-2</v>
      </c>
      <c r="N101" s="17">
        <f t="shared" si="279"/>
        <v>6.0295058117424465E-2</v>
      </c>
      <c r="P101" s="6">
        <f>P85/P72</f>
        <v>2.9412068148240201E-2</v>
      </c>
      <c r="Q101" s="6">
        <f t="shared" ref="Q101:X101" si="302">Q85/Q72</f>
        <v>2.9778175579649246E-2</v>
      </c>
      <c r="R101" s="6">
        <f t="shared" si="302"/>
        <v>2.867149156732891E-2</v>
      </c>
      <c r="S101" s="6">
        <f t="shared" si="302"/>
        <v>2.896076025054126E-2</v>
      </c>
      <c r="T101" s="6">
        <f t="shared" si="302"/>
        <v>3.2547597003616563E-2</v>
      </c>
      <c r="U101" s="6">
        <f t="shared" si="302"/>
        <v>4.363089296225426E-2</v>
      </c>
      <c r="V101" s="6">
        <f t="shared" ref="V101:W101" si="303">V85/V72</f>
        <v>5.8313432064640326E-2</v>
      </c>
      <c r="W101" s="6">
        <f t="shared" si="303"/>
        <v>7.2535932330754421E-2</v>
      </c>
      <c r="X101" s="6">
        <f t="shared" si="302"/>
        <v>7.7922646055653827E-2</v>
      </c>
      <c r="Z101" s="6">
        <f t="shared" si="272"/>
        <v>2.9412068148240201E-2</v>
      </c>
      <c r="AA101" s="6">
        <f t="shared" si="273"/>
        <v>2.9778175579649246E-2</v>
      </c>
      <c r="AB101" s="6">
        <f t="shared" si="274"/>
        <v>2.867149156732891E-2</v>
      </c>
      <c r="AC101" s="6">
        <f t="shared" si="275"/>
        <v>2.896076025054126E-2</v>
      </c>
      <c r="AD101" s="6">
        <f t="shared" ref="AD101:AH101" si="304">AD85/AD72</f>
        <v>3.09201876244364E-2</v>
      </c>
      <c r="AE101" s="6">
        <f t="shared" si="304"/>
        <v>3.9376843293268758E-2</v>
      </c>
      <c r="AF101" s="6">
        <f t="shared" ref="AF101:AG101" si="305">AF85/AF72</f>
        <v>4.9986589239456591E-2</v>
      </c>
      <c r="AG101" s="6">
        <f t="shared" si="305"/>
        <v>5.9078347826842639E-2</v>
      </c>
      <c r="AH101" s="6">
        <f t="shared" si="304"/>
        <v>6.0276732638758344E-2</v>
      </c>
    </row>
    <row r="102" spans="1:77">
      <c r="A102" t="s">
        <v>16</v>
      </c>
      <c r="B102" s="3" t="s">
        <v>368</v>
      </c>
      <c r="C102" s="3" t="s">
        <v>787</v>
      </c>
      <c r="D102" t="s">
        <v>137</v>
      </c>
      <c r="E102" t="s">
        <v>368</v>
      </c>
      <c r="F102" s="268">
        <f>'BY-DMD'!I97</f>
        <v>22</v>
      </c>
      <c r="G102" s="17">
        <f t="shared" ref="G102:N102" si="306">G59</f>
        <v>19.218049126986699</v>
      </c>
      <c r="H102" s="6">
        <f t="shared" si="306"/>
        <v>17.206637381742077</v>
      </c>
      <c r="I102" s="6">
        <f t="shared" si="306"/>
        <v>16.506720027229584</v>
      </c>
      <c r="J102" s="6">
        <f t="shared" si="306"/>
        <v>28.203596973820897</v>
      </c>
      <c r="K102" s="6">
        <f t="shared" si="306"/>
        <v>61.531049731434578</v>
      </c>
      <c r="L102" s="6">
        <f t="shared" ref="L102:M102" si="307">L59</f>
        <v>100.11110066222132</v>
      </c>
      <c r="M102" s="6">
        <f t="shared" si="307"/>
        <v>145.64946887396664</v>
      </c>
      <c r="N102" s="6">
        <f t="shared" si="306"/>
        <v>178.02134980359452</v>
      </c>
      <c r="P102" s="6"/>
    </row>
    <row r="103" spans="1:77">
      <c r="A103" t="s">
        <v>16</v>
      </c>
      <c r="B103" s="3" t="s">
        <v>370</v>
      </c>
      <c r="C103" s="3" t="s">
        <v>788</v>
      </c>
      <c r="D103" t="s">
        <v>137</v>
      </c>
      <c r="E103" t="s">
        <v>370</v>
      </c>
      <c r="F103" s="268">
        <f>'BY-DMD'!I98</f>
        <v>27.142505514316699</v>
      </c>
      <c r="G103" s="17">
        <f t="shared" ref="G103:N103" si="308">G47</f>
        <v>26.703251105538467</v>
      </c>
      <c r="H103" s="6">
        <f t="shared" si="308"/>
        <v>25.710844401627732</v>
      </c>
      <c r="I103" s="6">
        <f t="shared" si="308"/>
        <v>25.970242908568729</v>
      </c>
      <c r="J103" s="6">
        <f t="shared" si="308"/>
        <v>29.186699277286003</v>
      </c>
      <c r="K103" s="6">
        <f t="shared" si="308"/>
        <v>40.020338105433609</v>
      </c>
      <c r="L103" s="6">
        <f t="shared" ref="L103:M103" si="309">L47</f>
        <v>54.041367566389084</v>
      </c>
      <c r="M103" s="6">
        <f t="shared" si="309"/>
        <v>67.875998645520468</v>
      </c>
      <c r="N103" s="6">
        <f t="shared" si="308"/>
        <v>73.584170791170493</v>
      </c>
      <c r="P103" s="6"/>
    </row>
    <row r="104" spans="1:77">
      <c r="A104" t="s">
        <v>16</v>
      </c>
      <c r="B104" s="3" t="s">
        <v>369</v>
      </c>
      <c r="C104" s="3" t="s">
        <v>789</v>
      </c>
      <c r="D104" t="s">
        <v>137</v>
      </c>
      <c r="E104" t="s">
        <v>369</v>
      </c>
      <c r="F104" s="268">
        <f>'BY-DMD'!I99</f>
        <v>88.672727178245694</v>
      </c>
      <c r="G104" s="17">
        <f>F104*(1+(F25+G25)/2*((G8/F8)^(1/(G$4-F$4))-1))^(G$4-F$4)</f>
        <v>87.357882681535756</v>
      </c>
      <c r="H104" s="17">
        <f t="shared" ref="H104:N104" si="310">G104*(1+(G25+H25)/2*((H8/G8)^(1/(H$4-G$4))-1))^(H$4-G$4)</f>
        <v>84.559607459462228</v>
      </c>
      <c r="I104" s="17">
        <f t="shared" si="310"/>
        <v>87.144586492335108</v>
      </c>
      <c r="J104" s="17">
        <f t="shared" si="310"/>
        <v>94.639965539685534</v>
      </c>
      <c r="K104" s="17">
        <f t="shared" si="310"/>
        <v>121.94846420566111</v>
      </c>
      <c r="L104" s="17">
        <f t="shared" si="310"/>
        <v>160.75487608174205</v>
      </c>
      <c r="M104" s="17">
        <f t="shared" si="310"/>
        <v>198.48633406136298</v>
      </c>
      <c r="N104" s="17">
        <f t="shared" si="310"/>
        <v>212.60302863276658</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597</v>
      </c>
      <c r="J106" s="101" t="s">
        <v>626</v>
      </c>
      <c r="K106" s="101" t="s">
        <v>627</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378</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379</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377</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380</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46.854664337209421</v>
      </c>
      <c r="T111" s="3" cm="1">
        <f t="array" ref="T111">IF(T$110=-1,U111,IF(T$110=99,S111,IF(T$110=0,INDEX($F92:$N92,0,T$108),(INDEX($F92:$N92,0,T$110+1)-INDEX($F92:$N92,0,T$110))/(INDEX($F$4:$N$4,0,T$110+1)-INDEX($F$4:$N$4,0,T$110))+S111)))</f>
        <v>47.499444955473628</v>
      </c>
      <c r="U111" s="3" cm="1">
        <f t="array" ref="U111">IF(U$110=-1,V111,IF(U$110=99,T111,IF(U$110=0,INDEX($F92:$N92,0,U$108),(INDEX($F92:$N92,0,U$110+1)-INDEX($F92:$N92,0,U$110))/(INDEX($F$4:$N$4,0,U$110+1)-INDEX($F$4:$N$4,0,U$110))+T111)))</f>
        <v>48.144225573737835</v>
      </c>
      <c r="V111" s="3" cm="1">
        <f t="array" ref="V111">IF(V$110=-1,W111,IF(V$110=99,U111,IF(V$110=0,INDEX($F92:$N92,0,V$108),(INDEX($F92:$N92,0,V$110+1)-INDEX($F92:$N92,0,V$110))/(INDEX($F$4:$N$4,0,V$110+1)-INDEX($F$4:$N$4,0,V$110))+U111)))</f>
        <v>48.789006192002041</v>
      </c>
      <c r="W111" s="3" cm="1">
        <f t="array" ref="W111">IF(W$110=-1,X111,IF(W$110=99,V111,IF(W$110=0,INDEX($F92:$N92,0,W$108),(INDEX($F92:$N92,0,W$110+1)-INDEX($F92:$N92,0,W$110))/(INDEX($F$4:$N$4,0,W$110+1)-INDEX($F$4:$N$4,0,W$110))+V111)))</f>
        <v>49.433786810266248</v>
      </c>
      <c r="X111" s="3" cm="1">
        <f t="array" ref="X111">IF(X$110=-1,Y111,IF(X$110=99,W111,IF(X$110=0,INDEX($F92:$N92,0,X$108),(INDEX($F92:$N92,0,X$110+1)-INDEX($F92:$N92,0,X$110))/(INDEX($F$4:$N$4,0,X$110+1)-INDEX($F$4:$N$4,0,X$110))+W111)))</f>
        <v>50.078567428530455</v>
      </c>
      <c r="Y111" s="3" cm="1">
        <f t="array" ref="Y111">IF(Y$110=-1,Z111,IF(Y$110=99,X111,IF(Y$110=0,INDEX($F92:$N92,0,Y$108),(INDEX($F92:$N92,0,Y$110+1)-INDEX($F92:$N92,0,Y$110))/(INDEX($F$4:$N$4,0,Y$110+1)-INDEX($F$4:$N$4,0,Y$110))+X111)))</f>
        <v>50.723348046794662</v>
      </c>
      <c r="Z111" s="3" cm="1">
        <f t="array" ref="Z111">IF(Z$110=-1,AC111,IF(Z$110=99,Y111,IF(Z$110=0,INDEX($F92:$N92,0,Z$108),(INDEX($F92:$N92,0,Z$110+1)-INDEX($F92:$N92,0,Z$110))/(INDEX($F$4:$N$4,0,Z$110+1)-INDEX($F$4:$N$4,0,Z$110))+Y111)))</f>
        <v>51.368128665058869</v>
      </c>
      <c r="AA111" s="3" cm="1">
        <f t="array" ref="AA111">IF(AA$110=-1,AB111,IF(AA$110=99,X111,IF(AA$110=0,INDEX($F92:$N92,0,AA$108),(INDEX($F92:$N92,0,AA$110+1)-INDEX($F92:$N92,0,AA$110))/(INDEX($F$4:$N$4,0,AA$110+1)-INDEX($F$4:$N$4,0,AA$110))+X111)))</f>
        <v>50.723348046794662</v>
      </c>
      <c r="AB111" s="3" cm="1">
        <f t="array" ref="AB111">IF(AB$110=-1,AC111,IF(AB$110=99,Y111,IF(AB$110=0,INDEX($F92:$N92,0,AB$108),(INDEX($F92:$N92,0,AB$110+1)-INDEX($F92:$N92,0,AB$110))/(INDEX($F$4:$N$4,0,AB$110+1)-INDEX($F$4:$N$4,0,AB$110))+Y111)))</f>
        <v>51.368128665058869</v>
      </c>
      <c r="AC111" s="3" cm="1">
        <f t="array" ref="AC111">IF(AC$110=-1,AD111,IF(AC$110=99,Z111,IF(AC$110=0,INDEX($F92:$N92,0,AC$108),(INDEX($F92:$N92,0,AC$110+1)-INDEX($F92:$N92,0,AC$110))/(INDEX($F$4:$N$4,0,AC$110+1)-INDEX($F$4:$N$4,0,AC$110))+Z111)))</f>
        <v>52.012909283323076</v>
      </c>
      <c r="AD111" s="3" cm="1">
        <f t="array" ref="AD111">IF(AD$110=-1,AE111,IF(AD$110=99,AC111,IF(AD$110=0,INDEX($F92:$N92,0,AD$108),(INDEX($F92:$N92,0,AD$110+1)-INDEX($F92:$N92,0,AD$110))/(INDEX($F$4:$N$4,0,AD$110+1)-INDEX($F$4:$N$4,0,AD$110))+AC111)))</f>
        <v>52.65768990158729</v>
      </c>
      <c r="AE111" s="3" cm="1">
        <f t="array" ref="AE111">IF(AE$110=-1,AF111,IF(AE$110=99,AD111,IF(AE$110=0,INDEX($F92:$N92,0,AE$108),(INDEX($F92:$N92,0,AE$110+1)-INDEX($F92:$N92,0,AE$110))/(INDEX($F$4:$N$4,0,AE$110+1)-INDEX($F$4:$N$4,0,AE$110))+AD111)))</f>
        <v>54.450820010739768</v>
      </c>
      <c r="AF111" s="3" cm="1">
        <f t="array" ref="AF111">IF(AF$110=-1,AG111,IF(AF$110=99,AE111,IF(AF$110=0,INDEX($F92:$N92,0,AF$108),(INDEX($F92:$N92,0,AF$110+1)-INDEX($F92:$N92,0,AF$110))/(INDEX($F$4:$N$4,0,AF$110+1)-INDEX($F$4:$N$4,0,AF$110))+AE111)))</f>
        <v>56.243950119892247</v>
      </c>
      <c r="AG111" s="3" cm="1">
        <f t="array" ref="AG111">IF(AG$110=-1,AH111,IF(AG$110=99,AF111,IF(AG$110=0,INDEX($F92:$N92,0,AG$108),(INDEX($F92:$N92,0,AG$110+1)-INDEX($F92:$N92,0,AG$110))/(INDEX($F$4:$N$4,0,AG$110+1)-INDEX($F$4:$N$4,0,AG$110))+AF111)))</f>
        <v>58.037080229044726</v>
      </c>
      <c r="AH111" s="3" cm="1">
        <f t="array" ref="AH111">IF(AH$110=-1,AI111,IF(AH$110=99,AG111,IF(AH$110=0,INDEX($F92:$N92,0,AH$108),(INDEX($F92:$N92,0,AH$110+1)-INDEX($F92:$N92,0,AH$110))/(INDEX($F$4:$N$4,0,AH$110+1)-INDEX($F$4:$N$4,0,AH$110))+AG111)))</f>
        <v>59.830210338197205</v>
      </c>
      <c r="AI111" s="3" cm="1">
        <f t="array" ref="AI111">IF(AI$110=-1,AJ111,IF(AI$110=99,AH111,IF(AI$110=0,INDEX($F92:$N92,0,AI$108),(INDEX($F92:$N92,0,AI$110+1)-INDEX($F92:$N92,0,AI$110))/(INDEX($F$4:$N$4,0,AI$110+1)-INDEX($F$4:$N$4,0,AI$110))+AH111)))</f>
        <v>61.623340447349683</v>
      </c>
      <c r="AJ111" s="3" cm="1">
        <f t="array" ref="AJ111">IF(AJ$110=-1,AK111,IF(AJ$110=99,AI111,IF(AJ$110=0,INDEX($F92:$N92,0,AJ$108),(INDEX($F92:$N92,0,AJ$110+1)-INDEX($F92:$N92,0,AJ$110))/(INDEX($F$4:$N$4,0,AJ$110+1)-INDEX($F$4:$N$4,0,AJ$110))+AI111)))</f>
        <v>63.416470556502162</v>
      </c>
      <c r="AK111" s="3" cm="1">
        <f t="array" ref="AK111">IF(AK$110=-1,AL111,IF(AK$110=99,AJ111,IF(AK$110=0,INDEX($F92:$N92,0,AK$108),(INDEX($F92:$N92,0,AK$110+1)-INDEX($F92:$N92,0,AK$110))/(INDEX($F$4:$N$4,0,AK$110+1)-INDEX($F$4:$N$4,0,AK$110))+AJ111)))</f>
        <v>65.209600665654648</v>
      </c>
      <c r="AL111" s="3" cm="1">
        <f t="array" ref="AL111">IF(AL$110=-1,AM111,IF(AL$110=99,AK111,IF(AL$110=0,INDEX($F92:$N92,0,AL$108),(INDEX($F92:$N92,0,AL$110+1)-INDEX($F92:$N92,0,AL$110))/(INDEX($F$4:$N$4,0,AL$110+1)-INDEX($F$4:$N$4,0,AL$110))+AK111)))</f>
        <v>67.002730774807134</v>
      </c>
      <c r="AM111" s="3" cm="1">
        <f t="array" ref="AM111">IF(AM$110=-1,AN111,IF(AM$110=99,AL111,IF(AM$110=0,INDEX($F92:$N92,0,AM$108),(INDEX($F92:$N92,0,AM$110+1)-INDEX($F92:$N92,0,AM$110))/(INDEX($F$4:$N$4,0,AM$110+1)-INDEX($F$4:$N$4,0,AM$110))+AL111)))</f>
        <v>68.79586088395962</v>
      </c>
      <c r="AN111" s="3" cm="1">
        <f t="array" ref="AN111">IF(AN$110=-1,AO111,IF(AN$110=99,AM111,IF(AN$110=0,INDEX($F92:$N92,0,AN$108),(INDEX($F92:$N92,0,AN$110+1)-INDEX($F92:$N92,0,AN$110))/(INDEX($F$4:$N$4,0,AN$110+1)-INDEX($F$4:$N$4,0,AN$110))+AM111)))</f>
        <v>70.588990993112105</v>
      </c>
      <c r="AO111" s="3" cm="1">
        <f t="array" ref="AO111">IF(AO$110=-1,AP111,IF(AO$110=99,AN111,IF(AO$110=0,INDEX($F92:$N92,0,AO$108),(INDEX($F92:$N92,0,AO$110+1)-INDEX($F92:$N92,0,AO$110))/(INDEX($F$4:$N$4,0,AO$110+1)-INDEX($F$4:$N$4,0,AO$110))+AN111)))</f>
        <v>72.964430847966725</v>
      </c>
      <c r="AP111" s="3" cm="1">
        <f t="array" ref="AP111">IF(AP$110=-1,AQ111,IF(AP$110=99,AO111,IF(AP$110=0,INDEX($F92:$N92,0,AP$108),(INDEX($F92:$N92,0,AP$110+1)-INDEX($F92:$N92,0,AP$110))/(INDEX($F$4:$N$4,0,AP$110+1)-INDEX($F$4:$N$4,0,AP$110))+AO111)))</f>
        <v>75.339870702821344</v>
      </c>
      <c r="AQ111" s="3" cm="1">
        <f t="array" ref="AQ111">IF(AQ$110=-1,AR111,IF(AQ$110=99,AP111,IF(AQ$110=0,INDEX($F92:$N92,0,AQ$108),(INDEX($F92:$N92,0,AQ$110+1)-INDEX($F92:$N92,0,AQ$110))/(INDEX($F$4:$N$4,0,AQ$110+1)-INDEX($F$4:$N$4,0,AQ$110))+AP111)))</f>
        <v>77.715310557675963</v>
      </c>
      <c r="AR111" s="3" cm="1">
        <f t="array" ref="AR111">IF(AR$110=-1,AS111,IF(AR$110=99,AQ111,IF(AR$110=0,INDEX($F92:$N92,0,AR$108),(INDEX($F92:$N92,0,AR$110+1)-INDEX($F92:$N92,0,AR$110))/(INDEX($F$4:$N$4,0,AR$110+1)-INDEX($F$4:$N$4,0,AR$110))+AQ111)))</f>
        <v>80.090750412530582</v>
      </c>
      <c r="AS111" s="3" cm="1">
        <f t="array" ref="AS111">IF(AS$110=-1,AT111,IF(AS$110=99,AR111,IF(AS$110=0,INDEX($F92:$N92,0,AS$108),(INDEX($F92:$N92,0,AS$110+1)-INDEX($F92:$N92,0,AS$110))/(INDEX($F$4:$N$4,0,AS$110+1)-INDEX($F$4:$N$4,0,AS$110))+AR111)))</f>
        <v>82.466190267385201</v>
      </c>
      <c r="AT111" s="3" cm="1">
        <f t="array" ref="AT111">IF(AT$110=-1,AU111,IF(AT$110=99,AS111,IF(AT$110=0,INDEX($F92:$N92,0,AT$108),(INDEX($F92:$N92,0,AT$110+1)-INDEX($F92:$N92,0,AT$110))/(INDEX($F$4:$N$4,0,AT$110+1)-INDEX($F$4:$N$4,0,AT$110))+AS111)))</f>
        <v>84.84163012223982</v>
      </c>
      <c r="AU111" s="3" cm="1">
        <f t="array" ref="AU111">IF(AU$110=-1,AV111,IF(AU$110=99,AT111,IF(AU$110=0,INDEX($F92:$N92,0,AU$108),(INDEX($F92:$N92,0,AU$110+1)-INDEX($F92:$N92,0,AU$110))/(INDEX($F$4:$N$4,0,AU$110+1)-INDEX($F$4:$N$4,0,AU$110))+AT111)))</f>
        <v>87.21706997709444</v>
      </c>
      <c r="AV111" s="3" cm="1">
        <f t="array" ref="AV111">IF(AV$110=-1,AW111,IF(AV$110=99,AU111,IF(AV$110=0,INDEX($F92:$N92,0,AV$108),(INDEX($F92:$N92,0,AV$110+1)-INDEX($F92:$N92,0,AV$110))/(INDEX($F$4:$N$4,0,AV$110+1)-INDEX($F$4:$N$4,0,AV$110))+AU111)))</f>
        <v>89.592509831949059</v>
      </c>
      <c r="AW111" s="3" cm="1">
        <f t="array" ref="AW111">IF(AW$110=-1,AX111,IF(AW$110=99,AV111,IF(AW$110=0,INDEX($F92:$N92,0,AW$108),(INDEX($F92:$N92,0,AW$110+1)-INDEX($F92:$N92,0,AW$110))/(INDEX($F$4:$N$4,0,AW$110+1)-INDEX($F$4:$N$4,0,AW$110))+AV111)))</f>
        <v>91.967949686803678</v>
      </c>
      <c r="AX111" s="3" cm="1">
        <f t="array" ref="AX111">IF(AX$110=-1,AY111,IF(AX$110=99,AW111,IF(AX$110=0,INDEX($F92:$N92,0,AX$108),(INDEX($F92:$N92,0,AX$110+1)-INDEX($F92:$N92,0,AX$110))/(INDEX($F$4:$N$4,0,AX$110+1)-INDEX($F$4:$N$4,0,AX$110))+AW111)))</f>
        <v>94.343389541658269</v>
      </c>
      <c r="AY111" s="3" cm="1">
        <f t="array" ref="AY111">IF(AY$110=-1,AZ111,IF(AY$110=99,AX111,IF(AY$110=0,INDEX($F92:$N92,0,AY$108),(INDEX($F92:$N92,0,AY$110+1)-INDEX($F92:$N92,0,AY$110))/(INDEX($F$4:$N$4,0,AY$110+1)-INDEX($F$4:$N$4,0,AY$110))+AX111)))</f>
        <v>117.35350634244885</v>
      </c>
      <c r="AZ111" s="3" cm="1">
        <f t="array" ref="AZ111">IF(AZ$110=-1,BA111,IF(AZ$110=99,AY111,IF(AZ$110=0,INDEX($F92:$N92,0,AZ$108),(INDEX($F92:$N92,0,AZ$110+1)-INDEX($F92:$N92,0,AZ$110))/(INDEX($F$4:$N$4,0,AZ$110+1)-INDEX($F$4:$N$4,0,AZ$110))+AY111)))</f>
        <v>126.06849383854137</v>
      </c>
    </row>
    <row r="112" spans="1:77">
      <c r="A112" s="99" t="s">
        <v>16</v>
      </c>
      <c r="B112" s="15" t="str">
        <f t="shared" si="320"/>
        <v/>
      </c>
      <c r="C112" s="16" t="str">
        <f t="shared" si="321"/>
        <v/>
      </c>
      <c r="D112" s="43" t="s">
        <v>398</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4.1047000698166478</v>
      </c>
      <c r="T112" s="3" cm="1">
        <f t="array" ref="T112">IF(T$110=-1,U112,IF(T$110=99,S112,IF(T$110=0,INDEX($F93:$N93,0,T$108),(INDEX($F93:$N93,0,T$110+1)-INDEX($F93:$N93,0,T$110))/(INDEX($F$4:$N$4,0,T$110+1)-INDEX($F$4:$N$4,0,T$110))+S112)))</f>
        <v>4.1611860373557157</v>
      </c>
      <c r="U112" s="3" cm="1">
        <f t="array" ref="U112">IF(U$110=-1,V112,IF(U$110=99,T112,IF(U$110=0,INDEX($F93:$N93,0,U$108),(INDEX($F93:$N93,0,U$110+1)-INDEX($F93:$N93,0,U$110))/(INDEX($F$4:$N$4,0,U$110+1)-INDEX($F$4:$N$4,0,U$110))+T112)))</f>
        <v>4.2176720048947836</v>
      </c>
      <c r="V112" s="3" cm="1">
        <f t="array" ref="V112">IF(V$110=-1,W112,IF(V$110=99,U112,IF(V$110=0,INDEX($F93:$N93,0,V$108),(INDEX($F93:$N93,0,V$110+1)-INDEX($F93:$N93,0,V$110))/(INDEX($F$4:$N$4,0,V$110+1)-INDEX($F$4:$N$4,0,V$110))+U112)))</f>
        <v>4.2741579724338514</v>
      </c>
      <c r="W112" s="3" cm="1">
        <f t="array" ref="W112">IF(W$110=-1,X112,IF(W$110=99,V112,IF(W$110=0,INDEX($F93:$N93,0,W$108),(INDEX($F93:$N93,0,W$110+1)-INDEX($F93:$N93,0,W$110))/(INDEX($F$4:$N$4,0,W$110+1)-INDEX($F$4:$N$4,0,W$110))+V112)))</f>
        <v>4.3306439399729193</v>
      </c>
      <c r="X112" s="3" cm="1">
        <f t="array" ref="X112">IF(X$110=-1,Y112,IF(X$110=99,W112,IF(X$110=0,INDEX($F93:$N93,0,X$108),(INDEX($F93:$N93,0,X$110+1)-INDEX($F93:$N93,0,X$110))/(INDEX($F$4:$N$4,0,X$110+1)-INDEX($F$4:$N$4,0,X$110))+W112)))</f>
        <v>4.3871299075119872</v>
      </c>
      <c r="Y112" s="3" cm="1">
        <f t="array" ref="Y112">IF(Y$110=-1,Z112,IF(Y$110=99,X112,IF(Y$110=0,INDEX($F93:$N93,0,Y$108),(INDEX($F93:$N93,0,Y$110+1)-INDEX($F93:$N93,0,Y$110))/(INDEX($F$4:$N$4,0,Y$110+1)-INDEX($F$4:$N$4,0,Y$110))+X112)))</f>
        <v>4.443615875051055</v>
      </c>
      <c r="Z112" s="3" cm="1">
        <f t="array" ref="Z112">IF(Z$110=-1,AC112,IF(Z$110=99,Y112,IF(Z$110=0,INDEX($F93:$N93,0,Z$108),(INDEX($F93:$N93,0,Z$110+1)-INDEX($F93:$N93,0,Z$110))/(INDEX($F$4:$N$4,0,Z$110+1)-INDEX($F$4:$N$4,0,Z$110))+Y112)))</f>
        <v>4.5001018425901229</v>
      </c>
      <c r="AA112" s="3" cm="1">
        <f t="array" ref="AA112">IF(AA$110=-1,AB112,IF(AA$110=99,X112,IF(AA$110=0,INDEX($F93:$N93,0,AA$108),(INDEX($F93:$N93,0,AA$110+1)-INDEX($F93:$N93,0,AA$110))/(INDEX($F$4:$N$4,0,AA$110+1)-INDEX($F$4:$N$4,0,AA$110))+X112)))</f>
        <v>4.443615875051055</v>
      </c>
      <c r="AB112" s="3" cm="1">
        <f t="array" ref="AB112">IF(AB$110=-1,AC112,IF(AB$110=99,Y112,IF(AB$110=0,INDEX($F93:$N93,0,AB$108),(INDEX($F93:$N93,0,AB$110+1)-INDEX($F93:$N93,0,AB$110))/(INDEX($F$4:$N$4,0,AB$110+1)-INDEX($F$4:$N$4,0,AB$110))+Y112)))</f>
        <v>4.5001018425901229</v>
      </c>
      <c r="AC112" s="3" cm="1">
        <f t="array" ref="AC112">IF(AC$110=-1,AD112,IF(AC$110=99,Z112,IF(AC$110=0,INDEX($F93:$N93,0,AC$108),(INDEX($F93:$N93,0,AC$110+1)-INDEX($F93:$N93,0,AC$110))/(INDEX($F$4:$N$4,0,AC$110+1)-INDEX($F$4:$N$4,0,AC$110))+Z112)))</f>
        <v>4.5565878101291908</v>
      </c>
      <c r="AD112" s="3" cm="1">
        <f t="array" ref="AD112">IF(AD$110=-1,AE112,IF(AD$110=99,AC112,IF(AD$110=0,INDEX($F93:$N93,0,AD$108),(INDEX($F93:$N93,0,AD$110+1)-INDEX($F93:$N93,0,AD$110))/(INDEX($F$4:$N$4,0,AD$110+1)-INDEX($F$4:$N$4,0,AD$110))+AC112)))</f>
        <v>4.6130737776682551</v>
      </c>
      <c r="AE112" s="3" cm="1">
        <f t="array" ref="AE112">IF(AE$110=-1,AF112,IF(AE$110=99,AD112,IF(AE$110=0,INDEX($F93:$N93,0,AE$108),(INDEX($F93:$N93,0,AE$110+1)-INDEX($F93:$N93,0,AE$110))/(INDEX($F$4:$N$4,0,AE$110+1)-INDEX($F$4:$N$4,0,AE$110))+AD112)))</f>
        <v>4.7098673764458727</v>
      </c>
      <c r="AF112" s="3" cm="1">
        <f t="array" ref="AF112">IF(AF$110=-1,AG112,IF(AF$110=99,AE112,IF(AF$110=0,INDEX($F93:$N93,0,AF$108),(INDEX($F93:$N93,0,AF$110+1)-INDEX($F93:$N93,0,AF$110))/(INDEX($F$4:$N$4,0,AF$110+1)-INDEX($F$4:$N$4,0,AF$110))+AE112)))</f>
        <v>4.8066609752234903</v>
      </c>
      <c r="AG112" s="3" cm="1">
        <f t="array" ref="AG112">IF(AG$110=-1,AH112,IF(AG$110=99,AF112,IF(AG$110=0,INDEX($F93:$N93,0,AG$108),(INDEX($F93:$N93,0,AG$110+1)-INDEX($F93:$N93,0,AG$110))/(INDEX($F$4:$N$4,0,AG$110+1)-INDEX($F$4:$N$4,0,AG$110))+AF112)))</f>
        <v>4.903454574001108</v>
      </c>
      <c r="AH112" s="3" cm="1">
        <f t="array" ref="AH112">IF(AH$110=-1,AI112,IF(AH$110=99,AG112,IF(AH$110=0,INDEX($F93:$N93,0,AH$108),(INDEX($F93:$N93,0,AH$110+1)-INDEX($F93:$N93,0,AH$110))/(INDEX($F$4:$N$4,0,AH$110+1)-INDEX($F$4:$N$4,0,AH$110))+AG112)))</f>
        <v>5.0002481727787256</v>
      </c>
      <c r="AI112" s="3" cm="1">
        <f t="array" ref="AI112">IF(AI$110=-1,AJ112,IF(AI$110=99,AH112,IF(AI$110=0,INDEX($F93:$N93,0,AI$108),(INDEX($F93:$N93,0,AI$110+1)-INDEX($F93:$N93,0,AI$110))/(INDEX($F$4:$N$4,0,AI$110+1)-INDEX($F$4:$N$4,0,AI$110))+AH112)))</f>
        <v>5.0970417715563432</v>
      </c>
      <c r="AJ112" s="3" cm="1">
        <f t="array" ref="AJ112">IF(AJ$110=-1,AK112,IF(AJ$110=99,AI112,IF(AJ$110=0,INDEX($F93:$N93,0,AJ$108),(INDEX($F93:$N93,0,AJ$110+1)-INDEX($F93:$N93,0,AJ$110))/(INDEX($F$4:$N$4,0,AJ$110+1)-INDEX($F$4:$N$4,0,AJ$110))+AI112)))</f>
        <v>5.1938353703339608</v>
      </c>
      <c r="AK112" s="3" cm="1">
        <f t="array" ref="AK112">IF(AK$110=-1,AL112,IF(AK$110=99,AJ112,IF(AK$110=0,INDEX($F93:$N93,0,AK$108),(INDEX($F93:$N93,0,AK$110+1)-INDEX($F93:$N93,0,AK$110))/(INDEX($F$4:$N$4,0,AK$110+1)-INDEX($F$4:$N$4,0,AK$110))+AJ112)))</f>
        <v>5.2906289691115784</v>
      </c>
      <c r="AL112" s="3" cm="1">
        <f t="array" ref="AL112">IF(AL$110=-1,AM112,IF(AL$110=99,AK112,IF(AL$110=0,INDEX($F93:$N93,0,AL$108),(INDEX($F93:$N93,0,AL$110+1)-INDEX($F93:$N93,0,AL$110))/(INDEX($F$4:$N$4,0,AL$110+1)-INDEX($F$4:$N$4,0,AL$110))+AK112)))</f>
        <v>5.387422567889196</v>
      </c>
      <c r="AM112" s="3" cm="1">
        <f t="array" ref="AM112">IF(AM$110=-1,AN112,IF(AM$110=99,AL112,IF(AM$110=0,INDEX($F93:$N93,0,AM$108),(INDEX($F93:$N93,0,AM$110+1)-INDEX($F93:$N93,0,AM$110))/(INDEX($F$4:$N$4,0,AM$110+1)-INDEX($F$4:$N$4,0,AM$110))+AL112)))</f>
        <v>5.4842161666668137</v>
      </c>
      <c r="AN112" s="3" cm="1">
        <f t="array" ref="AN112">IF(AN$110=-1,AO112,IF(AN$110=99,AM112,IF(AN$110=0,INDEX($F93:$N93,0,AN$108),(INDEX($F93:$N93,0,AN$110+1)-INDEX($F93:$N93,0,AN$110))/(INDEX($F$4:$N$4,0,AN$110+1)-INDEX($F$4:$N$4,0,AN$110))+AM112)))</f>
        <v>5.5810097654444339</v>
      </c>
      <c r="AO112" s="3" cm="1">
        <f t="array" ref="AO112">IF(AO$110=-1,AP112,IF(AO$110=99,AN112,IF(AO$110=0,INDEX($F93:$N93,0,AO$108),(INDEX($F93:$N93,0,AO$110+1)-INDEX($F93:$N93,0,AO$110))/(INDEX($F$4:$N$4,0,AO$110+1)-INDEX($F$4:$N$4,0,AO$110))+AN112)))</f>
        <v>5.7315246826575255</v>
      </c>
      <c r="AP112" s="3" cm="1">
        <f t="array" ref="AP112">IF(AP$110=-1,AQ112,IF(AP$110=99,AO112,IF(AP$110=0,INDEX($F93:$N93,0,AP$108),(INDEX($F93:$N93,0,AP$110+1)-INDEX($F93:$N93,0,AP$110))/(INDEX($F$4:$N$4,0,AP$110+1)-INDEX($F$4:$N$4,0,AP$110))+AO112)))</f>
        <v>5.882039599870617</v>
      </c>
      <c r="AQ112" s="3" cm="1">
        <f t="array" ref="AQ112">IF(AQ$110=-1,AR112,IF(AQ$110=99,AP112,IF(AQ$110=0,INDEX($F93:$N93,0,AQ$108),(INDEX($F93:$N93,0,AQ$110+1)-INDEX($F93:$N93,0,AQ$110))/(INDEX($F$4:$N$4,0,AQ$110+1)-INDEX($F$4:$N$4,0,AQ$110))+AP112)))</f>
        <v>6.0325545170837085</v>
      </c>
      <c r="AR112" s="3" cm="1">
        <f t="array" ref="AR112">IF(AR$110=-1,AS112,IF(AR$110=99,AQ112,IF(AR$110=0,INDEX($F93:$N93,0,AR$108),(INDEX($F93:$N93,0,AR$110+1)-INDEX($F93:$N93,0,AR$110))/(INDEX($F$4:$N$4,0,AR$110+1)-INDEX($F$4:$N$4,0,AR$110))+AQ112)))</f>
        <v>6.1830694342968</v>
      </c>
      <c r="AS112" s="3" cm="1">
        <f t="array" ref="AS112">IF(AS$110=-1,AT112,IF(AS$110=99,AR112,IF(AS$110=0,INDEX($F93:$N93,0,AS$108),(INDEX($F93:$N93,0,AS$110+1)-INDEX($F93:$N93,0,AS$110))/(INDEX($F$4:$N$4,0,AS$110+1)-INDEX($F$4:$N$4,0,AS$110))+AR112)))</f>
        <v>6.3335843515098915</v>
      </c>
      <c r="AT112" s="3" cm="1">
        <f t="array" ref="AT112">IF(AT$110=-1,AU112,IF(AT$110=99,AS112,IF(AT$110=0,INDEX($F93:$N93,0,AT$108),(INDEX($F93:$N93,0,AT$110+1)-INDEX($F93:$N93,0,AT$110))/(INDEX($F$4:$N$4,0,AT$110+1)-INDEX($F$4:$N$4,0,AT$110))+AS112)))</f>
        <v>6.484099268722983</v>
      </c>
      <c r="AU112" s="3" cm="1">
        <f t="array" ref="AU112">IF(AU$110=-1,AV112,IF(AU$110=99,AT112,IF(AU$110=0,INDEX($F93:$N93,0,AU$108),(INDEX($F93:$N93,0,AU$110+1)-INDEX($F93:$N93,0,AU$110))/(INDEX($F$4:$N$4,0,AU$110+1)-INDEX($F$4:$N$4,0,AU$110))+AT112)))</f>
        <v>6.6346141859360745</v>
      </c>
      <c r="AV112" s="3" cm="1">
        <f t="array" ref="AV112">IF(AV$110=-1,AW112,IF(AV$110=99,AU112,IF(AV$110=0,INDEX($F93:$N93,0,AV$108),(INDEX($F93:$N93,0,AV$110+1)-INDEX($F93:$N93,0,AV$110))/(INDEX($F$4:$N$4,0,AV$110+1)-INDEX($F$4:$N$4,0,AV$110))+AU112)))</f>
        <v>6.7851291031491661</v>
      </c>
      <c r="AW112" s="3" cm="1">
        <f t="array" ref="AW112">IF(AW$110=-1,AX112,IF(AW$110=99,AV112,IF(AW$110=0,INDEX($F93:$N93,0,AW$108),(INDEX($F93:$N93,0,AW$110+1)-INDEX($F93:$N93,0,AW$110))/(INDEX($F$4:$N$4,0,AW$110+1)-INDEX($F$4:$N$4,0,AW$110))+AV112)))</f>
        <v>6.9356440203622576</v>
      </c>
      <c r="AX112" s="3" cm="1">
        <f t="array" ref="AX112">IF(AX$110=-1,AY112,IF(AX$110=99,AW112,IF(AX$110=0,INDEX($F93:$N93,0,AX$108),(INDEX($F93:$N93,0,AX$110+1)-INDEX($F93:$N93,0,AX$110))/(INDEX($F$4:$N$4,0,AX$110+1)-INDEX($F$4:$N$4,0,AX$110))+AW112)))</f>
        <v>7.0861589375753464</v>
      </c>
      <c r="AY112" s="3" cm="1">
        <f t="array" ref="AY112">IF(AY$110=-1,AZ112,IF(AY$110=99,AX112,IF(AY$110=0,INDEX($F93:$N93,0,AY$108),(INDEX($F93:$N93,0,AY$110+1)-INDEX($F93:$N93,0,AY$110))/(INDEX($F$4:$N$4,0,AY$110+1)-INDEX($F$4:$N$4,0,AY$110))+AX112)))</f>
        <v>8.3737326141361095</v>
      </c>
      <c r="AZ112" s="3" cm="1">
        <f t="array" ref="AZ112">IF(AZ$110=-1,BA112,IF(AZ$110=99,AY112,IF(AZ$110=0,INDEX($F93:$N93,0,AZ$108),(INDEX($F93:$N93,0,AZ$110+1)-INDEX($F93:$N93,0,AZ$110))/(INDEX($F$4:$N$4,0,AZ$110+1)-INDEX($F$4:$N$4,0,AZ$110))+AY112)))</f>
        <v>8.5458091266635687</v>
      </c>
    </row>
    <row r="113" spans="1:52">
      <c r="A113" s="99" t="s">
        <v>16</v>
      </c>
      <c r="B113" s="15" t="str">
        <f t="shared" si="320"/>
        <v/>
      </c>
      <c r="C113" s="16" t="str">
        <f t="shared" si="321"/>
        <v/>
      </c>
      <c r="D113" s="43" t="s">
        <v>399</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0.98762857651971914</v>
      </c>
      <c r="T113" s="3" cm="1">
        <f t="array" ref="T113">IF(T$110=-1,U113,IF(T$110=99,S113,IF(T$110=0,INDEX($F94:$N94,0,T$108),(INDEX($F94:$N94,0,T$110+1)-INDEX($F94:$N94,0,T$110))/(INDEX($F$4:$N$4,0,T$110+1)-INDEX($F$4:$N$4,0,T$110))+S113)))</f>
        <v>0.99505324207490387</v>
      </c>
      <c r="U113" s="3" cm="1">
        <f t="array" ref="U113">IF(U$110=-1,V113,IF(U$110=99,T113,IF(U$110=0,INDEX($F94:$N94,0,U$108),(INDEX($F94:$N94,0,U$110+1)-INDEX($F94:$N94,0,U$110))/(INDEX($F$4:$N$4,0,U$110+1)-INDEX($F$4:$N$4,0,U$110))+T113)))</f>
        <v>1.0024779076300885</v>
      </c>
      <c r="V113" s="3" cm="1">
        <f t="array" ref="V113">IF(V$110=-1,W113,IF(V$110=99,U113,IF(V$110=0,INDEX($F94:$N94,0,V$108),(INDEX($F94:$N94,0,V$110+1)-INDEX($F94:$N94,0,V$110))/(INDEX($F$4:$N$4,0,V$110+1)-INDEX($F$4:$N$4,0,V$110))+U113)))</f>
        <v>1.0099025731852731</v>
      </c>
      <c r="W113" s="3" cm="1">
        <f t="array" ref="W113">IF(W$110=-1,X113,IF(W$110=99,V113,IF(W$110=0,INDEX($F94:$N94,0,W$108),(INDEX($F94:$N94,0,W$110+1)-INDEX($F94:$N94,0,W$110))/(INDEX($F$4:$N$4,0,W$110+1)-INDEX($F$4:$N$4,0,W$110))+V113)))</f>
        <v>1.0173272387404577</v>
      </c>
      <c r="X113" s="3" cm="1">
        <f t="array" ref="X113">IF(X$110=-1,Y113,IF(X$110=99,W113,IF(X$110=0,INDEX($F94:$N94,0,X$108),(INDEX($F94:$N94,0,X$110+1)-INDEX($F94:$N94,0,X$110))/(INDEX($F$4:$N$4,0,X$110+1)-INDEX($F$4:$N$4,0,X$110))+W113)))</f>
        <v>1.0247519042956423</v>
      </c>
      <c r="Y113" s="3" cm="1">
        <f t="array" ref="Y113">IF(Y$110=-1,Z113,IF(Y$110=99,X113,IF(Y$110=0,INDEX($F94:$N94,0,Y$108),(INDEX($F94:$N94,0,Y$110+1)-INDEX($F94:$N94,0,Y$110))/(INDEX($F$4:$N$4,0,Y$110+1)-INDEX($F$4:$N$4,0,Y$110))+X113)))</f>
        <v>1.032176569850827</v>
      </c>
      <c r="Z113" s="3" cm="1">
        <f t="array" ref="Z113">IF(Z$110=-1,AC113,IF(Z$110=99,Y113,IF(Z$110=0,INDEX($F94:$N94,0,Z$108),(INDEX($F94:$N94,0,Z$110+1)-INDEX($F94:$N94,0,Z$110))/(INDEX($F$4:$N$4,0,Z$110+1)-INDEX($F$4:$N$4,0,Z$110))+Y113)))</f>
        <v>1.0396012354060116</v>
      </c>
      <c r="AA113" s="3" cm="1">
        <f t="array" ref="AA113">IF(AA$110=-1,AB113,IF(AA$110=99,X113,IF(AA$110=0,INDEX($F94:$N94,0,AA$108),(INDEX($F94:$N94,0,AA$110+1)-INDEX($F94:$N94,0,AA$110))/(INDEX($F$4:$N$4,0,AA$110+1)-INDEX($F$4:$N$4,0,AA$110))+X113)))</f>
        <v>1.032176569850827</v>
      </c>
      <c r="AB113" s="3" cm="1">
        <f t="array" ref="AB113">IF(AB$110=-1,AC113,IF(AB$110=99,Y113,IF(AB$110=0,INDEX($F94:$N94,0,AB$108),(INDEX($F94:$N94,0,AB$110+1)-INDEX($F94:$N94,0,AB$110))/(INDEX($F$4:$N$4,0,AB$110+1)-INDEX($F$4:$N$4,0,AB$110))+Y113)))</f>
        <v>1.0396012354060116</v>
      </c>
      <c r="AC113" s="3" cm="1">
        <f t="array" ref="AC113">IF(AC$110=-1,AD113,IF(AC$110=99,Z113,IF(AC$110=0,INDEX($F94:$N94,0,AC$108),(INDEX($F94:$N94,0,AC$110+1)-INDEX($F94:$N94,0,AC$110))/(INDEX($F$4:$N$4,0,AC$110+1)-INDEX($F$4:$N$4,0,AC$110))+Z113)))</f>
        <v>1.0470259009611962</v>
      </c>
      <c r="AD113" s="3" cm="1">
        <f t="array" ref="AD113">IF(AD$110=-1,AE113,IF(AD$110=99,AC113,IF(AD$110=0,INDEX($F94:$N94,0,AD$108),(INDEX($F94:$N94,0,AD$110+1)-INDEX($F94:$N94,0,AD$110))/(INDEX($F$4:$N$4,0,AD$110+1)-INDEX($F$4:$N$4,0,AD$110))+AC113)))</f>
        <v>1.0544505665163815</v>
      </c>
      <c r="AE113" s="3" cm="1">
        <f t="array" ref="AE113">IF(AE$110=-1,AF113,IF(AE$110=99,AD113,IF(AE$110=0,INDEX($F94:$N94,0,AE$108),(INDEX($F94:$N94,0,AE$110+1)-INDEX($F94:$N94,0,AE$110))/(INDEX($F$4:$N$4,0,AE$110+1)-INDEX($F$4:$N$4,0,AE$110))+AD113)))</f>
        <v>1.0832897361525546</v>
      </c>
      <c r="AF113" s="3" cm="1">
        <f t="array" ref="AF113">IF(AF$110=-1,AG113,IF(AF$110=99,AE113,IF(AF$110=0,INDEX($F94:$N94,0,AF$108),(INDEX($F94:$N94,0,AF$110+1)-INDEX($F94:$N94,0,AF$110))/(INDEX($F$4:$N$4,0,AF$110+1)-INDEX($F$4:$N$4,0,AF$110))+AE113)))</f>
        <v>1.1121289057887278</v>
      </c>
      <c r="AG113" s="3" cm="1">
        <f t="array" ref="AG113">IF(AG$110=-1,AH113,IF(AG$110=99,AF113,IF(AG$110=0,INDEX($F94:$N94,0,AG$108),(INDEX($F94:$N94,0,AG$110+1)-INDEX($F94:$N94,0,AG$110))/(INDEX($F$4:$N$4,0,AG$110+1)-INDEX($F$4:$N$4,0,AG$110))+AF113)))</f>
        <v>1.140968075424901</v>
      </c>
      <c r="AH113" s="3" cm="1">
        <f t="array" ref="AH113">IF(AH$110=-1,AI113,IF(AH$110=99,AG113,IF(AH$110=0,INDEX($F94:$N94,0,AH$108),(INDEX($F94:$N94,0,AH$110+1)-INDEX($F94:$N94,0,AH$110))/(INDEX($F$4:$N$4,0,AH$110+1)-INDEX($F$4:$N$4,0,AH$110))+AG113)))</f>
        <v>1.1698072450610741</v>
      </c>
      <c r="AI113" s="3" cm="1">
        <f t="array" ref="AI113">IF(AI$110=-1,AJ113,IF(AI$110=99,AH113,IF(AI$110=0,INDEX($F94:$N94,0,AI$108),(INDEX($F94:$N94,0,AI$110+1)-INDEX($F94:$N94,0,AI$110))/(INDEX($F$4:$N$4,0,AI$110+1)-INDEX($F$4:$N$4,0,AI$110))+AH113)))</f>
        <v>1.1986464146972473</v>
      </c>
      <c r="AJ113" s="3" cm="1">
        <f t="array" ref="AJ113">IF(AJ$110=-1,AK113,IF(AJ$110=99,AI113,IF(AJ$110=0,INDEX($F94:$N94,0,AJ$108),(INDEX($F94:$N94,0,AJ$110+1)-INDEX($F94:$N94,0,AJ$110))/(INDEX($F$4:$N$4,0,AJ$110+1)-INDEX($F$4:$N$4,0,AJ$110))+AI113)))</f>
        <v>1.2274855843334205</v>
      </c>
      <c r="AK113" s="3" cm="1">
        <f t="array" ref="AK113">IF(AK$110=-1,AL113,IF(AK$110=99,AJ113,IF(AK$110=0,INDEX($F94:$N94,0,AK$108),(INDEX($F94:$N94,0,AK$110+1)-INDEX($F94:$N94,0,AK$110))/(INDEX($F$4:$N$4,0,AK$110+1)-INDEX($F$4:$N$4,0,AK$110))+AJ113)))</f>
        <v>1.2563247539695936</v>
      </c>
      <c r="AL113" s="3" cm="1">
        <f t="array" ref="AL113">IF(AL$110=-1,AM113,IF(AL$110=99,AK113,IF(AL$110=0,INDEX($F94:$N94,0,AL$108),(INDEX($F94:$N94,0,AL$110+1)-INDEX($F94:$N94,0,AL$110))/(INDEX($F$4:$N$4,0,AL$110+1)-INDEX($F$4:$N$4,0,AL$110))+AK113)))</f>
        <v>1.2851639236057668</v>
      </c>
      <c r="AM113" s="3" cm="1">
        <f t="array" ref="AM113">IF(AM$110=-1,AN113,IF(AM$110=99,AL113,IF(AM$110=0,INDEX($F94:$N94,0,AM$108),(INDEX($F94:$N94,0,AM$110+1)-INDEX($F94:$N94,0,AM$110))/(INDEX($F$4:$N$4,0,AM$110+1)-INDEX($F$4:$N$4,0,AM$110))+AL113)))</f>
        <v>1.31400309324194</v>
      </c>
      <c r="AN113" s="3" cm="1">
        <f t="array" ref="AN113">IF(AN$110=-1,AO113,IF(AN$110=99,AM113,IF(AN$110=0,INDEX($F94:$N94,0,AN$108),(INDEX($F94:$N94,0,AN$110+1)-INDEX($F94:$N94,0,AN$110))/(INDEX($F$4:$N$4,0,AN$110+1)-INDEX($F$4:$N$4,0,AN$110))+AM113)))</f>
        <v>1.3428422628781138</v>
      </c>
      <c r="AO113" s="3" cm="1">
        <f t="array" ref="AO113">IF(AO$110=-1,AP113,IF(AO$110=99,AN113,IF(AO$110=0,INDEX($F94:$N94,0,AO$108),(INDEX($F94:$N94,0,AO$110+1)-INDEX($F94:$N94,0,AO$110))/(INDEX($F$4:$N$4,0,AO$110+1)-INDEX($F$4:$N$4,0,AO$110))+AN113)))</f>
        <v>1.3790575358344126</v>
      </c>
      <c r="AP113" s="3" cm="1">
        <f t="array" ref="AP113">IF(AP$110=-1,AQ113,IF(AP$110=99,AO113,IF(AP$110=0,INDEX($F94:$N94,0,AP$108),(INDEX($F94:$N94,0,AP$110+1)-INDEX($F94:$N94,0,AP$110))/(INDEX($F$4:$N$4,0,AP$110+1)-INDEX($F$4:$N$4,0,AP$110))+AO113)))</f>
        <v>1.4152728087907114</v>
      </c>
      <c r="AQ113" s="3" cm="1">
        <f t="array" ref="AQ113">IF(AQ$110=-1,AR113,IF(AQ$110=99,AP113,IF(AQ$110=0,INDEX($F94:$N94,0,AQ$108),(INDEX($F94:$N94,0,AQ$110+1)-INDEX($F94:$N94,0,AQ$110))/(INDEX($F$4:$N$4,0,AQ$110+1)-INDEX($F$4:$N$4,0,AQ$110))+AP113)))</f>
        <v>1.4514880817470102</v>
      </c>
      <c r="AR113" s="3" cm="1">
        <f t="array" ref="AR113">IF(AR$110=-1,AS113,IF(AR$110=99,AQ113,IF(AR$110=0,INDEX($F94:$N94,0,AR$108),(INDEX($F94:$N94,0,AR$110+1)-INDEX($F94:$N94,0,AR$110))/(INDEX($F$4:$N$4,0,AR$110+1)-INDEX($F$4:$N$4,0,AR$110))+AQ113)))</f>
        <v>1.4877033547033089</v>
      </c>
      <c r="AS113" s="3" cm="1">
        <f t="array" ref="AS113">IF(AS$110=-1,AT113,IF(AS$110=99,AR113,IF(AS$110=0,INDEX($F94:$N94,0,AS$108),(INDEX($F94:$N94,0,AS$110+1)-INDEX($F94:$N94,0,AS$110))/(INDEX($F$4:$N$4,0,AS$110+1)-INDEX($F$4:$N$4,0,AS$110))+AR113)))</f>
        <v>1.5239186276596077</v>
      </c>
      <c r="AT113" s="3" cm="1">
        <f t="array" ref="AT113">IF(AT$110=-1,AU113,IF(AT$110=99,AS113,IF(AT$110=0,INDEX($F94:$N94,0,AT$108),(INDEX($F94:$N94,0,AT$110+1)-INDEX($F94:$N94,0,AT$110))/(INDEX($F$4:$N$4,0,AT$110+1)-INDEX($F$4:$N$4,0,AT$110))+AS113)))</f>
        <v>1.5601339006159065</v>
      </c>
      <c r="AU113" s="3" cm="1">
        <f t="array" ref="AU113">IF(AU$110=-1,AV113,IF(AU$110=99,AT113,IF(AU$110=0,INDEX($F94:$N94,0,AU$108),(INDEX($F94:$N94,0,AU$110+1)-INDEX($F94:$N94,0,AU$110))/(INDEX($F$4:$N$4,0,AU$110+1)-INDEX($F$4:$N$4,0,AU$110))+AT113)))</f>
        <v>1.5963491735722053</v>
      </c>
      <c r="AV113" s="3" cm="1">
        <f t="array" ref="AV113">IF(AV$110=-1,AW113,IF(AV$110=99,AU113,IF(AV$110=0,INDEX($F94:$N94,0,AV$108),(INDEX($F94:$N94,0,AV$110+1)-INDEX($F94:$N94,0,AV$110))/(INDEX($F$4:$N$4,0,AV$110+1)-INDEX($F$4:$N$4,0,AV$110))+AU113)))</f>
        <v>1.6325644465285041</v>
      </c>
      <c r="AW113" s="3" cm="1">
        <f t="array" ref="AW113">IF(AW$110=-1,AX113,IF(AW$110=99,AV113,IF(AW$110=0,INDEX($F94:$N94,0,AW$108),(INDEX($F94:$N94,0,AW$110+1)-INDEX($F94:$N94,0,AW$110))/(INDEX($F$4:$N$4,0,AW$110+1)-INDEX($F$4:$N$4,0,AW$110))+AV113)))</f>
        <v>1.6687797194848029</v>
      </c>
      <c r="AX113" s="3" cm="1">
        <f t="array" ref="AX113">IF(AX$110=-1,AY113,IF(AX$110=99,AW113,IF(AX$110=0,INDEX($F94:$N94,0,AX$108),(INDEX($F94:$N94,0,AX$110+1)-INDEX($F94:$N94,0,AX$110))/(INDEX($F$4:$N$4,0,AX$110+1)-INDEX($F$4:$N$4,0,AX$110))+AW113)))</f>
        <v>1.7049949924411019</v>
      </c>
      <c r="AY113" s="3" cm="1">
        <f t="array" ref="AY113">IF(AY$110=-1,AZ113,IF(AY$110=99,AX113,IF(AY$110=0,INDEX($F94:$N94,0,AY$108),(INDEX($F94:$N94,0,AY$110+1)-INDEX($F94:$N94,0,AY$110))/(INDEX($F$4:$N$4,0,AY$110+1)-INDEX($F$4:$N$4,0,AY$110))+AX113)))</f>
        <v>2.0147970573220011</v>
      </c>
      <c r="AZ113" s="3" cm="1">
        <f t="array" ref="AZ113">IF(AZ$110=-1,BA113,IF(AZ$110=99,AY113,IF(AZ$110=0,INDEX($F94:$N94,0,AZ$108),(INDEX($F94:$N94,0,AZ$110+1)-INDEX($F94:$N94,0,AZ$110))/(INDEX($F$4:$N$4,0,AZ$110+1)-INDEX($F$4:$N$4,0,AZ$110))+AY113)))</f>
        <v>2.056200248354072</v>
      </c>
    </row>
    <row r="114" spans="1:52">
      <c r="A114" s="99" t="s">
        <v>16</v>
      </c>
      <c r="B114" s="15" t="str">
        <f t="shared" si="320"/>
        <v/>
      </c>
      <c r="C114" s="16" t="str">
        <f t="shared" si="321"/>
        <v/>
      </c>
      <c r="D114" s="43" t="s">
        <v>400</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3.2487280613339848</v>
      </c>
      <c r="T114" s="3" cm="1">
        <f t="array" ref="T114">IF(T$110=-1,U114,IF(T$110=99,S114,IF(T$110=0,INDEX($F95:$N95,0,T$108),(INDEX($F95:$N95,0,T$110+1)-INDEX($F95:$N95,0,T$110))/(INDEX($F$4:$N$4,0,T$110+1)-INDEX($F$4:$N$4,0,T$110))+S114)))</f>
        <v>3.2731509262739067</v>
      </c>
      <c r="U114" s="3" cm="1">
        <f t="array" ref="U114">IF(U$110=-1,V114,IF(U$110=99,T114,IF(U$110=0,INDEX($F95:$N95,0,U$108),(INDEX($F95:$N95,0,U$110+1)-INDEX($F95:$N95,0,U$110))/(INDEX($F$4:$N$4,0,U$110+1)-INDEX($F$4:$N$4,0,U$110))+T114)))</f>
        <v>3.2975737912138285</v>
      </c>
      <c r="V114" s="3" cm="1">
        <f t="array" ref="V114">IF(V$110=-1,W114,IF(V$110=99,U114,IF(V$110=0,INDEX($F95:$N95,0,V$108),(INDEX($F95:$N95,0,V$110+1)-INDEX($F95:$N95,0,V$110))/(INDEX($F$4:$N$4,0,V$110+1)-INDEX($F$4:$N$4,0,V$110))+U114)))</f>
        <v>3.3219966561537504</v>
      </c>
      <c r="W114" s="3" cm="1">
        <f t="array" ref="W114">IF(W$110=-1,X114,IF(W$110=99,V114,IF(W$110=0,INDEX($F95:$N95,0,W$108),(INDEX($F95:$N95,0,W$110+1)-INDEX($F95:$N95,0,W$110))/(INDEX($F$4:$N$4,0,W$110+1)-INDEX($F$4:$N$4,0,W$110))+V114)))</f>
        <v>3.3464195210936722</v>
      </c>
      <c r="X114" s="3" cm="1">
        <f t="array" ref="X114">IF(X$110=-1,Y114,IF(X$110=99,W114,IF(X$110=0,INDEX($F95:$N95,0,X$108),(INDEX($F95:$N95,0,X$110+1)-INDEX($F95:$N95,0,X$110))/(INDEX($F$4:$N$4,0,X$110+1)-INDEX($F$4:$N$4,0,X$110))+W114)))</f>
        <v>3.3708423860335941</v>
      </c>
      <c r="Y114" s="3" cm="1">
        <f t="array" ref="Y114">IF(Y$110=-1,Z114,IF(Y$110=99,X114,IF(Y$110=0,INDEX($F95:$N95,0,Y$108),(INDEX($F95:$N95,0,Y$110+1)-INDEX($F95:$N95,0,Y$110))/(INDEX($F$4:$N$4,0,Y$110+1)-INDEX($F$4:$N$4,0,Y$110))+X114)))</f>
        <v>3.3952652509735159</v>
      </c>
      <c r="Z114" s="3" cm="1">
        <f t="array" ref="Z114">IF(Z$110=-1,AC114,IF(Z$110=99,Y114,IF(Z$110=0,INDEX($F95:$N95,0,Z$108),(INDEX($F95:$N95,0,Z$110+1)-INDEX($F95:$N95,0,Z$110))/(INDEX($F$4:$N$4,0,Z$110+1)-INDEX($F$4:$N$4,0,Z$110))+Y114)))</f>
        <v>3.4196881159134378</v>
      </c>
      <c r="AA114" s="3" cm="1">
        <f t="array" ref="AA114">IF(AA$110=-1,AB114,IF(AA$110=99,X114,IF(AA$110=0,INDEX($F95:$N95,0,AA$108),(INDEX($F95:$N95,0,AA$110+1)-INDEX($F95:$N95,0,AA$110))/(INDEX($F$4:$N$4,0,AA$110+1)-INDEX($F$4:$N$4,0,AA$110))+X114)))</f>
        <v>3.3952652509735159</v>
      </c>
      <c r="AB114" s="3" cm="1">
        <f t="array" ref="AB114">IF(AB$110=-1,AC114,IF(AB$110=99,Y114,IF(AB$110=0,INDEX($F95:$N95,0,AB$108),(INDEX($F95:$N95,0,AB$110+1)-INDEX($F95:$N95,0,AB$110))/(INDEX($F$4:$N$4,0,AB$110+1)-INDEX($F$4:$N$4,0,AB$110))+Y114)))</f>
        <v>3.4196881159134378</v>
      </c>
      <c r="AC114" s="3" cm="1">
        <f t="array" ref="AC114">IF(AC$110=-1,AD114,IF(AC$110=99,Z114,IF(AC$110=0,INDEX($F95:$N95,0,AC$108),(INDEX($F95:$N95,0,AC$110+1)-INDEX($F95:$N95,0,AC$110))/(INDEX($F$4:$N$4,0,AC$110+1)-INDEX($F$4:$N$4,0,AC$110))+Z114)))</f>
        <v>3.4441109808533596</v>
      </c>
      <c r="AD114" s="3" cm="1">
        <f t="array" ref="AD114">IF(AD$110=-1,AE114,IF(AD$110=99,AC114,IF(AD$110=0,INDEX($F95:$N95,0,AD$108),(INDEX($F95:$N95,0,AD$110+1)-INDEX($F95:$N95,0,AD$110))/(INDEX($F$4:$N$4,0,AD$110+1)-INDEX($F$4:$N$4,0,AD$110))+AC114)))</f>
        <v>3.4685338457932815</v>
      </c>
      <c r="AE114" s="3" cm="1">
        <f t="array" ref="AE114">IF(AE$110=-1,AF114,IF(AE$110=99,AD114,IF(AE$110=0,INDEX($F95:$N95,0,AE$108),(INDEX($F95:$N95,0,AE$110+1)-INDEX($F95:$N95,0,AE$110))/(INDEX($F$4:$N$4,0,AE$110+1)-INDEX($F$4:$N$4,0,AE$110))+AD114)))</f>
        <v>3.5633980709585367</v>
      </c>
      <c r="AF114" s="3" cm="1">
        <f t="array" ref="AF114">IF(AF$110=-1,AG114,IF(AF$110=99,AE114,IF(AF$110=0,INDEX($F95:$N95,0,AF$108),(INDEX($F95:$N95,0,AF$110+1)-INDEX($F95:$N95,0,AF$110))/(INDEX($F$4:$N$4,0,AF$110+1)-INDEX($F$4:$N$4,0,AF$110))+AE114)))</f>
        <v>3.6582622961237918</v>
      </c>
      <c r="AG114" s="3" cm="1">
        <f t="array" ref="AG114">IF(AG$110=-1,AH114,IF(AG$110=99,AF114,IF(AG$110=0,INDEX($F95:$N95,0,AG$108),(INDEX($F95:$N95,0,AG$110+1)-INDEX($F95:$N95,0,AG$110))/(INDEX($F$4:$N$4,0,AG$110+1)-INDEX($F$4:$N$4,0,AG$110))+AF114)))</f>
        <v>3.753126521289047</v>
      </c>
      <c r="AH114" s="3" cm="1">
        <f t="array" ref="AH114">IF(AH$110=-1,AI114,IF(AH$110=99,AG114,IF(AH$110=0,INDEX($F95:$N95,0,AH$108),(INDEX($F95:$N95,0,AH$110+1)-INDEX($F95:$N95,0,AH$110))/(INDEX($F$4:$N$4,0,AH$110+1)-INDEX($F$4:$N$4,0,AH$110))+AG114)))</f>
        <v>3.8479907464543022</v>
      </c>
      <c r="AI114" s="3" cm="1">
        <f t="array" ref="AI114">IF(AI$110=-1,AJ114,IF(AI$110=99,AH114,IF(AI$110=0,INDEX($F95:$N95,0,AI$108),(INDEX($F95:$N95,0,AI$110+1)-INDEX($F95:$N95,0,AI$110))/(INDEX($F$4:$N$4,0,AI$110+1)-INDEX($F$4:$N$4,0,AI$110))+AH114)))</f>
        <v>3.9428549716195573</v>
      </c>
      <c r="AJ114" s="3" cm="1">
        <f t="array" ref="AJ114">IF(AJ$110=-1,AK114,IF(AJ$110=99,AI114,IF(AJ$110=0,INDEX($F95:$N95,0,AJ$108),(INDEX($F95:$N95,0,AJ$110+1)-INDEX($F95:$N95,0,AJ$110))/(INDEX($F$4:$N$4,0,AJ$110+1)-INDEX($F$4:$N$4,0,AJ$110))+AI114)))</f>
        <v>4.0377191967848125</v>
      </c>
      <c r="AK114" s="3" cm="1">
        <f t="array" ref="AK114">IF(AK$110=-1,AL114,IF(AK$110=99,AJ114,IF(AK$110=0,INDEX($F95:$N95,0,AK$108),(INDEX($F95:$N95,0,AK$110+1)-INDEX($F95:$N95,0,AK$110))/(INDEX($F$4:$N$4,0,AK$110+1)-INDEX($F$4:$N$4,0,AK$110))+AJ114)))</f>
        <v>4.1325834219500672</v>
      </c>
      <c r="AL114" s="3" cm="1">
        <f t="array" ref="AL114">IF(AL$110=-1,AM114,IF(AL$110=99,AK114,IF(AL$110=0,INDEX($F95:$N95,0,AL$108),(INDEX($F95:$N95,0,AL$110+1)-INDEX($F95:$N95,0,AL$110))/(INDEX($F$4:$N$4,0,AL$110+1)-INDEX($F$4:$N$4,0,AL$110))+AK114)))</f>
        <v>4.2274476471153219</v>
      </c>
      <c r="AM114" s="3" cm="1">
        <f t="array" ref="AM114">IF(AM$110=-1,AN114,IF(AM$110=99,AL114,IF(AM$110=0,INDEX($F95:$N95,0,AM$108),(INDEX($F95:$N95,0,AM$110+1)-INDEX($F95:$N95,0,AM$110))/(INDEX($F$4:$N$4,0,AM$110+1)-INDEX($F$4:$N$4,0,AM$110))+AL114)))</f>
        <v>4.3223118722805767</v>
      </c>
      <c r="AN114" s="3" cm="1">
        <f t="array" ref="AN114">IF(AN$110=-1,AO114,IF(AN$110=99,AM114,IF(AN$110=0,INDEX($F95:$N95,0,AN$108),(INDEX($F95:$N95,0,AN$110+1)-INDEX($F95:$N95,0,AN$110))/(INDEX($F$4:$N$4,0,AN$110+1)-INDEX($F$4:$N$4,0,AN$110))+AM114)))</f>
        <v>4.4171760974458323</v>
      </c>
      <c r="AO114" s="3" cm="1">
        <f t="array" ref="AO114">IF(AO$110=-1,AP114,IF(AO$110=99,AN114,IF(AO$110=0,INDEX($F95:$N95,0,AO$108),(INDEX($F95:$N95,0,AO$110+1)-INDEX($F95:$N95,0,AO$110))/(INDEX($F$4:$N$4,0,AO$110+1)-INDEX($F$4:$N$4,0,AO$110))+AN114)))</f>
        <v>4.536303445822683</v>
      </c>
      <c r="AP114" s="3" cm="1">
        <f t="array" ref="AP114">IF(AP$110=-1,AQ114,IF(AP$110=99,AO114,IF(AP$110=0,INDEX($F95:$N95,0,AP$108),(INDEX($F95:$N95,0,AP$110+1)-INDEX($F95:$N95,0,AP$110))/(INDEX($F$4:$N$4,0,AP$110+1)-INDEX($F$4:$N$4,0,AP$110))+AO114)))</f>
        <v>4.6554307941995337</v>
      </c>
      <c r="AQ114" s="3" cm="1">
        <f t="array" ref="AQ114">IF(AQ$110=-1,AR114,IF(AQ$110=99,AP114,IF(AQ$110=0,INDEX($F95:$N95,0,AQ$108),(INDEX($F95:$N95,0,AQ$110+1)-INDEX($F95:$N95,0,AQ$110))/(INDEX($F$4:$N$4,0,AQ$110+1)-INDEX($F$4:$N$4,0,AQ$110))+AP114)))</f>
        <v>4.7745581425763843</v>
      </c>
      <c r="AR114" s="3" cm="1">
        <f t="array" ref="AR114">IF(AR$110=-1,AS114,IF(AR$110=99,AQ114,IF(AR$110=0,INDEX($F95:$N95,0,AR$108),(INDEX($F95:$N95,0,AR$110+1)-INDEX($F95:$N95,0,AR$110))/(INDEX($F$4:$N$4,0,AR$110+1)-INDEX($F$4:$N$4,0,AR$110))+AQ114)))</f>
        <v>4.893685490953235</v>
      </c>
      <c r="AS114" s="3" cm="1">
        <f t="array" ref="AS114">IF(AS$110=-1,AT114,IF(AS$110=99,AR114,IF(AS$110=0,INDEX($F95:$N95,0,AS$108),(INDEX($F95:$N95,0,AS$110+1)-INDEX($F95:$N95,0,AS$110))/(INDEX($F$4:$N$4,0,AS$110+1)-INDEX($F$4:$N$4,0,AS$110))+AR114)))</f>
        <v>5.0128128393300857</v>
      </c>
      <c r="AT114" s="3" cm="1">
        <f t="array" ref="AT114">IF(AT$110=-1,AU114,IF(AT$110=99,AS114,IF(AT$110=0,INDEX($F95:$N95,0,AT$108),(INDEX($F95:$N95,0,AT$110+1)-INDEX($F95:$N95,0,AT$110))/(INDEX($F$4:$N$4,0,AT$110+1)-INDEX($F$4:$N$4,0,AT$110))+AS114)))</f>
        <v>5.1319401877069364</v>
      </c>
      <c r="AU114" s="3" cm="1">
        <f t="array" ref="AU114">IF(AU$110=-1,AV114,IF(AU$110=99,AT114,IF(AU$110=0,INDEX($F95:$N95,0,AU$108),(INDEX($F95:$N95,0,AU$110+1)-INDEX($F95:$N95,0,AU$110))/(INDEX($F$4:$N$4,0,AU$110+1)-INDEX($F$4:$N$4,0,AU$110))+AT114)))</f>
        <v>5.2510675360837871</v>
      </c>
      <c r="AV114" s="3" cm="1">
        <f t="array" ref="AV114">IF(AV$110=-1,AW114,IF(AV$110=99,AU114,IF(AV$110=0,INDEX($F95:$N95,0,AV$108),(INDEX($F95:$N95,0,AV$110+1)-INDEX($F95:$N95,0,AV$110))/(INDEX($F$4:$N$4,0,AV$110+1)-INDEX($F$4:$N$4,0,AV$110))+AU114)))</f>
        <v>5.3701948844606378</v>
      </c>
      <c r="AW114" s="3" cm="1">
        <f t="array" ref="AW114">IF(AW$110=-1,AX114,IF(AW$110=99,AV114,IF(AW$110=0,INDEX($F95:$N95,0,AW$108),(INDEX($F95:$N95,0,AW$110+1)-INDEX($F95:$N95,0,AW$110))/(INDEX($F$4:$N$4,0,AW$110+1)-INDEX($F$4:$N$4,0,AW$110))+AV114)))</f>
        <v>5.4893222328374884</v>
      </c>
      <c r="AX114" s="3" cm="1">
        <f t="array" ref="AX114">IF(AX$110=-1,AY114,IF(AX$110=99,AW114,IF(AX$110=0,INDEX($F95:$N95,0,AX$108),(INDEX($F95:$N95,0,AX$110+1)-INDEX($F95:$N95,0,AX$110))/(INDEX($F$4:$N$4,0,AX$110+1)-INDEX($F$4:$N$4,0,AX$110))+AW114)))</f>
        <v>5.6084495812143391</v>
      </c>
      <c r="AY114" s="3" cm="1">
        <f t="array" ref="AY114">IF(AY$110=-1,AZ114,IF(AY$110=99,AX114,IF(AY$110=0,INDEX($F95:$N95,0,AY$108),(INDEX($F95:$N95,0,AY$110+1)-INDEX($F95:$N95,0,AY$110))/(INDEX($F$4:$N$4,0,AY$110+1)-INDEX($F$4:$N$4,0,AY$110))+AX114)))</f>
        <v>6.6275195894804417</v>
      </c>
      <c r="AZ114" s="3" cm="1">
        <f t="array" ref="AZ114">IF(AZ$110=-1,BA114,IF(AZ$110=99,AY114,IF(AZ$110=0,INDEX($F95:$N95,0,AZ$108),(INDEX($F95:$N95,0,AZ$110+1)-INDEX($F95:$N95,0,AZ$110))/(INDEX($F$4:$N$4,0,AZ$110+1)-INDEX($F$4:$N$4,0,AZ$110))+AY114)))</f>
        <v>6.7637121944055139</v>
      </c>
    </row>
    <row r="115" spans="1:52">
      <c r="A115" s="99" t="s">
        <v>16</v>
      </c>
      <c r="B115" s="15" t="str">
        <f t="shared" si="320"/>
        <v/>
      </c>
      <c r="C115" s="16" t="str">
        <f t="shared" si="321"/>
        <v/>
      </c>
      <c r="D115" s="43" t="s">
        <v>401</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0.5892248466311506</v>
      </c>
      <c r="T115" s="3" cm="1">
        <f t="array" ref="T115">IF(T$110=-1,U115,IF(T$110=99,S115,IF(T$110=0,INDEX($F96:$N96,0,T$108),(INDEX($F96:$N96,0,T$110+1)-INDEX($F96:$N96,0,T$110))/(INDEX($F$4:$N$4,0,T$110+1)-INDEX($F$4:$N$4,0,T$110))+S115)))</f>
        <v>0.5936544444850903</v>
      </c>
      <c r="U115" s="3" cm="1">
        <f t="array" ref="U115">IF(U$110=-1,V115,IF(U$110=99,T115,IF(U$110=0,INDEX($F96:$N96,0,U$108),(INDEX($F96:$N96,0,U$110+1)-INDEX($F96:$N96,0,U$110))/(INDEX($F$4:$N$4,0,U$110+1)-INDEX($F$4:$N$4,0,U$110))+T115)))</f>
        <v>0.59808404233903001</v>
      </c>
      <c r="V115" s="3" cm="1">
        <f t="array" ref="V115">IF(V$110=-1,W115,IF(V$110=99,U115,IF(V$110=0,INDEX($F96:$N96,0,V$108),(INDEX($F96:$N96,0,V$110+1)-INDEX($F96:$N96,0,V$110))/(INDEX($F$4:$N$4,0,V$110+1)-INDEX($F$4:$N$4,0,V$110))+U115)))</f>
        <v>0.60251364019296971</v>
      </c>
      <c r="W115" s="3" cm="1">
        <f t="array" ref="W115">IF(W$110=-1,X115,IF(W$110=99,V115,IF(W$110=0,INDEX($F96:$N96,0,W$108),(INDEX($F96:$N96,0,W$110+1)-INDEX($F96:$N96,0,W$110))/(INDEX($F$4:$N$4,0,W$110+1)-INDEX($F$4:$N$4,0,W$110))+V115)))</f>
        <v>0.60694323804690942</v>
      </c>
      <c r="X115" s="3" cm="1">
        <f t="array" ref="X115">IF(X$110=-1,Y115,IF(X$110=99,W115,IF(X$110=0,INDEX($F96:$N96,0,X$108),(INDEX($F96:$N96,0,X$110+1)-INDEX($F96:$N96,0,X$110))/(INDEX($F$4:$N$4,0,X$110+1)-INDEX($F$4:$N$4,0,X$110))+W115)))</f>
        <v>0.61137283590084912</v>
      </c>
      <c r="Y115" s="3" cm="1">
        <f t="array" ref="Y115">IF(Y$110=-1,Z115,IF(Y$110=99,X115,IF(Y$110=0,INDEX($F96:$N96,0,Y$108),(INDEX($F96:$N96,0,Y$110+1)-INDEX($F96:$N96,0,Y$110))/(INDEX($F$4:$N$4,0,Y$110+1)-INDEX($F$4:$N$4,0,Y$110))+X115)))</f>
        <v>0.61580243375478882</v>
      </c>
      <c r="Z115" s="3" cm="1">
        <f t="array" ref="Z115">IF(Z$110=-1,AC115,IF(Z$110=99,Y115,IF(Z$110=0,INDEX($F96:$N96,0,Z$108),(INDEX($F96:$N96,0,Z$110+1)-INDEX($F96:$N96,0,Z$110))/(INDEX($F$4:$N$4,0,Z$110+1)-INDEX($F$4:$N$4,0,Z$110))+Y115)))</f>
        <v>0.62023203160872853</v>
      </c>
      <c r="AA115" s="3" cm="1">
        <f t="array" ref="AA115">IF(AA$110=-1,AB115,IF(AA$110=99,X115,IF(AA$110=0,INDEX($F96:$N96,0,AA$108),(INDEX($F96:$N96,0,AA$110+1)-INDEX($F96:$N96,0,AA$110))/(INDEX($F$4:$N$4,0,AA$110+1)-INDEX($F$4:$N$4,0,AA$110))+X115)))</f>
        <v>0.61580243375478882</v>
      </c>
      <c r="AB115" s="3" cm="1">
        <f t="array" ref="AB115">IF(AB$110=-1,AC115,IF(AB$110=99,Y115,IF(AB$110=0,INDEX($F96:$N96,0,AB$108),(INDEX($F96:$N96,0,AB$110+1)-INDEX($F96:$N96,0,AB$110))/(INDEX($F$4:$N$4,0,AB$110+1)-INDEX($F$4:$N$4,0,AB$110))+Y115)))</f>
        <v>0.62023203160872853</v>
      </c>
      <c r="AC115" s="3" cm="1">
        <f t="array" ref="AC115">IF(AC$110=-1,AD115,IF(AC$110=99,Z115,IF(AC$110=0,INDEX($F96:$N96,0,AC$108),(INDEX($F96:$N96,0,AC$110+1)-INDEX($F96:$N96,0,AC$110))/(INDEX($F$4:$N$4,0,AC$110+1)-INDEX($F$4:$N$4,0,AC$110))+Z115)))</f>
        <v>0.62466162946266823</v>
      </c>
      <c r="AD115" s="3" cm="1">
        <f t="array" ref="AD115">IF(AD$110=-1,AE115,IF(AD$110=99,AC115,IF(AD$110=0,INDEX($F96:$N96,0,AD$108),(INDEX($F96:$N96,0,AD$110+1)-INDEX($F96:$N96,0,AD$110))/(INDEX($F$4:$N$4,0,AD$110+1)-INDEX($F$4:$N$4,0,AD$110))+AC115)))</f>
        <v>0.62909122731660805</v>
      </c>
      <c r="AE115" s="3" cm="1">
        <f t="array" ref="AE115">IF(AE$110=-1,AF115,IF(AE$110=99,AD115,IF(AE$110=0,INDEX($F96:$N96,0,AE$108),(INDEX($F96:$N96,0,AE$110+1)-INDEX($F96:$N96,0,AE$110))/(INDEX($F$4:$N$4,0,AE$110+1)-INDEX($F$4:$N$4,0,AE$110))+AD115)))</f>
        <v>0.64629684055000014</v>
      </c>
      <c r="AF115" s="3" cm="1">
        <f t="array" ref="AF115">IF(AF$110=-1,AG115,IF(AF$110=99,AE115,IF(AF$110=0,INDEX($F96:$N96,0,AF$108),(INDEX($F96:$N96,0,AF$110+1)-INDEX($F96:$N96,0,AF$110))/(INDEX($F$4:$N$4,0,AF$110+1)-INDEX($F$4:$N$4,0,AF$110))+AE115)))</f>
        <v>0.66350245378339223</v>
      </c>
      <c r="AG115" s="3" cm="1">
        <f t="array" ref="AG115">IF(AG$110=-1,AH115,IF(AG$110=99,AF115,IF(AG$110=0,INDEX($F96:$N96,0,AG$108),(INDEX($F96:$N96,0,AG$110+1)-INDEX($F96:$N96,0,AG$110))/(INDEX($F$4:$N$4,0,AG$110+1)-INDEX($F$4:$N$4,0,AG$110))+AF115)))</f>
        <v>0.68070806701678432</v>
      </c>
      <c r="AH115" s="3" cm="1">
        <f t="array" ref="AH115">IF(AH$110=-1,AI115,IF(AH$110=99,AG115,IF(AH$110=0,INDEX($F96:$N96,0,AH$108),(INDEX($F96:$N96,0,AH$110+1)-INDEX($F96:$N96,0,AH$110))/(INDEX($F$4:$N$4,0,AH$110+1)-INDEX($F$4:$N$4,0,AH$110))+AG115)))</f>
        <v>0.69791368025017642</v>
      </c>
      <c r="AI115" s="3" cm="1">
        <f t="array" ref="AI115">IF(AI$110=-1,AJ115,IF(AI$110=99,AH115,IF(AI$110=0,INDEX($F96:$N96,0,AI$108),(INDEX($F96:$N96,0,AI$110+1)-INDEX($F96:$N96,0,AI$110))/(INDEX($F$4:$N$4,0,AI$110+1)-INDEX($F$4:$N$4,0,AI$110))+AH115)))</f>
        <v>0.71511929348356851</v>
      </c>
      <c r="AJ115" s="3" cm="1">
        <f t="array" ref="AJ115">IF(AJ$110=-1,AK115,IF(AJ$110=99,AI115,IF(AJ$110=0,INDEX($F96:$N96,0,AJ$108),(INDEX($F96:$N96,0,AJ$110+1)-INDEX($F96:$N96,0,AJ$110))/(INDEX($F$4:$N$4,0,AJ$110+1)-INDEX($F$4:$N$4,0,AJ$110))+AI115)))</f>
        <v>0.7323249067169606</v>
      </c>
      <c r="AK115" s="3" cm="1">
        <f t="array" ref="AK115">IF(AK$110=-1,AL115,IF(AK$110=99,AJ115,IF(AK$110=0,INDEX($F96:$N96,0,AK$108),(INDEX($F96:$N96,0,AK$110+1)-INDEX($F96:$N96,0,AK$110))/(INDEX($F$4:$N$4,0,AK$110+1)-INDEX($F$4:$N$4,0,AK$110))+AJ115)))</f>
        <v>0.74953051995035269</v>
      </c>
      <c r="AL115" s="3" cm="1">
        <f t="array" ref="AL115">IF(AL$110=-1,AM115,IF(AL$110=99,AK115,IF(AL$110=0,INDEX($F96:$N96,0,AL$108),(INDEX($F96:$N96,0,AL$110+1)-INDEX($F96:$N96,0,AL$110))/(INDEX($F$4:$N$4,0,AL$110+1)-INDEX($F$4:$N$4,0,AL$110))+AK115)))</f>
        <v>0.76673613318374478</v>
      </c>
      <c r="AM115" s="3" cm="1">
        <f t="array" ref="AM115">IF(AM$110=-1,AN115,IF(AM$110=99,AL115,IF(AM$110=0,INDEX($F96:$N96,0,AM$108),(INDEX($F96:$N96,0,AM$110+1)-INDEX($F96:$N96,0,AM$110))/(INDEX($F$4:$N$4,0,AM$110+1)-INDEX($F$4:$N$4,0,AM$110))+AL115)))</f>
        <v>0.78394174641713688</v>
      </c>
      <c r="AN115" s="3" cm="1">
        <f t="array" ref="AN115">IF(AN$110=-1,AO115,IF(AN$110=99,AM115,IF(AN$110=0,INDEX($F96:$N96,0,AN$108),(INDEX($F96:$N96,0,AN$110+1)-INDEX($F96:$N96,0,AN$110))/(INDEX($F$4:$N$4,0,AN$110+1)-INDEX($F$4:$N$4,0,AN$110))+AM115)))</f>
        <v>0.8011473596505293</v>
      </c>
      <c r="AO115" s="3" cm="1">
        <f t="array" ref="AO115">IF(AO$110=-1,AP115,IF(AO$110=99,AN115,IF(AO$110=0,INDEX($F96:$N96,0,AO$108),(INDEX($F96:$N96,0,AO$110+1)-INDEX($F96:$N96,0,AO$110))/(INDEX($F$4:$N$4,0,AO$110+1)-INDEX($F$4:$N$4,0,AO$110))+AN115)))</f>
        <v>0.82275359823120731</v>
      </c>
      <c r="AP115" s="3" cm="1">
        <f t="array" ref="AP115">IF(AP$110=-1,AQ115,IF(AP$110=99,AO115,IF(AP$110=0,INDEX($F96:$N96,0,AP$108),(INDEX($F96:$N96,0,AP$110+1)-INDEX($F96:$N96,0,AP$110))/(INDEX($F$4:$N$4,0,AP$110+1)-INDEX($F$4:$N$4,0,AP$110))+AO115)))</f>
        <v>0.84435983681188531</v>
      </c>
      <c r="AQ115" s="3" cm="1">
        <f t="array" ref="AQ115">IF(AQ$110=-1,AR115,IF(AQ$110=99,AP115,IF(AQ$110=0,INDEX($F96:$N96,0,AQ$108),(INDEX($F96:$N96,0,AQ$110+1)-INDEX($F96:$N96,0,AQ$110))/(INDEX($F$4:$N$4,0,AQ$110+1)-INDEX($F$4:$N$4,0,AQ$110))+AP115)))</f>
        <v>0.86596607539256332</v>
      </c>
      <c r="AR115" s="3" cm="1">
        <f t="array" ref="AR115">IF(AR$110=-1,AS115,IF(AR$110=99,AQ115,IF(AR$110=0,INDEX($F96:$N96,0,AR$108),(INDEX($F96:$N96,0,AR$110+1)-INDEX($F96:$N96,0,AR$110))/(INDEX($F$4:$N$4,0,AR$110+1)-INDEX($F$4:$N$4,0,AR$110))+AQ115)))</f>
        <v>0.88757231397324132</v>
      </c>
      <c r="AS115" s="3" cm="1">
        <f t="array" ref="AS115">IF(AS$110=-1,AT115,IF(AS$110=99,AR115,IF(AS$110=0,INDEX($F96:$N96,0,AS$108),(INDEX($F96:$N96,0,AS$110+1)-INDEX($F96:$N96,0,AS$110))/(INDEX($F$4:$N$4,0,AS$110+1)-INDEX($F$4:$N$4,0,AS$110))+AR115)))</f>
        <v>0.90917855255391933</v>
      </c>
      <c r="AT115" s="3" cm="1">
        <f t="array" ref="AT115">IF(AT$110=-1,AU115,IF(AT$110=99,AS115,IF(AT$110=0,INDEX($F96:$N96,0,AT$108),(INDEX($F96:$N96,0,AT$110+1)-INDEX($F96:$N96,0,AT$110))/(INDEX($F$4:$N$4,0,AT$110+1)-INDEX($F$4:$N$4,0,AT$110))+AS115)))</f>
        <v>0.93078479113459733</v>
      </c>
      <c r="AU115" s="3" cm="1">
        <f t="array" ref="AU115">IF(AU$110=-1,AV115,IF(AU$110=99,AT115,IF(AU$110=0,INDEX($F96:$N96,0,AU$108),(INDEX($F96:$N96,0,AU$110+1)-INDEX($F96:$N96,0,AU$110))/(INDEX($F$4:$N$4,0,AU$110+1)-INDEX($F$4:$N$4,0,AU$110))+AT115)))</f>
        <v>0.95239102971527534</v>
      </c>
      <c r="AV115" s="3" cm="1">
        <f t="array" ref="AV115">IF(AV$110=-1,AW115,IF(AV$110=99,AU115,IF(AV$110=0,INDEX($F96:$N96,0,AV$108),(INDEX($F96:$N96,0,AV$110+1)-INDEX($F96:$N96,0,AV$110))/(INDEX($F$4:$N$4,0,AV$110+1)-INDEX($F$4:$N$4,0,AV$110))+AU115)))</f>
        <v>0.97399726829595334</v>
      </c>
      <c r="AW115" s="3" cm="1">
        <f t="array" ref="AW115">IF(AW$110=-1,AX115,IF(AW$110=99,AV115,IF(AW$110=0,INDEX($F96:$N96,0,AW$108),(INDEX($F96:$N96,0,AW$110+1)-INDEX($F96:$N96,0,AW$110))/(INDEX($F$4:$N$4,0,AW$110+1)-INDEX($F$4:$N$4,0,AW$110))+AV115)))</f>
        <v>0.99560350687663135</v>
      </c>
      <c r="AX115" s="3" cm="1">
        <f t="array" ref="AX115">IF(AX$110=-1,AY115,IF(AX$110=99,AW115,IF(AX$110=0,INDEX($F96:$N96,0,AX$108),(INDEX($F96:$N96,0,AX$110+1)-INDEX($F96:$N96,0,AX$110))/(INDEX($F$4:$N$4,0,AX$110+1)-INDEX($F$4:$N$4,0,AX$110))+AW115)))</f>
        <v>1.017209745457309</v>
      </c>
      <c r="AY115" s="3" cm="1">
        <f t="array" ref="AY115">IF(AY$110=-1,AZ115,IF(AY$110=99,AX115,IF(AY$110=0,INDEX($F96:$N96,0,AY$108),(INDEX($F96:$N96,0,AY$110+1)-INDEX($F96:$N96,0,AY$110))/(INDEX($F$4:$N$4,0,AY$110+1)-INDEX($F$4:$N$4,0,AY$110))+AX115)))</f>
        <v>1.2020394258708922</v>
      </c>
      <c r="AZ115" s="3" cm="1">
        <f t="array" ref="AZ115">IF(AZ$110=-1,BA115,IF(AZ$110=99,AY115,IF(AZ$110=0,INDEX($F96:$N96,0,AZ$108),(INDEX($F96:$N96,0,AZ$110+1)-INDEX($F96:$N96,0,AZ$110))/(INDEX($F$4:$N$4,0,AZ$110+1)-INDEX($F$4:$N$4,0,AZ$110))+AY115)))</f>
        <v>1.2267408059908154</v>
      </c>
    </row>
    <row r="116" spans="1:52">
      <c r="A116" s="99" t="s">
        <v>16</v>
      </c>
      <c r="B116" s="15" t="str">
        <f t="shared" si="320"/>
        <v/>
      </c>
      <c r="C116" s="16" t="str">
        <f t="shared" si="321"/>
        <v/>
      </c>
      <c r="D116" s="43" t="s">
        <v>402</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0.29341567426743453</v>
      </c>
      <c r="T116" s="3" cm="1">
        <f t="array" ref="T116">IF(T$110=-1,U116,IF(T$110=99,S116,IF(T$110=0,INDEX($F97:$N97,0,T$108),(INDEX($F97:$N97,0,T$110+1)-INDEX($F97:$N97,0,T$110))/(INDEX($F$4:$N$4,0,T$110+1)-INDEX($F$4:$N$4,0,T$110))+S116)))</f>
        <v>0.29562147643018838</v>
      </c>
      <c r="U116" s="3" cm="1">
        <f t="array" ref="U116">IF(U$110=-1,V116,IF(U$110=99,T116,IF(U$110=0,INDEX($F97:$N97,0,U$108),(INDEX($F97:$N97,0,U$110+1)-INDEX($F97:$N97,0,U$110))/(INDEX($F$4:$N$4,0,U$110+1)-INDEX($F$4:$N$4,0,U$110))+T116)))</f>
        <v>0.29782727859294222</v>
      </c>
      <c r="V116" s="3" cm="1">
        <f t="array" ref="V116">IF(V$110=-1,W116,IF(V$110=99,U116,IF(V$110=0,INDEX($F97:$N97,0,V$108),(INDEX($F97:$N97,0,V$110+1)-INDEX($F97:$N97,0,V$110))/(INDEX($F$4:$N$4,0,V$110+1)-INDEX($F$4:$N$4,0,V$110))+U116)))</f>
        <v>0.30003308075569607</v>
      </c>
      <c r="W116" s="3" cm="1">
        <f t="array" ref="W116">IF(W$110=-1,X116,IF(W$110=99,V116,IF(W$110=0,INDEX($F97:$N97,0,W$108),(INDEX($F97:$N97,0,W$110+1)-INDEX($F97:$N97,0,W$110))/(INDEX($F$4:$N$4,0,W$110+1)-INDEX($F$4:$N$4,0,W$110))+V116)))</f>
        <v>0.30223888291844991</v>
      </c>
      <c r="X116" s="3" cm="1">
        <f t="array" ref="X116">IF(X$110=-1,Y116,IF(X$110=99,W116,IF(X$110=0,INDEX($F97:$N97,0,X$108),(INDEX($F97:$N97,0,X$110+1)-INDEX($F97:$N97,0,X$110))/(INDEX($F$4:$N$4,0,X$110+1)-INDEX($F$4:$N$4,0,X$110))+W116)))</f>
        <v>0.30444468508120376</v>
      </c>
      <c r="Y116" s="3" cm="1">
        <f t="array" ref="Y116">IF(Y$110=-1,Z116,IF(Y$110=99,X116,IF(Y$110=0,INDEX($F97:$N97,0,Y$108),(INDEX($F97:$N97,0,Y$110+1)-INDEX($F97:$N97,0,Y$110))/(INDEX($F$4:$N$4,0,Y$110+1)-INDEX($F$4:$N$4,0,Y$110))+X116)))</f>
        <v>0.3066504872439576</v>
      </c>
      <c r="Z116" s="3" cm="1">
        <f t="array" ref="Z116">IF(Z$110=-1,AC116,IF(Z$110=99,Y116,IF(Z$110=0,INDEX($F97:$N97,0,Z$108),(INDEX($F97:$N97,0,Z$110+1)-INDEX($F97:$N97,0,Z$110))/(INDEX($F$4:$N$4,0,Z$110+1)-INDEX($F$4:$N$4,0,Z$110))+Y116)))</f>
        <v>0.30885628940671145</v>
      </c>
      <c r="AA116" s="3" cm="1">
        <f t="array" ref="AA116">IF(AA$110=-1,AB116,IF(AA$110=99,X116,IF(AA$110=0,INDEX($F97:$N97,0,AA$108),(INDEX($F97:$N97,0,AA$110+1)-INDEX($F97:$N97,0,AA$110))/(INDEX($F$4:$N$4,0,AA$110+1)-INDEX($F$4:$N$4,0,AA$110))+X116)))</f>
        <v>0.3066504872439576</v>
      </c>
      <c r="AB116" s="3" cm="1">
        <f t="array" ref="AB116">IF(AB$110=-1,AC116,IF(AB$110=99,Y116,IF(AB$110=0,INDEX($F97:$N97,0,AB$108),(INDEX($F97:$N97,0,AB$110+1)-INDEX($F97:$N97,0,AB$110))/(INDEX($F$4:$N$4,0,AB$110+1)-INDEX($F$4:$N$4,0,AB$110))+Y116)))</f>
        <v>0.30885628940671145</v>
      </c>
      <c r="AC116" s="3" cm="1">
        <f t="array" ref="AC116">IF(AC$110=-1,AD116,IF(AC$110=99,Z116,IF(AC$110=0,INDEX($F97:$N97,0,AC$108),(INDEX($F97:$N97,0,AC$110+1)-INDEX($F97:$N97,0,AC$110))/(INDEX($F$4:$N$4,0,AC$110+1)-INDEX($F$4:$N$4,0,AC$110))+Z116)))</f>
        <v>0.31106209156946529</v>
      </c>
      <c r="AD116" s="3" cm="1">
        <f t="array" ref="AD116">IF(AD$110=-1,AE116,IF(AD$110=99,AC116,IF(AD$110=0,INDEX($F97:$N97,0,AD$108),(INDEX($F97:$N97,0,AD$110+1)-INDEX($F97:$N97,0,AD$110))/(INDEX($F$4:$N$4,0,AD$110+1)-INDEX($F$4:$N$4,0,AD$110))+AC116)))</f>
        <v>0.3132678937322193</v>
      </c>
      <c r="AE116" s="3" cm="1">
        <f t="array" ref="AE116">IF(AE$110=-1,AF116,IF(AE$110=99,AD116,IF(AE$110=0,INDEX($F97:$N97,0,AE$108),(INDEX($F97:$N97,0,AE$110+1)-INDEX($F97:$N97,0,AE$110))/(INDEX($F$4:$N$4,0,AE$110+1)-INDEX($F$4:$N$4,0,AE$110))+AD116)))</f>
        <v>0.32183575477359305</v>
      </c>
      <c r="AF116" s="3" cm="1">
        <f t="array" ref="AF116">IF(AF$110=-1,AG116,IF(AF$110=99,AE116,IF(AF$110=0,INDEX($F97:$N97,0,AF$108),(INDEX($F97:$N97,0,AF$110+1)-INDEX($F97:$N97,0,AF$110))/(INDEX($F$4:$N$4,0,AF$110+1)-INDEX($F$4:$N$4,0,AF$110))+AE116)))</f>
        <v>0.3304036158149668</v>
      </c>
      <c r="AG116" s="3" cm="1">
        <f t="array" ref="AG116">IF(AG$110=-1,AH116,IF(AG$110=99,AF116,IF(AG$110=0,INDEX($F97:$N97,0,AG$108),(INDEX($F97:$N97,0,AG$110+1)-INDEX($F97:$N97,0,AG$110))/(INDEX($F$4:$N$4,0,AG$110+1)-INDEX($F$4:$N$4,0,AG$110))+AF116)))</f>
        <v>0.33897147685634055</v>
      </c>
      <c r="AH116" s="3" cm="1">
        <f t="array" ref="AH116">IF(AH$110=-1,AI116,IF(AH$110=99,AG116,IF(AH$110=0,INDEX($F97:$N97,0,AH$108),(INDEX($F97:$N97,0,AH$110+1)-INDEX($F97:$N97,0,AH$110))/(INDEX($F$4:$N$4,0,AH$110+1)-INDEX($F$4:$N$4,0,AH$110))+AG116)))</f>
        <v>0.3475393378977143</v>
      </c>
      <c r="AI116" s="3" cm="1">
        <f t="array" ref="AI116">IF(AI$110=-1,AJ116,IF(AI$110=99,AH116,IF(AI$110=0,INDEX($F97:$N97,0,AI$108),(INDEX($F97:$N97,0,AI$110+1)-INDEX($F97:$N97,0,AI$110))/(INDEX($F$4:$N$4,0,AI$110+1)-INDEX($F$4:$N$4,0,AI$110))+AH116)))</f>
        <v>0.35610719893908804</v>
      </c>
      <c r="AJ116" s="3" cm="1">
        <f t="array" ref="AJ116">IF(AJ$110=-1,AK116,IF(AJ$110=99,AI116,IF(AJ$110=0,INDEX($F97:$N97,0,AJ$108),(INDEX($F97:$N97,0,AJ$110+1)-INDEX($F97:$N97,0,AJ$110))/(INDEX($F$4:$N$4,0,AJ$110+1)-INDEX($F$4:$N$4,0,AJ$110))+AI116)))</f>
        <v>0.36467505998046179</v>
      </c>
      <c r="AK116" s="3" cm="1">
        <f t="array" ref="AK116">IF(AK$110=-1,AL116,IF(AK$110=99,AJ116,IF(AK$110=0,INDEX($F97:$N97,0,AK$108),(INDEX($F97:$N97,0,AK$110+1)-INDEX($F97:$N97,0,AK$110))/(INDEX($F$4:$N$4,0,AK$110+1)-INDEX($F$4:$N$4,0,AK$110))+AJ116)))</f>
        <v>0.37324292102183554</v>
      </c>
      <c r="AL116" s="3" cm="1">
        <f t="array" ref="AL116">IF(AL$110=-1,AM116,IF(AL$110=99,AK116,IF(AL$110=0,INDEX($F97:$N97,0,AL$108),(INDEX($F97:$N97,0,AL$110+1)-INDEX($F97:$N97,0,AL$110))/(INDEX($F$4:$N$4,0,AL$110+1)-INDEX($F$4:$N$4,0,AL$110))+AK116)))</f>
        <v>0.38181078206320929</v>
      </c>
      <c r="AM116" s="3" cm="1">
        <f t="array" ref="AM116">IF(AM$110=-1,AN116,IF(AM$110=99,AL116,IF(AM$110=0,INDEX($F97:$N97,0,AM$108),(INDEX($F97:$N97,0,AM$110+1)-INDEX($F97:$N97,0,AM$110))/(INDEX($F$4:$N$4,0,AM$110+1)-INDEX($F$4:$N$4,0,AM$110))+AL116)))</f>
        <v>0.39037864310458303</v>
      </c>
      <c r="AN116" s="3" cm="1">
        <f t="array" ref="AN116">IF(AN$110=-1,AO116,IF(AN$110=99,AM116,IF(AN$110=0,INDEX($F97:$N97,0,AN$108),(INDEX($F97:$N97,0,AN$110+1)-INDEX($F97:$N97,0,AN$110))/(INDEX($F$4:$N$4,0,AN$110+1)-INDEX($F$4:$N$4,0,AN$110))+AM116)))</f>
        <v>0.39894650414595656</v>
      </c>
      <c r="AO116" s="3" cm="1">
        <f t="array" ref="AO116">IF(AO$110=-1,AP116,IF(AO$110=99,AN116,IF(AO$110=0,INDEX($F97:$N97,0,AO$108),(INDEX($F97:$N97,0,AO$110+1)-INDEX($F97:$N97,0,AO$110))/(INDEX($F$4:$N$4,0,AO$110+1)-INDEX($F$4:$N$4,0,AO$110))+AN116)))</f>
        <v>0.40970573994155979</v>
      </c>
      <c r="AP116" s="3" cm="1">
        <f t="array" ref="AP116">IF(AP$110=-1,AQ116,IF(AP$110=99,AO116,IF(AP$110=0,INDEX($F97:$N97,0,AP$108),(INDEX($F97:$N97,0,AP$110+1)-INDEX($F97:$N97,0,AP$110))/(INDEX($F$4:$N$4,0,AP$110+1)-INDEX($F$4:$N$4,0,AP$110))+AO116)))</f>
        <v>0.42046497573716302</v>
      </c>
      <c r="AQ116" s="3" cm="1">
        <f t="array" ref="AQ116">IF(AQ$110=-1,AR116,IF(AQ$110=99,AP116,IF(AQ$110=0,INDEX($F97:$N97,0,AQ$108),(INDEX($F97:$N97,0,AQ$110+1)-INDEX($F97:$N97,0,AQ$110))/(INDEX($F$4:$N$4,0,AQ$110+1)-INDEX($F$4:$N$4,0,AQ$110))+AP116)))</f>
        <v>0.43122421153276624</v>
      </c>
      <c r="AR116" s="3" cm="1">
        <f t="array" ref="AR116">IF(AR$110=-1,AS116,IF(AR$110=99,AQ116,IF(AR$110=0,INDEX($F97:$N97,0,AR$108),(INDEX($F97:$N97,0,AR$110+1)-INDEX($F97:$N97,0,AR$110))/(INDEX($F$4:$N$4,0,AR$110+1)-INDEX($F$4:$N$4,0,AR$110))+AQ116)))</f>
        <v>0.44198344732836947</v>
      </c>
      <c r="AS116" s="3" cm="1">
        <f t="array" ref="AS116">IF(AS$110=-1,AT116,IF(AS$110=99,AR116,IF(AS$110=0,INDEX($F97:$N97,0,AS$108),(INDEX($F97:$N97,0,AS$110+1)-INDEX($F97:$N97,0,AS$110))/(INDEX($F$4:$N$4,0,AS$110+1)-INDEX($F$4:$N$4,0,AS$110))+AR116)))</f>
        <v>0.4527426831239727</v>
      </c>
      <c r="AT116" s="3" cm="1">
        <f t="array" ref="AT116">IF(AT$110=-1,AU116,IF(AT$110=99,AS116,IF(AT$110=0,INDEX($F97:$N97,0,AT$108),(INDEX($F97:$N97,0,AT$110+1)-INDEX($F97:$N97,0,AT$110))/(INDEX($F$4:$N$4,0,AT$110+1)-INDEX($F$4:$N$4,0,AT$110))+AS116)))</f>
        <v>0.46350191891957593</v>
      </c>
      <c r="AU116" s="3" cm="1">
        <f t="array" ref="AU116">IF(AU$110=-1,AV116,IF(AU$110=99,AT116,IF(AU$110=0,INDEX($F97:$N97,0,AU$108),(INDEX($F97:$N97,0,AU$110+1)-INDEX($F97:$N97,0,AU$110))/(INDEX($F$4:$N$4,0,AU$110+1)-INDEX($F$4:$N$4,0,AU$110))+AT116)))</f>
        <v>0.47426115471517916</v>
      </c>
      <c r="AV116" s="3" cm="1">
        <f t="array" ref="AV116">IF(AV$110=-1,AW116,IF(AV$110=99,AU116,IF(AV$110=0,INDEX($F97:$N97,0,AV$108),(INDEX($F97:$N97,0,AV$110+1)-INDEX($F97:$N97,0,AV$110))/(INDEX($F$4:$N$4,0,AV$110+1)-INDEX($F$4:$N$4,0,AV$110))+AU116)))</f>
        <v>0.48502039051078238</v>
      </c>
      <c r="AW116" s="3" cm="1">
        <f t="array" ref="AW116">IF(AW$110=-1,AX116,IF(AW$110=99,AV116,IF(AW$110=0,INDEX($F97:$N97,0,AW$108),(INDEX($F97:$N97,0,AW$110+1)-INDEX($F97:$N97,0,AW$110))/(INDEX($F$4:$N$4,0,AW$110+1)-INDEX($F$4:$N$4,0,AW$110))+AV116)))</f>
        <v>0.49577962630638561</v>
      </c>
      <c r="AX116" s="3" cm="1">
        <f t="array" ref="AX116">IF(AX$110=-1,AY116,IF(AX$110=99,AW116,IF(AX$110=0,INDEX($F97:$N97,0,AX$108),(INDEX($F97:$N97,0,AX$110+1)-INDEX($F97:$N97,0,AX$110))/(INDEX($F$4:$N$4,0,AX$110+1)-INDEX($F$4:$N$4,0,AX$110))+AW116)))</f>
        <v>0.50653886210198873</v>
      </c>
      <c r="AY116" s="3" cm="1">
        <f t="array" ref="AY116">IF(AY$110=-1,AZ116,IF(AY$110=99,AX116,IF(AY$110=0,INDEX($F97:$N97,0,AY$108),(INDEX($F97:$N97,0,AY$110+1)-INDEX($F97:$N97,0,AY$110))/(INDEX($F$4:$N$4,0,AY$110+1)-INDEX($F$4:$N$4,0,AY$110))+AX116)))</f>
        <v>0.59857830275567625</v>
      </c>
      <c r="AZ116" s="3" cm="1">
        <f t="array" ref="AZ116">IF(AZ$110=-1,BA116,IF(AZ$110=99,AY116,IF(AZ$110=0,INDEX($F97:$N97,0,AZ$108),(INDEX($F97:$N97,0,AZ$110+1)-INDEX($F97:$N97,0,AZ$110))/(INDEX($F$4:$N$4,0,AZ$110+1)-INDEX($F$4:$N$4,0,AZ$110))+AY116)))</f>
        <v>0.61087882291306961</v>
      </c>
    </row>
    <row r="117" spans="1:52">
      <c r="A117" s="99" t="s">
        <v>16</v>
      </c>
      <c r="B117" s="15" t="str">
        <f t="shared" si="320"/>
        <v/>
      </c>
      <c r="C117" s="16" t="str">
        <f t="shared" si="321"/>
        <v/>
      </c>
      <c r="D117" s="43" t="s">
        <v>403</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6.8240748222214735</v>
      </c>
      <c r="T117" s="3" cm="1">
        <f t="array" ref="T117">IF(T$110=-1,U117,IF(T$110=99,S117,IF(T$110=0,INDEX($F98:$N98,0,T$108),(INDEX($F98:$N98,0,T$110+1)-INDEX($F98:$N98,0,T$110))/(INDEX($F$4:$N$4,0,T$110+1)-INDEX($F$4:$N$4,0,T$110))+S117)))</f>
        <v>6.8850023780075267</v>
      </c>
      <c r="U117" s="3" cm="1">
        <f t="array" ref="U117">IF(U$110=-1,V117,IF(U$110=99,T117,IF(U$110=0,INDEX($F98:$N98,0,U$108),(INDEX($F98:$N98,0,U$110+1)-INDEX($F98:$N98,0,U$110))/(INDEX($F$4:$N$4,0,U$110+1)-INDEX($F$4:$N$4,0,U$110))+T117)))</f>
        <v>6.9459299337935798</v>
      </c>
      <c r="V117" s="3" cm="1">
        <f t="array" ref="V117">IF(V$110=-1,W117,IF(V$110=99,U117,IF(V$110=0,INDEX($F98:$N98,0,V$108),(INDEX($F98:$N98,0,V$110+1)-INDEX($F98:$N98,0,V$110))/(INDEX($F$4:$N$4,0,V$110+1)-INDEX($F$4:$N$4,0,V$110))+U117)))</f>
        <v>7.0068574895796329</v>
      </c>
      <c r="W117" s="3" cm="1">
        <f t="array" ref="W117">IF(W$110=-1,X117,IF(W$110=99,V117,IF(W$110=0,INDEX($F98:$N98,0,W$108),(INDEX($F98:$N98,0,W$110+1)-INDEX($F98:$N98,0,W$110))/(INDEX($F$4:$N$4,0,W$110+1)-INDEX($F$4:$N$4,0,W$110))+V117)))</f>
        <v>7.0677850453656861</v>
      </c>
      <c r="X117" s="3" cm="1">
        <f t="array" ref="X117">IF(X$110=-1,Y117,IF(X$110=99,W117,IF(X$110=0,INDEX($F98:$N98,0,X$108),(INDEX($F98:$N98,0,X$110+1)-INDEX($F98:$N98,0,X$110))/(INDEX($F$4:$N$4,0,X$110+1)-INDEX($F$4:$N$4,0,X$110))+W117)))</f>
        <v>7.1287126011517392</v>
      </c>
      <c r="Y117" s="3" cm="1">
        <f t="array" ref="Y117">IF(Y$110=-1,Z117,IF(Y$110=99,X117,IF(Y$110=0,INDEX($F98:$N98,0,Y$108),(INDEX($F98:$N98,0,Y$110+1)-INDEX($F98:$N98,0,Y$110))/(INDEX($F$4:$N$4,0,Y$110+1)-INDEX($F$4:$N$4,0,Y$110))+X117)))</f>
        <v>7.1896401569377923</v>
      </c>
      <c r="Z117" s="3" cm="1">
        <f t="array" ref="Z117">IF(Z$110=-1,AC117,IF(Z$110=99,Y117,IF(Z$110=0,INDEX($F98:$N98,0,Z$108),(INDEX($F98:$N98,0,Z$110+1)-INDEX($F98:$N98,0,Z$110))/(INDEX($F$4:$N$4,0,Z$110+1)-INDEX($F$4:$N$4,0,Z$110))+Y117)))</f>
        <v>7.2505677127238455</v>
      </c>
      <c r="AA117" s="3" cm="1">
        <f t="array" ref="AA117">IF(AA$110=-1,AB117,IF(AA$110=99,X117,IF(AA$110=0,INDEX($F98:$N98,0,AA$108),(INDEX($F98:$N98,0,AA$110+1)-INDEX($F98:$N98,0,AA$110))/(INDEX($F$4:$N$4,0,AA$110+1)-INDEX($F$4:$N$4,0,AA$110))+X117)))</f>
        <v>7.1896401569377923</v>
      </c>
      <c r="AB117" s="3" cm="1">
        <f t="array" ref="AB117">IF(AB$110=-1,AC117,IF(AB$110=99,Y117,IF(AB$110=0,INDEX($F98:$N98,0,AB$108),(INDEX($F98:$N98,0,AB$110+1)-INDEX($F98:$N98,0,AB$110))/(INDEX($F$4:$N$4,0,AB$110+1)-INDEX($F$4:$N$4,0,AB$110))+Y117)))</f>
        <v>7.2505677127238455</v>
      </c>
      <c r="AC117" s="3" cm="1">
        <f t="array" ref="AC117">IF(AC$110=-1,AD117,IF(AC$110=99,Z117,IF(AC$110=0,INDEX($F98:$N98,0,AC$108),(INDEX($F98:$N98,0,AC$110+1)-INDEX($F98:$N98,0,AC$110))/(INDEX($F$4:$N$4,0,AC$110+1)-INDEX($F$4:$N$4,0,AC$110))+Z117)))</f>
        <v>7.3114952685098986</v>
      </c>
      <c r="AD117" s="3" cm="1">
        <f t="array" ref="AD117">IF(AD$110=-1,AE117,IF(AD$110=99,AC117,IF(AD$110=0,INDEX($F98:$N98,0,AD$108),(INDEX($F98:$N98,0,AD$110+1)-INDEX($F98:$N98,0,AD$110))/(INDEX($F$4:$N$4,0,AD$110+1)-INDEX($F$4:$N$4,0,AD$110))+AC117)))</f>
        <v>7.3724228242959535</v>
      </c>
      <c r="AE117" s="3" cm="1">
        <f t="array" ref="AE117">IF(AE$110=-1,AF117,IF(AE$110=99,AD117,IF(AE$110=0,INDEX($F98:$N98,0,AE$108),(INDEX($F98:$N98,0,AE$110+1)-INDEX($F98:$N98,0,AE$110))/(INDEX($F$4:$N$4,0,AE$110+1)-INDEX($F$4:$N$4,0,AE$110))+AD117)))</f>
        <v>7.5271143317954401</v>
      </c>
      <c r="AF117" s="3" cm="1">
        <f t="array" ref="AF117">IF(AF$110=-1,AG117,IF(AF$110=99,AE117,IF(AF$110=0,INDEX($F98:$N98,0,AF$108),(INDEX($F98:$N98,0,AF$110+1)-INDEX($F98:$N98,0,AF$110))/(INDEX($F$4:$N$4,0,AF$110+1)-INDEX($F$4:$N$4,0,AF$110))+AE117)))</f>
        <v>7.6818058392949267</v>
      </c>
      <c r="AG117" s="3" cm="1">
        <f t="array" ref="AG117">IF(AG$110=-1,AH117,IF(AG$110=99,AF117,IF(AG$110=0,INDEX($F98:$N98,0,AG$108),(INDEX($F98:$N98,0,AG$110+1)-INDEX($F98:$N98,0,AG$110))/(INDEX($F$4:$N$4,0,AG$110+1)-INDEX($F$4:$N$4,0,AG$110))+AF117)))</f>
        <v>7.8364973467944132</v>
      </c>
      <c r="AH117" s="3" cm="1">
        <f t="array" ref="AH117">IF(AH$110=-1,AI117,IF(AH$110=99,AG117,IF(AH$110=0,INDEX($F98:$N98,0,AH$108),(INDEX($F98:$N98,0,AH$110+1)-INDEX($F98:$N98,0,AH$110))/(INDEX($F$4:$N$4,0,AH$110+1)-INDEX($F$4:$N$4,0,AH$110))+AG117)))</f>
        <v>7.9911888542938998</v>
      </c>
      <c r="AI117" s="3" cm="1">
        <f t="array" ref="AI117">IF(AI$110=-1,AJ117,IF(AI$110=99,AH117,IF(AI$110=0,INDEX($F98:$N98,0,AI$108),(INDEX($F98:$N98,0,AI$110+1)-INDEX($F98:$N98,0,AI$110))/(INDEX($F$4:$N$4,0,AI$110+1)-INDEX($F$4:$N$4,0,AI$110))+AH117)))</f>
        <v>8.1458803617933864</v>
      </c>
      <c r="AJ117" s="3" cm="1">
        <f t="array" ref="AJ117">IF(AJ$110=-1,AK117,IF(AJ$110=99,AI117,IF(AJ$110=0,INDEX($F98:$N98,0,AJ$108),(INDEX($F98:$N98,0,AJ$110+1)-INDEX($F98:$N98,0,AJ$110))/(INDEX($F$4:$N$4,0,AJ$110+1)-INDEX($F$4:$N$4,0,AJ$110))+AI117)))</f>
        <v>8.3005718692928738</v>
      </c>
      <c r="AK117" s="3" cm="1">
        <f t="array" ref="AK117">IF(AK$110=-1,AL117,IF(AK$110=99,AJ117,IF(AK$110=0,INDEX($F98:$N98,0,AK$108),(INDEX($F98:$N98,0,AK$110+1)-INDEX($F98:$N98,0,AK$110))/(INDEX($F$4:$N$4,0,AK$110+1)-INDEX($F$4:$N$4,0,AK$110))+AJ117)))</f>
        <v>8.4552633767923613</v>
      </c>
      <c r="AL117" s="3" cm="1">
        <f t="array" ref="AL117">IF(AL$110=-1,AM117,IF(AL$110=99,AK117,IF(AL$110=0,INDEX($F98:$N98,0,AL$108),(INDEX($F98:$N98,0,AL$110+1)-INDEX($F98:$N98,0,AL$110))/(INDEX($F$4:$N$4,0,AL$110+1)-INDEX($F$4:$N$4,0,AL$110))+AK117)))</f>
        <v>8.6099548842918487</v>
      </c>
      <c r="AM117" s="3" cm="1">
        <f t="array" ref="AM117">IF(AM$110=-1,AN117,IF(AM$110=99,AL117,IF(AM$110=0,INDEX($F98:$N98,0,AM$108),(INDEX($F98:$N98,0,AM$110+1)-INDEX($F98:$N98,0,AM$110))/(INDEX($F$4:$N$4,0,AM$110+1)-INDEX($F$4:$N$4,0,AM$110))+AL117)))</f>
        <v>8.7646463917913362</v>
      </c>
      <c r="AN117" s="3" cm="1">
        <f t="array" ref="AN117">IF(AN$110=-1,AO117,IF(AN$110=99,AM117,IF(AN$110=0,INDEX($F98:$N98,0,AN$108),(INDEX($F98:$N98,0,AN$110+1)-INDEX($F98:$N98,0,AN$110))/(INDEX($F$4:$N$4,0,AN$110+1)-INDEX($F$4:$N$4,0,AN$110))+AM117)))</f>
        <v>8.9193378992908219</v>
      </c>
      <c r="AO117" s="3" cm="1">
        <f t="array" ref="AO117">IF(AO$110=-1,AP117,IF(AO$110=99,AN117,IF(AO$110=0,INDEX($F98:$N98,0,AO$108),(INDEX($F98:$N98,0,AO$110+1)-INDEX($F98:$N98,0,AO$110))/(INDEX($F$4:$N$4,0,AO$110+1)-INDEX($F$4:$N$4,0,AO$110))+AN117)))</f>
        <v>9.1598845856305537</v>
      </c>
      <c r="AP117" s="3" cm="1">
        <f t="array" ref="AP117">IF(AP$110=-1,AQ117,IF(AP$110=99,AO117,IF(AP$110=0,INDEX($F98:$N98,0,AP$108),(INDEX($F98:$N98,0,AP$110+1)-INDEX($F98:$N98,0,AP$110))/(INDEX($F$4:$N$4,0,AP$110+1)-INDEX($F$4:$N$4,0,AP$110))+AO117)))</f>
        <v>9.4004312719702856</v>
      </c>
      <c r="AQ117" s="3" cm="1">
        <f t="array" ref="AQ117">IF(AQ$110=-1,AR117,IF(AQ$110=99,AP117,IF(AQ$110=0,INDEX($F98:$N98,0,AQ$108),(INDEX($F98:$N98,0,AQ$110+1)-INDEX($F98:$N98,0,AQ$110))/(INDEX($F$4:$N$4,0,AQ$110+1)-INDEX($F$4:$N$4,0,AQ$110))+AP117)))</f>
        <v>9.6409779583100175</v>
      </c>
      <c r="AR117" s="3" cm="1">
        <f t="array" ref="AR117">IF(AR$110=-1,AS117,IF(AR$110=99,AQ117,IF(AR$110=0,INDEX($F98:$N98,0,AR$108),(INDEX($F98:$N98,0,AR$110+1)-INDEX($F98:$N98,0,AR$110))/(INDEX($F$4:$N$4,0,AR$110+1)-INDEX($F$4:$N$4,0,AR$110))+AQ117)))</f>
        <v>9.8815246446497493</v>
      </c>
      <c r="AS117" s="3" cm="1">
        <f t="array" ref="AS117">IF(AS$110=-1,AT117,IF(AS$110=99,AR117,IF(AS$110=0,INDEX($F98:$N98,0,AS$108),(INDEX($F98:$N98,0,AS$110+1)-INDEX($F98:$N98,0,AS$110))/(INDEX($F$4:$N$4,0,AS$110+1)-INDEX($F$4:$N$4,0,AS$110))+AR117)))</f>
        <v>10.122071330989481</v>
      </c>
      <c r="AT117" s="3" cm="1">
        <f t="array" ref="AT117">IF(AT$110=-1,AU117,IF(AT$110=99,AS117,IF(AT$110=0,INDEX($F98:$N98,0,AT$108),(INDEX($F98:$N98,0,AT$110+1)-INDEX($F98:$N98,0,AT$110))/(INDEX($F$4:$N$4,0,AT$110+1)-INDEX($F$4:$N$4,0,AT$110))+AS117)))</f>
        <v>10.362618017329213</v>
      </c>
      <c r="AU117" s="3" cm="1">
        <f t="array" ref="AU117">IF(AU$110=-1,AV117,IF(AU$110=99,AT117,IF(AU$110=0,INDEX($F98:$N98,0,AU$108),(INDEX($F98:$N98,0,AU$110+1)-INDEX($F98:$N98,0,AU$110))/(INDEX($F$4:$N$4,0,AU$110+1)-INDEX($F$4:$N$4,0,AU$110))+AT117)))</f>
        <v>10.603164703668945</v>
      </c>
      <c r="AV117" s="3" cm="1">
        <f t="array" ref="AV117">IF(AV$110=-1,AW117,IF(AV$110=99,AU117,IF(AV$110=0,INDEX($F98:$N98,0,AV$108),(INDEX($F98:$N98,0,AV$110+1)-INDEX($F98:$N98,0,AV$110))/(INDEX($F$4:$N$4,0,AV$110+1)-INDEX($F$4:$N$4,0,AV$110))+AU117)))</f>
        <v>10.843711390008677</v>
      </c>
      <c r="AW117" s="3" cm="1">
        <f t="array" ref="AW117">IF(AW$110=-1,AX117,IF(AW$110=99,AV117,IF(AW$110=0,INDEX($F98:$N98,0,AW$108),(INDEX($F98:$N98,0,AW$110+1)-INDEX($F98:$N98,0,AW$110))/(INDEX($F$4:$N$4,0,AW$110+1)-INDEX($F$4:$N$4,0,AW$110))+AV117)))</f>
        <v>11.084258076348409</v>
      </c>
      <c r="AX117" s="3" cm="1">
        <f t="array" ref="AX117">IF(AX$110=-1,AY117,IF(AX$110=99,AW117,IF(AX$110=0,INDEX($F98:$N98,0,AX$108),(INDEX($F98:$N98,0,AX$110+1)-INDEX($F98:$N98,0,AX$110))/(INDEX($F$4:$N$4,0,AX$110+1)-INDEX($F$4:$N$4,0,AX$110))+AW117)))</f>
        <v>11.324804762688142</v>
      </c>
      <c r="AY117" s="3" cm="1">
        <f t="array" ref="AY117">IF(AY$110=-1,AZ117,IF(AY$110=99,AX117,IF(AY$110=0,INDEX($F98:$N98,0,AY$108),(INDEX($F98:$N98,0,AY$110+1)-INDEX($F98:$N98,0,AY$110))/(INDEX($F$4:$N$4,0,AY$110+1)-INDEX($F$4:$N$4,0,AY$110))+AX117)))</f>
        <v>13.382551509985426</v>
      </c>
      <c r="AZ117" s="3" cm="1">
        <f t="array" ref="AZ117">IF(AZ$110=-1,BA117,IF(AZ$110=99,AY117,IF(AZ$110=0,INDEX($F98:$N98,0,AZ$108),(INDEX($F98:$N98,0,AZ$110+1)-INDEX($F98:$N98,0,AZ$110))/(INDEX($F$4:$N$4,0,AZ$110+1)-INDEX($F$4:$N$4,0,AZ$110))+AY117)))</f>
        <v>13.657557042007054</v>
      </c>
    </row>
    <row r="118" spans="1:52">
      <c r="A118" s="99" t="s">
        <v>16</v>
      </c>
      <c r="B118" s="15" t="str">
        <f t="shared" si="320"/>
        <v/>
      </c>
      <c r="C118" s="16" t="str">
        <f t="shared" si="321"/>
        <v/>
      </c>
      <c r="D118" s="43" t="s">
        <v>404</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2.1919977927383534</v>
      </c>
      <c r="T118" s="3" cm="1">
        <f t="array" ref="T118">IF(T$110=-1,U118,IF(T$110=99,S118,IF(T$110=0,INDEX($F99:$N99,0,T$108),(INDEX($F99:$N99,0,T$110+1)-INDEX($F99:$N99,0,T$110))/(INDEX($F$4:$N$4,0,T$110+1)-INDEX($F$4:$N$4,0,T$110))+S118)))</f>
        <v>2.2084765084172129</v>
      </c>
      <c r="U118" s="3" cm="1">
        <f t="array" ref="U118">IF(U$110=-1,V118,IF(U$110=99,T118,IF(U$110=0,INDEX($F99:$N99,0,U$108),(INDEX($F99:$N99,0,U$110+1)-INDEX($F99:$N99,0,U$110))/(INDEX($F$4:$N$4,0,U$110+1)-INDEX($F$4:$N$4,0,U$110))+T118)))</f>
        <v>2.2249552240960724</v>
      </c>
      <c r="V118" s="3" cm="1">
        <f t="array" ref="V118">IF(V$110=-1,W118,IF(V$110=99,U118,IF(V$110=0,INDEX($F99:$N99,0,V$108),(INDEX($F99:$N99,0,V$110+1)-INDEX($F99:$N99,0,V$110))/(INDEX($F$4:$N$4,0,V$110+1)-INDEX($F$4:$N$4,0,V$110))+U118)))</f>
        <v>2.2414339397749319</v>
      </c>
      <c r="W118" s="3" cm="1">
        <f t="array" ref="W118">IF(W$110=-1,X118,IF(W$110=99,V118,IF(W$110=0,INDEX($F99:$N99,0,W$108),(INDEX($F99:$N99,0,W$110+1)-INDEX($F99:$N99,0,W$110))/(INDEX($F$4:$N$4,0,W$110+1)-INDEX($F$4:$N$4,0,W$110))+V118)))</f>
        <v>2.2579126554537914</v>
      </c>
      <c r="X118" s="3" cm="1">
        <f t="array" ref="X118">IF(X$110=-1,Y118,IF(X$110=99,W118,IF(X$110=0,INDEX($F99:$N99,0,X$108),(INDEX($F99:$N99,0,X$110+1)-INDEX($F99:$N99,0,X$110))/(INDEX($F$4:$N$4,0,X$110+1)-INDEX($F$4:$N$4,0,X$110))+W118)))</f>
        <v>2.2743913711326509</v>
      </c>
      <c r="Y118" s="3" cm="1">
        <f t="array" ref="Y118">IF(Y$110=-1,Z118,IF(Y$110=99,X118,IF(Y$110=0,INDEX($F99:$N99,0,Y$108),(INDEX($F99:$N99,0,Y$110+1)-INDEX($F99:$N99,0,Y$110))/(INDEX($F$4:$N$4,0,Y$110+1)-INDEX($F$4:$N$4,0,Y$110))+X118)))</f>
        <v>2.2908700868115104</v>
      </c>
      <c r="Z118" s="3" cm="1">
        <f t="array" ref="Z118">IF(Z$110=-1,AC118,IF(Z$110=99,Y118,IF(Z$110=0,INDEX($F99:$N99,0,Z$108),(INDEX($F99:$N99,0,Z$110+1)-INDEX($F99:$N99,0,Z$110))/(INDEX($F$4:$N$4,0,Z$110+1)-INDEX($F$4:$N$4,0,Z$110))+Y118)))</f>
        <v>2.3073488024903699</v>
      </c>
      <c r="AA118" s="3" cm="1">
        <f t="array" ref="AA118">IF(AA$110=-1,AB118,IF(AA$110=99,X118,IF(AA$110=0,INDEX($F99:$N99,0,AA$108),(INDEX($F99:$N99,0,AA$110+1)-INDEX($F99:$N99,0,AA$110))/(INDEX($F$4:$N$4,0,AA$110+1)-INDEX($F$4:$N$4,0,AA$110))+X118)))</f>
        <v>2.2908700868115104</v>
      </c>
      <c r="AB118" s="3" cm="1">
        <f t="array" ref="AB118">IF(AB$110=-1,AC118,IF(AB$110=99,Y118,IF(AB$110=0,INDEX($F99:$N99,0,AB$108),(INDEX($F99:$N99,0,AB$110+1)-INDEX($F99:$N99,0,AB$110))/(INDEX($F$4:$N$4,0,AB$110+1)-INDEX($F$4:$N$4,0,AB$110))+Y118)))</f>
        <v>2.3073488024903699</v>
      </c>
      <c r="AC118" s="3" cm="1">
        <f t="array" ref="AC118">IF(AC$110=-1,AD118,IF(AC$110=99,Z118,IF(AC$110=0,INDEX($F99:$N99,0,AC$108),(INDEX($F99:$N99,0,AC$110+1)-INDEX($F99:$N99,0,AC$110))/(INDEX($F$4:$N$4,0,AC$110+1)-INDEX($F$4:$N$4,0,AC$110))+Z118)))</f>
        <v>2.3238275181692294</v>
      </c>
      <c r="AD118" s="3" cm="1">
        <f t="array" ref="AD118">IF(AD$110=-1,AE118,IF(AD$110=99,AC118,IF(AD$110=0,INDEX($F99:$N99,0,AD$108),(INDEX($F99:$N99,0,AD$110+1)-INDEX($F99:$N99,0,AD$110))/(INDEX($F$4:$N$4,0,AD$110+1)-INDEX($F$4:$N$4,0,AD$110))+AC118)))</f>
        <v>2.3403062338480902</v>
      </c>
      <c r="AE118" s="3" cm="1">
        <f t="array" ref="AE118">IF(AE$110=-1,AF118,IF(AE$110=99,AD118,IF(AE$110=0,INDEX($F99:$N99,0,AE$108),(INDEX($F99:$N99,0,AE$110+1)-INDEX($F99:$N99,0,AE$110))/(INDEX($F$4:$N$4,0,AE$110+1)-INDEX($F$4:$N$4,0,AE$110))+AD118)))</f>
        <v>2.4043134909180122</v>
      </c>
      <c r="AF118" s="3" cm="1">
        <f t="array" ref="AF118">IF(AF$110=-1,AG118,IF(AF$110=99,AE118,IF(AF$110=0,INDEX($F99:$N99,0,AF$108),(INDEX($F99:$N99,0,AF$110+1)-INDEX($F99:$N99,0,AF$110))/(INDEX($F$4:$N$4,0,AF$110+1)-INDEX($F$4:$N$4,0,AF$110))+AE118)))</f>
        <v>2.4683207479879341</v>
      </c>
      <c r="AG118" s="3" cm="1">
        <f t="array" ref="AG118">IF(AG$110=-1,AH118,IF(AG$110=99,AF118,IF(AG$110=0,INDEX($F99:$N99,0,AG$108),(INDEX($F99:$N99,0,AG$110+1)-INDEX($F99:$N99,0,AG$110))/(INDEX($F$4:$N$4,0,AG$110+1)-INDEX($F$4:$N$4,0,AG$110))+AF118)))</f>
        <v>2.532328005057856</v>
      </c>
      <c r="AH118" s="3" cm="1">
        <f t="array" ref="AH118">IF(AH$110=-1,AI118,IF(AH$110=99,AG118,IF(AH$110=0,INDEX($F99:$N99,0,AH$108),(INDEX($F99:$N99,0,AH$110+1)-INDEX($F99:$N99,0,AH$110))/(INDEX($F$4:$N$4,0,AH$110+1)-INDEX($F$4:$N$4,0,AH$110))+AG118)))</f>
        <v>2.596335262127778</v>
      </c>
      <c r="AI118" s="3" cm="1">
        <f t="array" ref="AI118">IF(AI$110=-1,AJ118,IF(AI$110=99,AH118,IF(AI$110=0,INDEX($F99:$N99,0,AI$108),(INDEX($F99:$N99,0,AI$110+1)-INDEX($F99:$N99,0,AI$110))/(INDEX($F$4:$N$4,0,AI$110+1)-INDEX($F$4:$N$4,0,AI$110))+AH118)))</f>
        <v>2.6603425191976999</v>
      </c>
      <c r="AJ118" s="3" cm="1">
        <f t="array" ref="AJ118">IF(AJ$110=-1,AK118,IF(AJ$110=99,AI118,IF(AJ$110=0,INDEX($F99:$N99,0,AJ$108),(INDEX($F99:$N99,0,AJ$110+1)-INDEX($F99:$N99,0,AJ$110))/(INDEX($F$4:$N$4,0,AJ$110+1)-INDEX($F$4:$N$4,0,AJ$110))+AI118)))</f>
        <v>2.7243497762676219</v>
      </c>
      <c r="AK118" s="3" cm="1">
        <f t="array" ref="AK118">IF(AK$110=-1,AL118,IF(AK$110=99,AJ118,IF(AK$110=0,INDEX($F99:$N99,0,AK$108),(INDEX($F99:$N99,0,AK$110+1)-INDEX($F99:$N99,0,AK$110))/(INDEX($F$4:$N$4,0,AK$110+1)-INDEX($F$4:$N$4,0,AK$110))+AJ118)))</f>
        <v>2.7883570333375438</v>
      </c>
      <c r="AL118" s="3" cm="1">
        <f t="array" ref="AL118">IF(AL$110=-1,AM118,IF(AL$110=99,AK118,IF(AL$110=0,INDEX($F99:$N99,0,AL$108),(INDEX($F99:$N99,0,AL$110+1)-INDEX($F99:$N99,0,AL$110))/(INDEX($F$4:$N$4,0,AL$110+1)-INDEX($F$4:$N$4,0,AL$110))+AK118)))</f>
        <v>2.8523642904074658</v>
      </c>
      <c r="AM118" s="3" cm="1">
        <f t="array" ref="AM118">IF(AM$110=-1,AN118,IF(AM$110=99,AL118,IF(AM$110=0,INDEX($F99:$N99,0,AM$108),(INDEX($F99:$N99,0,AM$110+1)-INDEX($F99:$N99,0,AM$110))/(INDEX($F$4:$N$4,0,AM$110+1)-INDEX($F$4:$N$4,0,AM$110))+AL118)))</f>
        <v>2.9163715474773877</v>
      </c>
      <c r="AN118" s="3" cm="1">
        <f t="array" ref="AN118">IF(AN$110=-1,AO118,IF(AN$110=99,AM118,IF(AN$110=0,INDEX($F99:$N99,0,AN$108),(INDEX($F99:$N99,0,AN$110+1)-INDEX($F99:$N99,0,AN$110))/(INDEX($F$4:$N$4,0,AN$110+1)-INDEX($F$4:$N$4,0,AN$110))+AM118)))</f>
        <v>2.9803788045473083</v>
      </c>
      <c r="AO118" s="3" cm="1">
        <f t="array" ref="AO118">IF(AO$110=-1,AP118,IF(AO$110=99,AN118,IF(AO$110=0,INDEX($F99:$N99,0,AO$108),(INDEX($F99:$N99,0,AO$110+1)-INDEX($F99:$N99,0,AO$110))/(INDEX($F$4:$N$4,0,AO$110+1)-INDEX($F$4:$N$4,0,AO$110))+AN118)))</f>
        <v>3.0607569955706611</v>
      </c>
      <c r="AP118" s="3" cm="1">
        <f t="array" ref="AP118">IF(AP$110=-1,AQ118,IF(AP$110=99,AO118,IF(AP$110=0,INDEX($F99:$N99,0,AP$108),(INDEX($F99:$N99,0,AP$110+1)-INDEX($F99:$N99,0,AP$110))/(INDEX($F$4:$N$4,0,AP$110+1)-INDEX($F$4:$N$4,0,AP$110))+AO118)))</f>
        <v>3.1411351865940138</v>
      </c>
      <c r="AQ118" s="3" cm="1">
        <f t="array" ref="AQ118">IF(AQ$110=-1,AR118,IF(AQ$110=99,AP118,IF(AQ$110=0,INDEX($F99:$N99,0,AQ$108),(INDEX($F99:$N99,0,AQ$110+1)-INDEX($F99:$N99,0,AQ$110))/(INDEX($F$4:$N$4,0,AQ$110+1)-INDEX($F$4:$N$4,0,AQ$110))+AP118)))</f>
        <v>3.2215133776173666</v>
      </c>
      <c r="AR118" s="3" cm="1">
        <f t="array" ref="AR118">IF(AR$110=-1,AS118,IF(AR$110=99,AQ118,IF(AR$110=0,INDEX($F99:$N99,0,AR$108),(INDEX($F99:$N99,0,AR$110+1)-INDEX($F99:$N99,0,AR$110))/(INDEX($F$4:$N$4,0,AR$110+1)-INDEX($F$4:$N$4,0,AR$110))+AQ118)))</f>
        <v>3.3018915686407193</v>
      </c>
      <c r="AS118" s="3" cm="1">
        <f t="array" ref="AS118">IF(AS$110=-1,AT118,IF(AS$110=99,AR118,IF(AS$110=0,INDEX($F99:$N99,0,AS$108),(INDEX($F99:$N99,0,AS$110+1)-INDEX($F99:$N99,0,AS$110))/(INDEX($F$4:$N$4,0,AS$110+1)-INDEX($F$4:$N$4,0,AS$110))+AR118)))</f>
        <v>3.3822697596640721</v>
      </c>
      <c r="AT118" s="3" cm="1">
        <f t="array" ref="AT118">IF(AT$110=-1,AU118,IF(AT$110=99,AS118,IF(AT$110=0,INDEX($F99:$N99,0,AT$108),(INDEX($F99:$N99,0,AT$110+1)-INDEX($F99:$N99,0,AT$110))/(INDEX($F$4:$N$4,0,AT$110+1)-INDEX($F$4:$N$4,0,AT$110))+AS118)))</f>
        <v>3.4626479506874248</v>
      </c>
      <c r="AU118" s="3" cm="1">
        <f t="array" ref="AU118">IF(AU$110=-1,AV118,IF(AU$110=99,AT118,IF(AU$110=0,INDEX($F99:$N99,0,AU$108),(INDEX($F99:$N99,0,AU$110+1)-INDEX($F99:$N99,0,AU$110))/(INDEX($F$4:$N$4,0,AU$110+1)-INDEX($F$4:$N$4,0,AU$110))+AT118)))</f>
        <v>3.5430261417107776</v>
      </c>
      <c r="AV118" s="3" cm="1">
        <f t="array" ref="AV118">IF(AV$110=-1,AW118,IF(AV$110=99,AU118,IF(AV$110=0,INDEX($F99:$N99,0,AV$108),(INDEX($F99:$N99,0,AV$110+1)-INDEX($F99:$N99,0,AV$110))/(INDEX($F$4:$N$4,0,AV$110+1)-INDEX($F$4:$N$4,0,AV$110))+AU118)))</f>
        <v>3.6234043327341303</v>
      </c>
      <c r="AW118" s="3" cm="1">
        <f t="array" ref="AW118">IF(AW$110=-1,AX118,IF(AW$110=99,AV118,IF(AW$110=0,INDEX($F99:$N99,0,AW$108),(INDEX($F99:$N99,0,AW$110+1)-INDEX($F99:$N99,0,AW$110))/(INDEX($F$4:$N$4,0,AW$110+1)-INDEX($F$4:$N$4,0,AW$110))+AV118)))</f>
        <v>3.7037825237574831</v>
      </c>
      <c r="AX118" s="3" cm="1">
        <f t="array" ref="AX118">IF(AX$110=-1,AY118,IF(AX$110=99,AW118,IF(AX$110=0,INDEX($F99:$N99,0,AX$108),(INDEX($F99:$N99,0,AX$110+1)-INDEX($F99:$N99,0,AX$110))/(INDEX($F$4:$N$4,0,AX$110+1)-INDEX($F$4:$N$4,0,AX$110))+AW118)))</f>
        <v>3.7841607147808358</v>
      </c>
      <c r="AY118" s="3" cm="1">
        <f t="array" ref="AY118">IF(AY$110=-1,AZ118,IF(AY$110=99,AX118,IF(AY$110=0,INDEX($F99:$N99,0,AY$108),(INDEX($F99:$N99,0,AY$110+1)-INDEX($F99:$N99,0,AY$110))/(INDEX($F$4:$N$4,0,AY$110+1)-INDEX($F$4:$N$4,0,AY$110))+AX118)))</f>
        <v>4.4717526481751984</v>
      </c>
      <c r="AZ118" s="3" cm="1">
        <f t="array" ref="AZ118">IF(AZ$110=-1,BA118,IF(AZ$110=99,AY118,IF(AZ$110=0,INDEX($F99:$N99,0,AZ$108),(INDEX($F99:$N99,0,AZ$110+1)-INDEX($F99:$N99,0,AZ$110))/(INDEX($F$4:$N$4,0,AZ$110+1)-INDEX($F$4:$N$4,0,AZ$110))+AY118)))</f>
        <v>4.5636451931179902</v>
      </c>
    </row>
    <row r="119" spans="1:52">
      <c r="A119" s="99" t="s">
        <v>16</v>
      </c>
      <c r="B119" s="15" t="str">
        <f t="shared" si="320"/>
        <v/>
      </c>
      <c r="C119" s="16" t="str">
        <f t="shared" si="321"/>
        <v/>
      </c>
      <c r="D119" s="43" t="s">
        <v>405</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0.12033839424918329</v>
      </c>
      <c r="T119" s="3" cm="1">
        <f t="array" ref="T119">IF(T$110=-1,U119,IF(T$110=99,S119,IF(T$110=0,INDEX($F100:$N100,0,T$108),(INDEX($F100:$N100,0,T$110+1)-INDEX($F100:$N100,0,T$110))/(INDEX($F$4:$N$4,0,T$110+1)-INDEX($F$4:$N$4,0,T$110))+S119)))</f>
        <v>0.12124305856529353</v>
      </c>
      <c r="U119" s="3" cm="1">
        <f t="array" ref="U119">IF(U$110=-1,V119,IF(U$110=99,T119,IF(U$110=0,INDEX($F100:$N100,0,U$108),(INDEX($F100:$N100,0,U$110+1)-INDEX($F100:$N100,0,U$110))/(INDEX($F$4:$N$4,0,U$110+1)-INDEX($F$4:$N$4,0,U$110))+T119)))</f>
        <v>0.12214772288140378</v>
      </c>
      <c r="V119" s="3" cm="1">
        <f t="array" ref="V119">IF(V$110=-1,W119,IF(V$110=99,U119,IF(V$110=0,INDEX($F100:$N100,0,V$108),(INDEX($F100:$N100,0,V$110+1)-INDEX($F100:$N100,0,V$110))/(INDEX($F$4:$N$4,0,V$110+1)-INDEX($F$4:$N$4,0,V$110))+U119)))</f>
        <v>0.12305238719751403</v>
      </c>
      <c r="W119" s="3" cm="1">
        <f t="array" ref="W119">IF(W$110=-1,X119,IF(W$110=99,V119,IF(W$110=0,INDEX($F100:$N100,0,W$108),(INDEX($F100:$N100,0,W$110+1)-INDEX($F100:$N100,0,W$110))/(INDEX($F$4:$N$4,0,W$110+1)-INDEX($F$4:$N$4,0,W$110))+V119)))</f>
        <v>0.12395705151362428</v>
      </c>
      <c r="X119" s="3" cm="1">
        <f t="array" ref="X119">IF(X$110=-1,Y119,IF(X$110=99,W119,IF(X$110=0,INDEX($F100:$N100,0,X$108),(INDEX($F100:$N100,0,X$110+1)-INDEX($F100:$N100,0,X$110))/(INDEX($F$4:$N$4,0,X$110+1)-INDEX($F$4:$N$4,0,X$110))+W119)))</f>
        <v>0.12486171582973453</v>
      </c>
      <c r="Y119" s="3" cm="1">
        <f t="array" ref="Y119">IF(Y$110=-1,Z119,IF(Y$110=99,X119,IF(Y$110=0,INDEX($F100:$N100,0,Y$108),(INDEX($F100:$N100,0,Y$110+1)-INDEX($F100:$N100,0,Y$110))/(INDEX($F$4:$N$4,0,Y$110+1)-INDEX($F$4:$N$4,0,Y$110))+X119)))</f>
        <v>0.12576638014584476</v>
      </c>
      <c r="Z119" s="3" cm="1">
        <f t="array" ref="Z119">IF(Z$110=-1,AC119,IF(Z$110=99,Y119,IF(Z$110=0,INDEX($F100:$N100,0,Z$108),(INDEX($F100:$N100,0,Z$110+1)-INDEX($F100:$N100,0,Z$110))/(INDEX($F$4:$N$4,0,Z$110+1)-INDEX($F$4:$N$4,0,Z$110))+Y119)))</f>
        <v>0.12667104446195501</v>
      </c>
      <c r="AA119" s="3" cm="1">
        <f t="array" ref="AA119">IF(AA$110=-1,AB119,IF(AA$110=99,X119,IF(AA$110=0,INDEX($F100:$N100,0,AA$108),(INDEX($F100:$N100,0,AA$110+1)-INDEX($F100:$N100,0,AA$110))/(INDEX($F$4:$N$4,0,AA$110+1)-INDEX($F$4:$N$4,0,AA$110))+X119)))</f>
        <v>0.12576638014584476</v>
      </c>
      <c r="AB119" s="3" cm="1">
        <f t="array" ref="AB119">IF(AB$110=-1,AC119,IF(AB$110=99,Y119,IF(AB$110=0,INDEX($F100:$N100,0,AB$108),(INDEX($F100:$N100,0,AB$110+1)-INDEX($F100:$N100,0,AB$110))/(INDEX($F$4:$N$4,0,AB$110+1)-INDEX($F$4:$N$4,0,AB$110))+Y119)))</f>
        <v>0.12667104446195501</v>
      </c>
      <c r="AC119" s="3" cm="1">
        <f t="array" ref="AC119">IF(AC$110=-1,AD119,IF(AC$110=99,Z119,IF(AC$110=0,INDEX($F100:$N100,0,AC$108),(INDEX($F100:$N100,0,AC$110+1)-INDEX($F100:$N100,0,AC$110))/(INDEX($F$4:$N$4,0,AC$110+1)-INDEX($F$4:$N$4,0,AC$110))+Z119)))</f>
        <v>0.12757570877806526</v>
      </c>
      <c r="AD119" s="3" cm="1">
        <f t="array" ref="AD119">IF(AD$110=-1,AE119,IF(AD$110=99,AC119,IF(AD$110=0,INDEX($F100:$N100,0,AD$108),(INDEX($F100:$N100,0,AD$110+1)-INDEX($F100:$N100,0,AD$110))/(INDEX($F$4:$N$4,0,AD$110+1)-INDEX($F$4:$N$4,0,AD$110))+AC119)))</f>
        <v>0.12848037309417548</v>
      </c>
      <c r="AE119" s="3" cm="1">
        <f t="array" ref="AE119">IF(AE$110=-1,AF119,IF(AE$110=99,AD119,IF(AE$110=0,INDEX($F100:$N100,0,AE$108),(INDEX($F100:$N100,0,AE$110+1)-INDEX($F100:$N100,0,AE$110))/(INDEX($F$4:$N$4,0,AE$110+1)-INDEX($F$4:$N$4,0,AE$110))+AD119)))</f>
        <v>0.1319943047968469</v>
      </c>
      <c r="AF119" s="3" cm="1">
        <f t="array" ref="AF119">IF(AF$110=-1,AG119,IF(AF$110=99,AE119,IF(AF$110=0,INDEX($F100:$N100,0,AF$108),(INDEX($F100:$N100,0,AF$110+1)-INDEX($F100:$N100,0,AF$110))/(INDEX($F$4:$N$4,0,AF$110+1)-INDEX($F$4:$N$4,0,AF$110))+AE119)))</f>
        <v>0.13550823649951832</v>
      </c>
      <c r="AG119" s="3" cm="1">
        <f t="array" ref="AG119">IF(AG$110=-1,AH119,IF(AG$110=99,AF119,IF(AG$110=0,INDEX($F100:$N100,0,AG$108),(INDEX($F100:$N100,0,AG$110+1)-INDEX($F100:$N100,0,AG$110))/(INDEX($F$4:$N$4,0,AG$110+1)-INDEX($F$4:$N$4,0,AG$110))+AF119)))</f>
        <v>0.13902216820218974</v>
      </c>
      <c r="AH119" s="3" cm="1">
        <f t="array" ref="AH119">IF(AH$110=-1,AI119,IF(AH$110=99,AG119,IF(AH$110=0,INDEX($F100:$N100,0,AH$108),(INDEX($F100:$N100,0,AH$110+1)-INDEX($F100:$N100,0,AH$110))/(INDEX($F$4:$N$4,0,AH$110+1)-INDEX($F$4:$N$4,0,AH$110))+AG119)))</f>
        <v>0.14253609990486116</v>
      </c>
      <c r="AI119" s="3" cm="1">
        <f t="array" ref="AI119">IF(AI$110=-1,AJ119,IF(AI$110=99,AH119,IF(AI$110=0,INDEX($F100:$N100,0,AI$108),(INDEX($F100:$N100,0,AI$110+1)-INDEX($F100:$N100,0,AI$110))/(INDEX($F$4:$N$4,0,AI$110+1)-INDEX($F$4:$N$4,0,AI$110))+AH119)))</f>
        <v>0.14605003160753258</v>
      </c>
      <c r="AJ119" s="3" cm="1">
        <f t="array" ref="AJ119">IF(AJ$110=-1,AK119,IF(AJ$110=99,AI119,IF(AJ$110=0,INDEX($F100:$N100,0,AJ$108),(INDEX($F100:$N100,0,AJ$110+1)-INDEX($F100:$N100,0,AJ$110))/(INDEX($F$4:$N$4,0,AJ$110+1)-INDEX($F$4:$N$4,0,AJ$110))+AI119)))</f>
        <v>0.149563963310204</v>
      </c>
      <c r="AK119" s="3" cm="1">
        <f t="array" ref="AK119">IF(AK$110=-1,AL119,IF(AK$110=99,AJ119,IF(AK$110=0,INDEX($F100:$N100,0,AK$108),(INDEX($F100:$N100,0,AK$110+1)-INDEX($F100:$N100,0,AK$110))/(INDEX($F$4:$N$4,0,AK$110+1)-INDEX($F$4:$N$4,0,AK$110))+AJ119)))</f>
        <v>0.15307789501287541</v>
      </c>
      <c r="AL119" s="3" cm="1">
        <f t="array" ref="AL119">IF(AL$110=-1,AM119,IF(AL$110=99,AK119,IF(AL$110=0,INDEX($F100:$N100,0,AL$108),(INDEX($F100:$N100,0,AL$110+1)-INDEX($F100:$N100,0,AL$110))/(INDEX($F$4:$N$4,0,AL$110+1)-INDEX($F$4:$N$4,0,AL$110))+AK119)))</f>
        <v>0.15659182671554683</v>
      </c>
      <c r="AM119" s="3" cm="1">
        <f t="array" ref="AM119">IF(AM$110=-1,AN119,IF(AM$110=99,AL119,IF(AM$110=0,INDEX($F100:$N100,0,AM$108),(INDEX($F100:$N100,0,AM$110+1)-INDEX($F100:$N100,0,AM$110))/(INDEX($F$4:$N$4,0,AM$110+1)-INDEX($F$4:$N$4,0,AM$110))+AL119)))</f>
        <v>0.16010575841821825</v>
      </c>
      <c r="AN119" s="3" cm="1">
        <f t="array" ref="AN119">IF(AN$110=-1,AO119,IF(AN$110=99,AM119,IF(AN$110=0,INDEX($F100:$N100,0,AN$108),(INDEX($F100:$N100,0,AN$110+1)-INDEX($F100:$N100,0,AN$110))/(INDEX($F$4:$N$4,0,AN$110+1)-INDEX($F$4:$N$4,0,AN$110))+AM119)))</f>
        <v>0.1636196901208897</v>
      </c>
      <c r="AO119" s="3" cm="1">
        <f t="array" ref="AO119">IF(AO$110=-1,AP119,IF(AO$110=99,AN119,IF(AO$110=0,INDEX($F100:$N100,0,AO$108),(INDEX($F100:$N100,0,AO$110+1)-INDEX($F100:$N100,0,AO$110))/(INDEX($F$4:$N$4,0,AO$110+1)-INDEX($F$4:$N$4,0,AO$110))+AN119)))</f>
        <v>0.16803236903527899</v>
      </c>
      <c r="AP119" s="3" cm="1">
        <f t="array" ref="AP119">IF(AP$110=-1,AQ119,IF(AP$110=99,AO119,IF(AP$110=0,INDEX($F100:$N100,0,AP$108),(INDEX($F100:$N100,0,AP$110+1)-INDEX($F100:$N100,0,AP$110))/(INDEX($F$4:$N$4,0,AP$110+1)-INDEX($F$4:$N$4,0,AP$110))+AO119)))</f>
        <v>0.17244504794966828</v>
      </c>
      <c r="AQ119" s="3" cm="1">
        <f t="array" ref="AQ119">IF(AQ$110=-1,AR119,IF(AQ$110=99,AP119,IF(AQ$110=0,INDEX($F100:$N100,0,AQ$108),(INDEX($F100:$N100,0,AQ$110+1)-INDEX($F100:$N100,0,AQ$110))/(INDEX($F$4:$N$4,0,AQ$110+1)-INDEX($F$4:$N$4,0,AQ$110))+AP119)))</f>
        <v>0.17685772686405757</v>
      </c>
      <c r="AR119" s="3" cm="1">
        <f t="array" ref="AR119">IF(AR$110=-1,AS119,IF(AR$110=99,AQ119,IF(AR$110=0,INDEX($F100:$N100,0,AR$108),(INDEX($F100:$N100,0,AR$110+1)-INDEX($F100:$N100,0,AR$110))/(INDEX($F$4:$N$4,0,AR$110+1)-INDEX($F$4:$N$4,0,AR$110))+AQ119)))</f>
        <v>0.18127040577844686</v>
      </c>
      <c r="AS119" s="3" cm="1">
        <f t="array" ref="AS119">IF(AS$110=-1,AT119,IF(AS$110=99,AR119,IF(AS$110=0,INDEX($F100:$N100,0,AS$108),(INDEX($F100:$N100,0,AS$110+1)-INDEX($F100:$N100,0,AS$110))/(INDEX($F$4:$N$4,0,AS$110+1)-INDEX($F$4:$N$4,0,AS$110))+AR119)))</f>
        <v>0.18568308469283615</v>
      </c>
      <c r="AT119" s="3" cm="1">
        <f t="array" ref="AT119">IF(AT$110=-1,AU119,IF(AT$110=99,AS119,IF(AT$110=0,INDEX($F100:$N100,0,AT$108),(INDEX($F100:$N100,0,AT$110+1)-INDEX($F100:$N100,0,AT$110))/(INDEX($F$4:$N$4,0,AT$110+1)-INDEX($F$4:$N$4,0,AT$110))+AS119)))</f>
        <v>0.19009576360722544</v>
      </c>
      <c r="AU119" s="3" cm="1">
        <f t="array" ref="AU119">IF(AU$110=-1,AV119,IF(AU$110=99,AT119,IF(AU$110=0,INDEX($F100:$N100,0,AU$108),(INDEX($F100:$N100,0,AU$110+1)-INDEX($F100:$N100,0,AU$110))/(INDEX($F$4:$N$4,0,AU$110+1)-INDEX($F$4:$N$4,0,AU$110))+AT119)))</f>
        <v>0.19450844252161473</v>
      </c>
      <c r="AV119" s="3" cm="1">
        <f t="array" ref="AV119">IF(AV$110=-1,AW119,IF(AV$110=99,AU119,IF(AV$110=0,INDEX($F100:$N100,0,AV$108),(INDEX($F100:$N100,0,AV$110+1)-INDEX($F100:$N100,0,AV$110))/(INDEX($F$4:$N$4,0,AV$110+1)-INDEX($F$4:$N$4,0,AV$110))+AU119)))</f>
        <v>0.19892112143600402</v>
      </c>
      <c r="AW119" s="3" cm="1">
        <f t="array" ref="AW119">IF(AW$110=-1,AX119,IF(AW$110=99,AV119,IF(AW$110=0,INDEX($F100:$N100,0,AW$108),(INDEX($F100:$N100,0,AW$110+1)-INDEX($F100:$N100,0,AW$110))/(INDEX($F$4:$N$4,0,AW$110+1)-INDEX($F$4:$N$4,0,AW$110))+AV119)))</f>
        <v>0.20333380035039331</v>
      </c>
      <c r="AX119" s="3" cm="1">
        <f t="array" ref="AX119">IF(AX$110=-1,AY119,IF(AX$110=99,AW119,IF(AX$110=0,INDEX($F100:$N100,0,AX$108),(INDEX($F100:$N100,0,AX$110+1)-INDEX($F100:$N100,0,AX$110))/(INDEX($F$4:$N$4,0,AX$110+1)-INDEX($F$4:$N$4,0,AX$110))+AW119)))</f>
        <v>0.20774647926478257</v>
      </c>
      <c r="AY119" s="3" cm="1">
        <f t="array" ref="AY119">IF(AY$110=-1,AZ119,IF(AY$110=99,AX119,IF(AY$110=0,INDEX($F100:$N100,0,AY$108),(INDEX($F100:$N100,0,AY$110+1)-INDEX($F100:$N100,0,AY$110))/(INDEX($F$4:$N$4,0,AY$110+1)-INDEX($F$4:$N$4,0,AY$110))+AX119)))</f>
        <v>0.24549455977721832</v>
      </c>
      <c r="AZ119" s="3" cm="1">
        <f t="array" ref="AZ119">IF(AZ$110=-1,BA119,IF(AZ$110=99,AY119,IF(AZ$110=0,INDEX($F100:$N100,0,AZ$108),(INDEX($F100:$N100,0,AZ$110+1)-INDEX($F100:$N100,0,AZ$110))/(INDEX($F$4:$N$4,0,AZ$110+1)-INDEX($F$4:$N$4,0,AZ$110))+AY119)))</f>
        <v>0.25053936472114663</v>
      </c>
    </row>
    <row r="120" spans="1:52">
      <c r="A120" s="99" t="s">
        <v>16</v>
      </c>
      <c r="B120" s="15" t="str">
        <f t="shared" si="320"/>
        <v/>
      </c>
      <c r="C120" s="16" t="str">
        <f t="shared" si="321"/>
        <v/>
      </c>
      <c r="D120" s="43" t="s">
        <v>406</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2.8960760250541256E-2</v>
      </c>
      <c r="T120" s="3" cm="1">
        <f t="array" ref="T120">IF(T$110=-1,U120,IF(T$110=99,S120,IF(T$110=0,INDEX($F101:$N101,0,T$108),(INDEX($F101:$N101,0,T$110+1)-INDEX($F101:$N101,0,T$110))/(INDEX($F$4:$N$4,0,T$110+1)-INDEX($F$4:$N$4,0,T$110))+S120)))</f>
        <v>2.9178477684196198E-2</v>
      </c>
      <c r="U120" s="3" cm="1">
        <f t="array" ref="U120">IF(U$110=-1,V120,IF(U$110=99,T120,IF(U$110=0,INDEX($F101:$N101,0,U$108),(INDEX($F101:$N101,0,U$110+1)-INDEX($F101:$N101,0,U$110))/(INDEX($F$4:$N$4,0,U$110+1)-INDEX($F$4:$N$4,0,U$110))+T120)))</f>
        <v>2.9396195117851139E-2</v>
      </c>
      <c r="V120" s="3" cm="1">
        <f t="array" ref="V120">IF(V$110=-1,W120,IF(V$110=99,U120,IF(V$110=0,INDEX($F101:$N101,0,V$108),(INDEX($F101:$N101,0,V$110+1)-INDEX($F101:$N101,0,V$110))/(INDEX($F$4:$N$4,0,V$110+1)-INDEX($F$4:$N$4,0,V$110))+U120)))</f>
        <v>2.961391255150608E-2</v>
      </c>
      <c r="W120" s="3" cm="1">
        <f t="array" ref="W120">IF(W$110=-1,X120,IF(W$110=99,V120,IF(W$110=0,INDEX($F101:$N101,0,W$108),(INDEX($F101:$N101,0,W$110+1)-INDEX($F101:$N101,0,W$110))/(INDEX($F$4:$N$4,0,W$110+1)-INDEX($F$4:$N$4,0,W$110))+V120)))</f>
        <v>2.9831629985161021E-2</v>
      </c>
      <c r="X120" s="3" cm="1">
        <f t="array" ref="X120">IF(X$110=-1,Y120,IF(X$110=99,W120,IF(X$110=0,INDEX($F101:$N101,0,X$108),(INDEX($F101:$N101,0,X$110+1)-INDEX($F101:$N101,0,X$110))/(INDEX($F$4:$N$4,0,X$110+1)-INDEX($F$4:$N$4,0,X$110))+W120)))</f>
        <v>3.0049347418815962E-2</v>
      </c>
      <c r="Y120" s="3" cm="1">
        <f t="array" ref="Y120">IF(Y$110=-1,Z120,IF(Y$110=99,X120,IF(Y$110=0,INDEX($F101:$N101,0,Y$108),(INDEX($F101:$N101,0,Y$110+1)-INDEX($F101:$N101,0,Y$110))/(INDEX($F$4:$N$4,0,Y$110+1)-INDEX($F$4:$N$4,0,Y$110))+X120)))</f>
        <v>3.0267064852470903E-2</v>
      </c>
      <c r="Z120" s="3" cm="1">
        <f t="array" ref="Z120">IF(Z$110=-1,AC120,IF(Z$110=99,Y120,IF(Z$110=0,INDEX($F101:$N101,0,Z$108),(INDEX($F101:$N101,0,Z$110+1)-INDEX($F101:$N101,0,Z$110))/(INDEX($F$4:$N$4,0,Z$110+1)-INDEX($F$4:$N$4,0,Z$110))+Y120)))</f>
        <v>3.0484782286125844E-2</v>
      </c>
      <c r="AA120" s="3" cm="1">
        <f t="array" ref="AA120">IF(AA$110=-1,AB120,IF(AA$110=99,X120,IF(AA$110=0,INDEX($F101:$N101,0,AA$108),(INDEX($F101:$N101,0,AA$110+1)-INDEX($F101:$N101,0,AA$110))/(INDEX($F$4:$N$4,0,AA$110+1)-INDEX($F$4:$N$4,0,AA$110))+X120)))</f>
        <v>3.0267064852470903E-2</v>
      </c>
      <c r="AB120" s="3" cm="1">
        <f t="array" ref="AB120">IF(AB$110=-1,AC120,IF(AB$110=99,Y120,IF(AB$110=0,INDEX($F101:$N101,0,AB$108),(INDEX($F101:$N101,0,AB$110+1)-INDEX($F101:$N101,0,AB$110))/(INDEX($F$4:$N$4,0,AB$110+1)-INDEX($F$4:$N$4,0,AB$110))+Y120)))</f>
        <v>3.0484782286125844E-2</v>
      </c>
      <c r="AC120" s="3" cm="1">
        <f t="array" ref="AC120">IF(AC$110=-1,AD120,IF(AC$110=99,Z120,IF(AC$110=0,INDEX($F101:$N101,0,AC$108),(INDEX($F101:$N101,0,AC$110+1)-INDEX($F101:$N101,0,AC$110))/(INDEX($F$4:$N$4,0,AC$110+1)-INDEX($F$4:$N$4,0,AC$110))+Z120)))</f>
        <v>3.0702499719780785E-2</v>
      </c>
      <c r="AD120" s="3" cm="1">
        <f t="array" ref="AD120">IF(AD$110=-1,AE120,IF(AD$110=99,AC120,IF(AD$110=0,INDEX($F101:$N101,0,AD$108),(INDEX($F101:$N101,0,AD$110+1)-INDEX($F101:$N101,0,AD$110))/(INDEX($F$4:$N$4,0,AD$110+1)-INDEX($F$4:$N$4,0,AD$110))+AC120)))</f>
        <v>3.0920217153435729E-2</v>
      </c>
      <c r="AE120" s="3" cm="1">
        <f t="array" ref="AE120">IF(AE$110=-1,AF120,IF(AE$110=99,AD120,IF(AE$110=0,INDEX($F101:$N101,0,AE$108),(INDEX($F101:$N101,0,AE$110+1)-INDEX($F101:$N101,0,AE$110))/(INDEX($F$4:$N$4,0,AE$110+1)-INDEX($F$4:$N$4,0,AE$110))+AD120)))</f>
        <v>3.1765883527935607E-2</v>
      </c>
      <c r="AF120" s="3" cm="1">
        <f t="array" ref="AF120">IF(AF$110=-1,AG120,IF(AF$110=99,AE120,IF(AF$110=0,INDEX($F101:$N101,0,AF$108),(INDEX($F101:$N101,0,AF$110+1)-INDEX($F101:$N101,0,AF$110))/(INDEX($F$4:$N$4,0,AF$110+1)-INDEX($F$4:$N$4,0,AF$110))+AE120)))</f>
        <v>3.2611549902435477E-2</v>
      </c>
      <c r="AG120" s="3" cm="1">
        <f t="array" ref="AG120">IF(AG$110=-1,AH120,IF(AG$110=99,AF120,IF(AG$110=0,INDEX($F101:$N101,0,AG$108),(INDEX($F101:$N101,0,AG$110+1)-INDEX($F101:$N101,0,AG$110))/(INDEX($F$4:$N$4,0,AG$110+1)-INDEX($F$4:$N$4,0,AG$110))+AF120)))</f>
        <v>3.3457216276935348E-2</v>
      </c>
      <c r="AH120" s="3" cm="1">
        <f t="array" ref="AH120">IF(AH$110=-1,AI120,IF(AH$110=99,AG120,IF(AH$110=0,INDEX($F101:$N101,0,AH$108),(INDEX($F101:$N101,0,AH$110+1)-INDEX($F101:$N101,0,AH$110))/(INDEX($F$4:$N$4,0,AH$110+1)-INDEX($F$4:$N$4,0,AH$110))+AG120)))</f>
        <v>3.4302882651435218E-2</v>
      </c>
      <c r="AI120" s="3" cm="1">
        <f t="array" ref="AI120">IF(AI$110=-1,AJ120,IF(AI$110=99,AH120,IF(AI$110=0,INDEX($F101:$N101,0,AI$108),(INDEX($F101:$N101,0,AI$110+1)-INDEX($F101:$N101,0,AI$110))/(INDEX($F$4:$N$4,0,AI$110+1)-INDEX($F$4:$N$4,0,AI$110))+AH120)))</f>
        <v>3.5148549025935089E-2</v>
      </c>
      <c r="AJ120" s="3" cm="1">
        <f t="array" ref="AJ120">IF(AJ$110=-1,AK120,IF(AJ$110=99,AI120,IF(AJ$110=0,INDEX($F101:$N101,0,AJ$108),(INDEX($F101:$N101,0,AJ$110+1)-INDEX($F101:$N101,0,AJ$110))/(INDEX($F$4:$N$4,0,AJ$110+1)-INDEX($F$4:$N$4,0,AJ$110))+AI120)))</f>
        <v>3.5994215400434959E-2</v>
      </c>
      <c r="AK120" s="3" cm="1">
        <f t="array" ref="AK120">IF(AK$110=-1,AL120,IF(AK$110=99,AJ120,IF(AK$110=0,INDEX($F101:$N101,0,AK$108),(INDEX($F101:$N101,0,AK$110+1)-INDEX($F101:$N101,0,AK$110))/(INDEX($F$4:$N$4,0,AK$110+1)-INDEX($F$4:$N$4,0,AK$110))+AJ120)))</f>
        <v>3.683988177493483E-2</v>
      </c>
      <c r="AL120" s="3" cm="1">
        <f t="array" ref="AL120">IF(AL$110=-1,AM120,IF(AL$110=99,AK120,IF(AL$110=0,INDEX($F101:$N101,0,AL$108),(INDEX($F101:$N101,0,AL$110+1)-INDEX($F101:$N101,0,AL$110))/(INDEX($F$4:$N$4,0,AL$110+1)-INDEX($F$4:$N$4,0,AL$110))+AK120)))</f>
        <v>3.76855481494347E-2</v>
      </c>
      <c r="AM120" s="3" cm="1">
        <f t="array" ref="AM120">IF(AM$110=-1,AN120,IF(AM$110=99,AL120,IF(AM$110=0,INDEX($F101:$N101,0,AM$108),(INDEX($F101:$N101,0,AM$110+1)-INDEX($F101:$N101,0,AM$110))/(INDEX($F$4:$N$4,0,AM$110+1)-INDEX($F$4:$N$4,0,AM$110))+AL120)))</f>
        <v>3.853121452393457E-2</v>
      </c>
      <c r="AN120" s="3" cm="1">
        <f t="array" ref="AN120">IF(AN$110=-1,AO120,IF(AN$110=99,AM120,IF(AN$110=0,INDEX($F101:$N101,0,AN$108),(INDEX($F101:$N101,0,AN$110+1)-INDEX($F101:$N101,0,AN$110))/(INDEX($F$4:$N$4,0,AN$110+1)-INDEX($F$4:$N$4,0,AN$110))+AM120)))</f>
        <v>3.9376880898434469E-2</v>
      </c>
      <c r="AO120" s="3" cm="1">
        <f t="array" ref="AO120">IF(AO$110=-1,AP120,IF(AO$110=99,AN120,IF(AO$110=0,INDEX($F101:$N101,0,AO$108),(INDEX($F101:$N101,0,AO$110+1)-INDEX($F101:$N101,0,AO$110))/(INDEX($F$4:$N$4,0,AO$110+1)-INDEX($F$4:$N$4,0,AO$110))+AN120)))</f>
        <v>4.0438840690233117E-2</v>
      </c>
      <c r="AP120" s="3" cm="1">
        <f t="array" ref="AP120">IF(AP$110=-1,AQ120,IF(AP$110=99,AO120,IF(AP$110=0,INDEX($F101:$N101,0,AP$108),(INDEX($F101:$N101,0,AP$110+1)-INDEX($F101:$N101,0,AP$110))/(INDEX($F$4:$N$4,0,AP$110+1)-INDEX($F$4:$N$4,0,AP$110))+AO120)))</f>
        <v>4.1500800482031766E-2</v>
      </c>
      <c r="AQ120" s="3" cm="1">
        <f t="array" ref="AQ120">IF(AQ$110=-1,AR120,IF(AQ$110=99,AP120,IF(AQ$110=0,INDEX($F101:$N101,0,AQ$108),(INDEX($F101:$N101,0,AQ$110+1)-INDEX($F101:$N101,0,AQ$110))/(INDEX($F$4:$N$4,0,AQ$110+1)-INDEX($F$4:$N$4,0,AQ$110))+AP120)))</f>
        <v>4.2562760273830415E-2</v>
      </c>
      <c r="AR120" s="3" cm="1">
        <f t="array" ref="AR120">IF(AR$110=-1,AS120,IF(AR$110=99,AQ120,IF(AR$110=0,INDEX($F101:$N101,0,AR$108),(INDEX($F101:$N101,0,AR$110+1)-INDEX($F101:$N101,0,AR$110))/(INDEX($F$4:$N$4,0,AR$110+1)-INDEX($F$4:$N$4,0,AR$110))+AQ120)))</f>
        <v>4.3624720065629063E-2</v>
      </c>
      <c r="AS120" s="3" cm="1">
        <f t="array" ref="AS120">IF(AS$110=-1,AT120,IF(AS$110=99,AR120,IF(AS$110=0,INDEX($F101:$N101,0,AS$108),(INDEX($F101:$N101,0,AS$110+1)-INDEX($F101:$N101,0,AS$110))/(INDEX($F$4:$N$4,0,AS$110+1)-INDEX($F$4:$N$4,0,AS$110))+AR120)))</f>
        <v>4.4686679857427712E-2</v>
      </c>
      <c r="AT120" s="3" cm="1">
        <f t="array" ref="AT120">IF(AT$110=-1,AU120,IF(AT$110=99,AS120,IF(AT$110=0,INDEX($F101:$N101,0,AT$108),(INDEX($F101:$N101,0,AT$110+1)-INDEX($F101:$N101,0,AT$110))/(INDEX($F$4:$N$4,0,AT$110+1)-INDEX($F$4:$N$4,0,AT$110))+AS120)))</f>
        <v>4.5748639649226361E-2</v>
      </c>
      <c r="AU120" s="3" cm="1">
        <f t="array" ref="AU120">IF(AU$110=-1,AV120,IF(AU$110=99,AT120,IF(AU$110=0,INDEX($F101:$N101,0,AU$108),(INDEX($F101:$N101,0,AU$110+1)-INDEX($F101:$N101,0,AU$110))/(INDEX($F$4:$N$4,0,AU$110+1)-INDEX($F$4:$N$4,0,AU$110))+AT120)))</f>
        <v>4.681059944102501E-2</v>
      </c>
      <c r="AV120" s="3" cm="1">
        <f t="array" ref="AV120">IF(AV$110=-1,AW120,IF(AV$110=99,AU120,IF(AV$110=0,INDEX($F101:$N101,0,AV$108),(INDEX($F101:$N101,0,AV$110+1)-INDEX($F101:$N101,0,AV$110))/(INDEX($F$4:$N$4,0,AV$110+1)-INDEX($F$4:$N$4,0,AV$110))+AU120)))</f>
        <v>4.7872559232823658E-2</v>
      </c>
      <c r="AW120" s="3" cm="1">
        <f t="array" ref="AW120">IF(AW$110=-1,AX120,IF(AW$110=99,AV120,IF(AW$110=0,INDEX($F101:$N101,0,AW$108),(INDEX($F101:$N101,0,AW$110+1)-INDEX($F101:$N101,0,AW$110))/(INDEX($F$4:$N$4,0,AW$110+1)-INDEX($F$4:$N$4,0,AW$110))+AV120)))</f>
        <v>4.8934519024622307E-2</v>
      </c>
      <c r="AX120" s="3" cm="1">
        <f t="array" ref="AX120">IF(AX$110=-1,AY120,IF(AX$110=99,AW120,IF(AX$110=0,INDEX($F101:$N101,0,AX$108),(INDEX($F101:$N101,0,AX$110+1)-INDEX($F101:$N101,0,AX$110))/(INDEX($F$4:$N$4,0,AX$110+1)-INDEX($F$4:$N$4,0,AX$110))+AW120)))</f>
        <v>4.9996478816420976E-2</v>
      </c>
      <c r="AY120" s="3" cm="1">
        <f t="array" ref="AY120">IF(AY$110=-1,AZ120,IF(AY$110=99,AX120,IF(AY$110=0,INDEX($F101:$N101,0,AY$108),(INDEX($F101:$N101,0,AY$110+1)-INDEX($F101:$N101,0,AY$110))/(INDEX($F$4:$N$4,0,AY$110+1)-INDEX($F$4:$N$4,0,AY$110))+AX120)))</f>
        <v>5.9080970232976524E-2</v>
      </c>
      <c r="AZ120" s="3" cm="1">
        <f t="array" ref="AZ120">IF(AZ$110=-1,BA120,IF(AZ$110=99,AY120,IF(AZ$110=0,INDEX($F101:$N101,0,AZ$108),(INDEX($F101:$N101,0,AZ$110+1)-INDEX($F101:$N101,0,AZ$110))/(INDEX($F$4:$N$4,0,AZ$110+1)-INDEX($F$4:$N$4,0,AZ$110))+AY120)))</f>
        <v>6.0295058117424465E-2</v>
      </c>
    </row>
    <row r="121" spans="1:52">
      <c r="A121" s="99" t="s">
        <v>16</v>
      </c>
      <c r="B121" s="15" t="str">
        <f t="shared" si="320"/>
        <v/>
      </c>
      <c r="C121" s="16" t="str">
        <f t="shared" si="321"/>
        <v/>
      </c>
      <c r="D121" s="43" t="s">
        <v>368</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16.506720027229584</v>
      </c>
      <c r="T121" s="3" cm="1">
        <f t="array" ref="T121">IF(T$110=-1,U121,IF(T$110=99,S121,IF(T$110=0,INDEX($F102:$N102,0,T$108),(INDEX($F102:$N102,0,T$110+1)-INDEX($F102:$N102,0,T$110))/(INDEX($F$4:$N$4,0,T$110+1)-INDEX($F$4:$N$4,0,T$110))+S121)))</f>
        <v>17.806373021295286</v>
      </c>
      <c r="U121" s="3" cm="1">
        <f t="array" ref="U121">IF(U$110=-1,V121,IF(U$110=99,T121,IF(U$110=0,INDEX($F102:$N102,0,U$108),(INDEX($F102:$N102,0,U$110+1)-INDEX($F102:$N102,0,U$110))/(INDEX($F$4:$N$4,0,U$110+1)-INDEX($F$4:$N$4,0,U$110))+T121)))</f>
        <v>19.106026015360989</v>
      </c>
      <c r="V121" s="3" cm="1">
        <f t="array" ref="V121">IF(V$110=-1,W121,IF(V$110=99,U121,IF(V$110=0,INDEX($F102:$N102,0,V$108),(INDEX($F102:$N102,0,V$110+1)-INDEX($F102:$N102,0,V$110))/(INDEX($F$4:$N$4,0,V$110+1)-INDEX($F$4:$N$4,0,V$110))+U121)))</f>
        <v>20.405679009426692</v>
      </c>
      <c r="W121" s="3" cm="1">
        <f t="array" ref="W121">IF(W$110=-1,X121,IF(W$110=99,V121,IF(W$110=0,INDEX($F102:$N102,0,W$108),(INDEX($F102:$N102,0,W$110+1)-INDEX($F102:$N102,0,W$110))/(INDEX($F$4:$N$4,0,W$110+1)-INDEX($F$4:$N$4,0,W$110))+V121)))</f>
        <v>21.705332003492394</v>
      </c>
      <c r="X121" s="3" cm="1">
        <f t="array" ref="X121">IF(X$110=-1,Y121,IF(X$110=99,W121,IF(X$110=0,INDEX($F102:$N102,0,X$108),(INDEX($F102:$N102,0,X$110+1)-INDEX($F102:$N102,0,X$110))/(INDEX($F$4:$N$4,0,X$110+1)-INDEX($F$4:$N$4,0,X$110))+W121)))</f>
        <v>23.004984997558097</v>
      </c>
      <c r="Y121" s="3" cm="1">
        <f t="array" ref="Y121">IF(Y$110=-1,Z121,IF(Y$110=99,X121,IF(Y$110=0,INDEX($F102:$N102,0,Y$108),(INDEX($F102:$N102,0,Y$110+1)-INDEX($F102:$N102,0,Y$110))/(INDEX($F$4:$N$4,0,Y$110+1)-INDEX($F$4:$N$4,0,Y$110))+X121)))</f>
        <v>24.3046379916238</v>
      </c>
      <c r="Z121" s="3" cm="1">
        <f t="array" ref="Z121">IF(Z$110=-1,AC121,IF(Z$110=99,Y121,IF(Z$110=0,INDEX($F102:$N102,0,Z$108),(INDEX($F102:$N102,0,Z$110+1)-INDEX($F102:$N102,0,Z$110))/(INDEX($F$4:$N$4,0,Z$110+1)-INDEX($F$4:$N$4,0,Z$110))+Y121)))</f>
        <v>25.604290985689502</v>
      </c>
      <c r="AA121" s="3" cm="1">
        <f t="array" ref="AA121">IF(AA$110=-1,AB121,IF(AA$110=99,X121,IF(AA$110=0,INDEX($F102:$N102,0,AA$108),(INDEX($F102:$N102,0,AA$110+1)-INDEX($F102:$N102,0,AA$110))/(INDEX($F$4:$N$4,0,AA$110+1)-INDEX($F$4:$N$4,0,AA$110))+X121)))</f>
        <v>24.3046379916238</v>
      </c>
      <c r="AB121" s="3" cm="1">
        <f t="array" ref="AB121">IF(AB$110=-1,AC121,IF(AB$110=99,Y121,IF(AB$110=0,INDEX($F102:$N102,0,AB$108),(INDEX($F102:$N102,0,AB$110+1)-INDEX($F102:$N102,0,AB$110))/(INDEX($F$4:$N$4,0,AB$110+1)-INDEX($F$4:$N$4,0,AB$110))+Y121)))</f>
        <v>25.604290985689502</v>
      </c>
      <c r="AC121" s="3" cm="1">
        <f t="array" ref="AC121">IF(AC$110=-1,AD121,IF(AC$110=99,Z121,IF(AC$110=0,INDEX($F102:$N102,0,AC$108),(INDEX($F102:$N102,0,AC$110+1)-INDEX($F102:$N102,0,AC$110))/(INDEX($F$4:$N$4,0,AC$110+1)-INDEX($F$4:$N$4,0,AC$110))+Z121)))</f>
        <v>26.903943979755205</v>
      </c>
      <c r="AD121" s="3" cm="1">
        <f t="array" ref="AD121">IF(AD$110=-1,AE121,IF(AD$110=99,AC121,IF(AD$110=0,INDEX($F102:$N102,0,AD$108),(INDEX($F102:$N102,0,AD$110+1)-INDEX($F102:$N102,0,AD$110))/(INDEX($F$4:$N$4,0,AD$110+1)-INDEX($F$4:$N$4,0,AD$110))+AC121)))</f>
        <v>28.203596973820897</v>
      </c>
      <c r="AE121" s="3" cm="1">
        <f t="array" ref="AE121">IF(AE$110=-1,AF121,IF(AE$110=99,AD121,IF(AE$110=0,INDEX($F102:$N102,0,AE$108),(INDEX($F102:$N102,0,AE$110+1)-INDEX($F102:$N102,0,AE$110))/(INDEX($F$4:$N$4,0,AE$110+1)-INDEX($F$4:$N$4,0,AE$110))+AD121)))</f>
        <v>31.536342249582265</v>
      </c>
      <c r="AF121" s="3" cm="1">
        <f t="array" ref="AF121">IF(AF$110=-1,AG121,IF(AF$110=99,AE121,IF(AF$110=0,INDEX($F102:$N102,0,AF$108),(INDEX($F102:$N102,0,AF$110+1)-INDEX($F102:$N102,0,AF$110))/(INDEX($F$4:$N$4,0,AF$110+1)-INDEX($F$4:$N$4,0,AF$110))+AE121)))</f>
        <v>34.86908752534363</v>
      </c>
      <c r="AG121" s="3" cm="1">
        <f t="array" ref="AG121">IF(AG$110=-1,AH121,IF(AG$110=99,AF121,IF(AG$110=0,INDEX($F102:$N102,0,AG$108),(INDEX($F102:$N102,0,AG$110+1)-INDEX($F102:$N102,0,AG$110))/(INDEX($F$4:$N$4,0,AG$110+1)-INDEX($F$4:$N$4,0,AG$110))+AF121)))</f>
        <v>38.201832801104999</v>
      </c>
      <c r="AH121" s="3" cm="1">
        <f t="array" ref="AH121">IF(AH$110=-1,AI121,IF(AH$110=99,AG121,IF(AH$110=0,INDEX($F102:$N102,0,AH$108),(INDEX($F102:$N102,0,AH$110+1)-INDEX($F102:$N102,0,AH$110))/(INDEX($F$4:$N$4,0,AH$110+1)-INDEX($F$4:$N$4,0,AH$110))+AG121)))</f>
        <v>41.534578076866367</v>
      </c>
      <c r="AI121" s="3" cm="1">
        <f t="array" ref="AI121">IF(AI$110=-1,AJ121,IF(AI$110=99,AH121,IF(AI$110=0,INDEX($F102:$N102,0,AI$108),(INDEX($F102:$N102,0,AI$110+1)-INDEX($F102:$N102,0,AI$110))/(INDEX($F$4:$N$4,0,AI$110+1)-INDEX($F$4:$N$4,0,AI$110))+AH121)))</f>
        <v>44.867323352627736</v>
      </c>
      <c r="AJ121" s="3" cm="1">
        <f t="array" ref="AJ121">IF(AJ$110=-1,AK121,IF(AJ$110=99,AI121,IF(AJ$110=0,INDEX($F102:$N102,0,AJ$108),(INDEX($F102:$N102,0,AJ$110+1)-INDEX($F102:$N102,0,AJ$110))/(INDEX($F$4:$N$4,0,AJ$110+1)-INDEX($F$4:$N$4,0,AJ$110))+AI121)))</f>
        <v>48.200068628389104</v>
      </c>
      <c r="AK121" s="3" cm="1">
        <f t="array" ref="AK121">IF(AK$110=-1,AL121,IF(AK$110=99,AJ121,IF(AK$110=0,INDEX($F102:$N102,0,AK$108),(INDEX($F102:$N102,0,AK$110+1)-INDEX($F102:$N102,0,AK$110))/(INDEX($F$4:$N$4,0,AK$110+1)-INDEX($F$4:$N$4,0,AK$110))+AJ121)))</f>
        <v>51.532813904150473</v>
      </c>
      <c r="AL121" s="3" cm="1">
        <f t="array" ref="AL121">IF(AL$110=-1,AM121,IF(AL$110=99,AK121,IF(AL$110=0,INDEX($F102:$N102,0,AL$108),(INDEX($F102:$N102,0,AL$110+1)-INDEX($F102:$N102,0,AL$110))/(INDEX($F$4:$N$4,0,AL$110+1)-INDEX($F$4:$N$4,0,AL$110))+AK121)))</f>
        <v>54.865559179911841</v>
      </c>
      <c r="AM121" s="3" cm="1">
        <f t="array" ref="AM121">IF(AM$110=-1,AN121,IF(AM$110=99,AL121,IF(AM$110=0,INDEX($F102:$N102,0,AM$108),(INDEX($F102:$N102,0,AM$110+1)-INDEX($F102:$N102,0,AM$110))/(INDEX($F$4:$N$4,0,AM$110+1)-INDEX($F$4:$N$4,0,AM$110))+AL121)))</f>
        <v>58.19830445567321</v>
      </c>
      <c r="AN121" s="3" cm="1">
        <f t="array" ref="AN121">IF(AN$110=-1,AO121,IF(AN$110=99,AM121,IF(AN$110=0,INDEX($F102:$N102,0,AN$108),(INDEX($F102:$N102,0,AN$110+1)-INDEX($F102:$N102,0,AN$110))/(INDEX($F$4:$N$4,0,AN$110+1)-INDEX($F$4:$N$4,0,AN$110))+AM121)))</f>
        <v>61.531049731434578</v>
      </c>
      <c r="AO121" s="3" cm="1">
        <f t="array" ref="AO121">IF(AO$110=-1,AP121,IF(AO$110=99,AN121,IF(AO$110=0,INDEX($F102:$N102,0,AO$108),(INDEX($F102:$N102,0,AO$110+1)-INDEX($F102:$N102,0,AO$110))/(INDEX($F$4:$N$4,0,AO$110+1)-INDEX($F$4:$N$4,0,AO$110))+AN121)))</f>
        <v>65.389054824513252</v>
      </c>
      <c r="AP121" s="3" cm="1">
        <f t="array" ref="AP121">IF(AP$110=-1,AQ121,IF(AP$110=99,AO121,IF(AP$110=0,INDEX($F102:$N102,0,AP$108),(INDEX($F102:$N102,0,AP$110+1)-INDEX($F102:$N102,0,AP$110))/(INDEX($F$4:$N$4,0,AP$110+1)-INDEX($F$4:$N$4,0,AP$110))+AO121)))</f>
        <v>69.247059917591926</v>
      </c>
      <c r="AQ121" s="3" cm="1">
        <f t="array" ref="AQ121">IF(AQ$110=-1,AR121,IF(AQ$110=99,AP121,IF(AQ$110=0,INDEX($F102:$N102,0,AQ$108),(INDEX($F102:$N102,0,AQ$110+1)-INDEX($F102:$N102,0,AQ$110))/(INDEX($F$4:$N$4,0,AQ$110+1)-INDEX($F$4:$N$4,0,AQ$110))+AP121)))</f>
        <v>73.1050650106706</v>
      </c>
      <c r="AR121" s="3" cm="1">
        <f t="array" ref="AR121">IF(AR$110=-1,AS121,IF(AR$110=99,AQ121,IF(AR$110=0,INDEX($F102:$N102,0,AR$108),(INDEX($F102:$N102,0,AR$110+1)-INDEX($F102:$N102,0,AR$110))/(INDEX($F$4:$N$4,0,AR$110+1)-INDEX($F$4:$N$4,0,AR$110))+AQ121)))</f>
        <v>76.963070103749274</v>
      </c>
      <c r="AS121" s="3" cm="1">
        <f t="array" ref="AS121">IF(AS$110=-1,AT121,IF(AS$110=99,AR121,IF(AS$110=0,INDEX($F102:$N102,0,AS$108),(INDEX($F102:$N102,0,AS$110+1)-INDEX($F102:$N102,0,AS$110))/(INDEX($F$4:$N$4,0,AS$110+1)-INDEX($F$4:$N$4,0,AS$110))+AR121)))</f>
        <v>80.821075196827948</v>
      </c>
      <c r="AT121" s="3" cm="1">
        <f t="array" ref="AT121">IF(AT$110=-1,AU121,IF(AT$110=99,AS121,IF(AT$110=0,INDEX($F102:$N102,0,AT$108),(INDEX($F102:$N102,0,AT$110+1)-INDEX($F102:$N102,0,AT$110))/(INDEX($F$4:$N$4,0,AT$110+1)-INDEX($F$4:$N$4,0,AT$110))+AS121)))</f>
        <v>84.679080289906622</v>
      </c>
      <c r="AU121" s="3" cm="1">
        <f t="array" ref="AU121">IF(AU$110=-1,AV121,IF(AU$110=99,AT121,IF(AU$110=0,INDEX($F102:$N102,0,AU$108),(INDEX($F102:$N102,0,AU$110+1)-INDEX($F102:$N102,0,AU$110))/(INDEX($F$4:$N$4,0,AU$110+1)-INDEX($F$4:$N$4,0,AU$110))+AT121)))</f>
        <v>88.537085382985296</v>
      </c>
      <c r="AV121" s="3" cm="1">
        <f t="array" ref="AV121">IF(AV$110=-1,AW121,IF(AV$110=99,AU121,IF(AV$110=0,INDEX($F102:$N102,0,AV$108),(INDEX($F102:$N102,0,AV$110+1)-INDEX($F102:$N102,0,AV$110))/(INDEX($F$4:$N$4,0,AV$110+1)-INDEX($F$4:$N$4,0,AV$110))+AU121)))</f>
        <v>92.39509047606397</v>
      </c>
      <c r="AW121" s="3" cm="1">
        <f t="array" ref="AW121">IF(AW$110=-1,AX121,IF(AW$110=99,AV121,IF(AW$110=0,INDEX($F102:$N102,0,AW$108),(INDEX($F102:$N102,0,AW$110+1)-INDEX($F102:$N102,0,AW$110))/(INDEX($F$4:$N$4,0,AW$110+1)-INDEX($F$4:$N$4,0,AW$110))+AV121)))</f>
        <v>96.253095569142644</v>
      </c>
      <c r="AX121" s="3" cm="1">
        <f t="array" ref="AX121">IF(AX$110=-1,AY121,IF(AX$110=99,AW121,IF(AX$110=0,INDEX($F102:$N102,0,AX$108),(INDEX($F102:$N102,0,AX$110+1)-INDEX($F102:$N102,0,AX$110))/(INDEX($F$4:$N$4,0,AX$110+1)-INDEX($F$4:$N$4,0,AX$110))+AW121)))</f>
        <v>100.11110066222132</v>
      </c>
      <c r="AY121" s="3" cm="1">
        <f t="array" ref="AY121">IF(AY$110=-1,AZ121,IF(AY$110=99,AX121,IF(AY$110=0,INDEX($F102:$N102,0,AY$108),(INDEX($F102:$N102,0,AY$110+1)-INDEX($F102:$N102,0,AY$110))/(INDEX($F$4:$N$4,0,AY$110+1)-INDEX($F$4:$N$4,0,AY$110))+AX121)))</f>
        <v>145.64946887396664</v>
      </c>
      <c r="AZ121" s="3" cm="1">
        <f t="array" ref="AZ121">IF(AZ$110=-1,BA121,IF(AZ$110=99,AY121,IF(AZ$110=0,INDEX($F102:$N102,0,AZ$108),(INDEX($F102:$N102,0,AZ$110+1)-INDEX($F102:$N102,0,AZ$110))/(INDEX($F$4:$N$4,0,AZ$110+1)-INDEX($F$4:$N$4,0,AZ$110))+AY121)))</f>
        <v>178.02134980359452</v>
      </c>
    </row>
    <row r="122" spans="1:52">
      <c r="A122" s="99" t="s">
        <v>16</v>
      </c>
      <c r="B122" s="15" t="str">
        <f t="shared" si="320"/>
        <v/>
      </c>
      <c r="C122" s="16" t="str">
        <f t="shared" si="321"/>
        <v/>
      </c>
      <c r="D122" s="43" t="s">
        <v>370</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25.970242908568729</v>
      </c>
      <c r="T122" s="3" cm="1">
        <f t="array" ref="T122">IF(T$110=-1,U122,IF(T$110=99,S122,IF(T$110=0,INDEX($F103:$N103,0,T$108),(INDEX($F103:$N103,0,T$110+1)-INDEX($F103:$N103,0,T$110))/(INDEX($F$4:$N$4,0,T$110+1)-INDEX($F$4:$N$4,0,T$110))+S122)))</f>
        <v>26.327626949537315</v>
      </c>
      <c r="U122" s="3" cm="1">
        <f t="array" ref="U122">IF(U$110=-1,V122,IF(U$110=99,T122,IF(U$110=0,INDEX($F103:$N103,0,U$108),(INDEX($F103:$N103,0,U$110+1)-INDEX($F103:$N103,0,U$110))/(INDEX($F$4:$N$4,0,U$110+1)-INDEX($F$4:$N$4,0,U$110))+T122)))</f>
        <v>26.685010990505901</v>
      </c>
      <c r="V122" s="3" cm="1">
        <f t="array" ref="V122">IF(V$110=-1,W122,IF(V$110=99,U122,IF(V$110=0,INDEX($F103:$N103,0,V$108),(INDEX($F103:$N103,0,V$110+1)-INDEX($F103:$N103,0,V$110))/(INDEX($F$4:$N$4,0,V$110+1)-INDEX($F$4:$N$4,0,V$110))+U122)))</f>
        <v>27.042395031474488</v>
      </c>
      <c r="W122" s="3" cm="1">
        <f t="array" ref="W122">IF(W$110=-1,X122,IF(W$110=99,V122,IF(W$110=0,INDEX($F103:$N103,0,W$108),(INDEX($F103:$N103,0,W$110+1)-INDEX($F103:$N103,0,W$110))/(INDEX($F$4:$N$4,0,W$110+1)-INDEX($F$4:$N$4,0,W$110))+V122)))</f>
        <v>27.399779072443074</v>
      </c>
      <c r="X122" s="3" cm="1">
        <f t="array" ref="X122">IF(X$110=-1,Y122,IF(X$110=99,W122,IF(X$110=0,INDEX($F103:$N103,0,X$108),(INDEX($F103:$N103,0,X$110+1)-INDEX($F103:$N103,0,X$110))/(INDEX($F$4:$N$4,0,X$110+1)-INDEX($F$4:$N$4,0,X$110))+W122)))</f>
        <v>27.757163113411661</v>
      </c>
      <c r="Y122" s="3" cm="1">
        <f t="array" ref="Y122">IF(Y$110=-1,Z122,IF(Y$110=99,X122,IF(Y$110=0,INDEX($F103:$N103,0,Y$108),(INDEX($F103:$N103,0,Y$110+1)-INDEX($F103:$N103,0,Y$110))/(INDEX($F$4:$N$4,0,Y$110+1)-INDEX($F$4:$N$4,0,Y$110))+X122)))</f>
        <v>28.114547154380247</v>
      </c>
      <c r="Z122" s="3" cm="1">
        <f t="array" ref="Z122">IF(Z$110=-1,AC122,IF(Z$110=99,Y122,IF(Z$110=0,INDEX($F103:$N103,0,Z$108),(INDEX($F103:$N103,0,Z$110+1)-INDEX($F103:$N103,0,Z$110))/(INDEX($F$4:$N$4,0,Z$110+1)-INDEX($F$4:$N$4,0,Z$110))+Y122)))</f>
        <v>28.471931195348834</v>
      </c>
      <c r="AA122" s="3" cm="1">
        <f t="array" ref="AA122">IF(AA$110=-1,AB122,IF(AA$110=99,X122,IF(AA$110=0,INDEX($F103:$N103,0,AA$108),(INDEX($F103:$N103,0,AA$110+1)-INDEX($F103:$N103,0,AA$110))/(INDEX($F$4:$N$4,0,AA$110+1)-INDEX($F$4:$N$4,0,AA$110))+X122)))</f>
        <v>28.114547154380247</v>
      </c>
      <c r="AB122" s="3" cm="1">
        <f t="array" ref="AB122">IF(AB$110=-1,AC122,IF(AB$110=99,Y122,IF(AB$110=0,INDEX($F103:$N103,0,AB$108),(INDEX($F103:$N103,0,AB$110+1)-INDEX($F103:$N103,0,AB$110))/(INDEX($F$4:$N$4,0,AB$110+1)-INDEX($F$4:$N$4,0,AB$110))+Y122)))</f>
        <v>28.471931195348834</v>
      </c>
      <c r="AC122" s="3" cm="1">
        <f t="array" ref="AC122">IF(AC$110=-1,AD122,IF(AC$110=99,Z122,IF(AC$110=0,INDEX($F103:$N103,0,AC$108),(INDEX($F103:$N103,0,AC$110+1)-INDEX($F103:$N103,0,AC$110))/(INDEX($F$4:$N$4,0,AC$110+1)-INDEX($F$4:$N$4,0,AC$110))+Z122)))</f>
        <v>28.82931523631742</v>
      </c>
      <c r="AD122" s="3" cm="1">
        <f t="array" ref="AD122">IF(AD$110=-1,AE122,IF(AD$110=99,AC122,IF(AD$110=0,INDEX($F103:$N103,0,AD$108),(INDEX($F103:$N103,0,AD$110+1)-INDEX($F103:$N103,0,AD$110))/(INDEX($F$4:$N$4,0,AD$110+1)-INDEX($F$4:$N$4,0,AD$110))+AC122)))</f>
        <v>29.186699277286003</v>
      </c>
      <c r="AE122" s="3" cm="1">
        <f t="array" ref="AE122">IF(AE$110=-1,AF122,IF(AE$110=99,AD122,IF(AE$110=0,INDEX($F103:$N103,0,AE$108),(INDEX($F103:$N103,0,AE$110+1)-INDEX($F103:$N103,0,AE$110))/(INDEX($F$4:$N$4,0,AE$110+1)-INDEX($F$4:$N$4,0,AE$110))+AD122)))</f>
        <v>30.270063160100765</v>
      </c>
      <c r="AF122" s="3" cm="1">
        <f t="array" ref="AF122">IF(AF$110=-1,AG122,IF(AF$110=99,AE122,IF(AF$110=0,INDEX($F103:$N103,0,AF$108),(INDEX($F103:$N103,0,AF$110+1)-INDEX($F103:$N103,0,AF$110))/(INDEX($F$4:$N$4,0,AF$110+1)-INDEX($F$4:$N$4,0,AF$110))+AE122)))</f>
        <v>31.353427042915527</v>
      </c>
      <c r="AG122" s="3" cm="1">
        <f t="array" ref="AG122">IF(AG$110=-1,AH122,IF(AG$110=99,AF122,IF(AG$110=0,INDEX($F103:$N103,0,AG$108),(INDEX($F103:$N103,0,AG$110+1)-INDEX($F103:$N103,0,AG$110))/(INDEX($F$4:$N$4,0,AG$110+1)-INDEX($F$4:$N$4,0,AG$110))+AF122)))</f>
        <v>32.436790925730286</v>
      </c>
      <c r="AH122" s="3" cm="1">
        <f t="array" ref="AH122">IF(AH$110=-1,AI122,IF(AH$110=99,AG122,IF(AH$110=0,INDEX($F103:$N103,0,AH$108),(INDEX($F103:$N103,0,AH$110+1)-INDEX($F103:$N103,0,AH$110))/(INDEX($F$4:$N$4,0,AH$110+1)-INDEX($F$4:$N$4,0,AH$110))+AG122)))</f>
        <v>33.520154808545044</v>
      </c>
      <c r="AI122" s="3" cm="1">
        <f t="array" ref="AI122">IF(AI$110=-1,AJ122,IF(AI$110=99,AH122,IF(AI$110=0,INDEX($F103:$N103,0,AI$108),(INDEX($F103:$N103,0,AI$110+1)-INDEX($F103:$N103,0,AI$110))/(INDEX($F$4:$N$4,0,AI$110+1)-INDEX($F$4:$N$4,0,AI$110))+AH122)))</f>
        <v>34.603518691359803</v>
      </c>
      <c r="AJ122" s="3" cm="1">
        <f t="array" ref="AJ122">IF(AJ$110=-1,AK122,IF(AJ$110=99,AI122,IF(AJ$110=0,INDEX($F103:$N103,0,AJ$108),(INDEX($F103:$N103,0,AJ$110+1)-INDEX($F103:$N103,0,AJ$110))/(INDEX($F$4:$N$4,0,AJ$110+1)-INDEX($F$4:$N$4,0,AJ$110))+AI122)))</f>
        <v>35.686882574174561</v>
      </c>
      <c r="AK122" s="3" cm="1">
        <f t="array" ref="AK122">IF(AK$110=-1,AL122,IF(AK$110=99,AJ122,IF(AK$110=0,INDEX($F103:$N103,0,AK$108),(INDEX($F103:$N103,0,AK$110+1)-INDEX($F103:$N103,0,AK$110))/(INDEX($F$4:$N$4,0,AK$110+1)-INDEX($F$4:$N$4,0,AK$110))+AJ122)))</f>
        <v>36.770246456989319</v>
      </c>
      <c r="AL122" s="3" cm="1">
        <f t="array" ref="AL122">IF(AL$110=-1,AM122,IF(AL$110=99,AK122,IF(AL$110=0,INDEX($F103:$N103,0,AL$108),(INDEX($F103:$N103,0,AL$110+1)-INDEX($F103:$N103,0,AL$110))/(INDEX($F$4:$N$4,0,AL$110+1)-INDEX($F$4:$N$4,0,AL$110))+AK122)))</f>
        <v>37.853610339804078</v>
      </c>
      <c r="AM122" s="3" cm="1">
        <f t="array" ref="AM122">IF(AM$110=-1,AN122,IF(AM$110=99,AL122,IF(AM$110=0,INDEX($F103:$N103,0,AM$108),(INDEX($F103:$N103,0,AM$110+1)-INDEX($F103:$N103,0,AM$110))/(INDEX($F$4:$N$4,0,AM$110+1)-INDEX($F$4:$N$4,0,AM$110))+AL122)))</f>
        <v>38.936974222618836</v>
      </c>
      <c r="AN122" s="3" cm="1">
        <f t="array" ref="AN122">IF(AN$110=-1,AO122,IF(AN$110=99,AM122,IF(AN$110=0,INDEX($F103:$N103,0,AN$108),(INDEX($F103:$N103,0,AN$110+1)-INDEX($F103:$N103,0,AN$110))/(INDEX($F$4:$N$4,0,AN$110+1)-INDEX($F$4:$N$4,0,AN$110))+AM122)))</f>
        <v>40.020338105433609</v>
      </c>
      <c r="AO122" s="3" cm="1">
        <f t="array" ref="AO122">IF(AO$110=-1,AP122,IF(AO$110=99,AN122,IF(AO$110=0,INDEX($F103:$N103,0,AO$108),(INDEX($F103:$N103,0,AO$110+1)-INDEX($F103:$N103,0,AO$110))/(INDEX($F$4:$N$4,0,AO$110+1)-INDEX($F$4:$N$4,0,AO$110))+AN122)))</f>
        <v>41.422441051529155</v>
      </c>
      <c r="AP122" s="3" cm="1">
        <f t="array" ref="AP122">IF(AP$110=-1,AQ122,IF(AP$110=99,AO122,IF(AP$110=0,INDEX($F103:$N103,0,AP$108),(INDEX($F103:$N103,0,AP$110+1)-INDEX($F103:$N103,0,AP$110))/(INDEX($F$4:$N$4,0,AP$110+1)-INDEX($F$4:$N$4,0,AP$110))+AO122)))</f>
        <v>42.824543997624701</v>
      </c>
      <c r="AQ122" s="3" cm="1">
        <f t="array" ref="AQ122">IF(AQ$110=-1,AR122,IF(AQ$110=99,AP122,IF(AQ$110=0,INDEX($F103:$N103,0,AQ$108),(INDEX($F103:$N103,0,AQ$110+1)-INDEX($F103:$N103,0,AQ$110))/(INDEX($F$4:$N$4,0,AQ$110+1)-INDEX($F$4:$N$4,0,AQ$110))+AP122)))</f>
        <v>44.226646943720247</v>
      </c>
      <c r="AR122" s="3" cm="1">
        <f t="array" ref="AR122">IF(AR$110=-1,AS122,IF(AR$110=99,AQ122,IF(AR$110=0,INDEX($F103:$N103,0,AR$108),(INDEX($F103:$N103,0,AR$110+1)-INDEX($F103:$N103,0,AR$110))/(INDEX($F$4:$N$4,0,AR$110+1)-INDEX($F$4:$N$4,0,AR$110))+AQ122)))</f>
        <v>45.628749889815793</v>
      </c>
      <c r="AS122" s="3" cm="1">
        <f t="array" ref="AS122">IF(AS$110=-1,AT122,IF(AS$110=99,AR122,IF(AS$110=0,INDEX($F103:$N103,0,AS$108),(INDEX($F103:$N103,0,AS$110+1)-INDEX($F103:$N103,0,AS$110))/(INDEX($F$4:$N$4,0,AS$110+1)-INDEX($F$4:$N$4,0,AS$110))+AR122)))</f>
        <v>47.03085283591134</v>
      </c>
      <c r="AT122" s="3" cm="1">
        <f t="array" ref="AT122">IF(AT$110=-1,AU122,IF(AT$110=99,AS122,IF(AT$110=0,INDEX($F103:$N103,0,AT$108),(INDEX($F103:$N103,0,AT$110+1)-INDEX($F103:$N103,0,AT$110))/(INDEX($F$4:$N$4,0,AT$110+1)-INDEX($F$4:$N$4,0,AT$110))+AS122)))</f>
        <v>48.432955782006886</v>
      </c>
      <c r="AU122" s="3" cm="1">
        <f t="array" ref="AU122">IF(AU$110=-1,AV122,IF(AU$110=99,AT122,IF(AU$110=0,INDEX($F103:$N103,0,AU$108),(INDEX($F103:$N103,0,AU$110+1)-INDEX($F103:$N103,0,AU$110))/(INDEX($F$4:$N$4,0,AU$110+1)-INDEX($F$4:$N$4,0,AU$110))+AT122)))</f>
        <v>49.835058728102432</v>
      </c>
      <c r="AV122" s="3" cm="1">
        <f t="array" ref="AV122">IF(AV$110=-1,AW122,IF(AV$110=99,AU122,IF(AV$110=0,INDEX($F103:$N103,0,AV$108),(INDEX($F103:$N103,0,AV$110+1)-INDEX($F103:$N103,0,AV$110))/(INDEX($F$4:$N$4,0,AV$110+1)-INDEX($F$4:$N$4,0,AV$110))+AU122)))</f>
        <v>51.237161674197978</v>
      </c>
      <c r="AW122" s="3" cm="1">
        <f t="array" ref="AW122">IF(AW$110=-1,AX122,IF(AW$110=99,AV122,IF(AW$110=0,INDEX($F103:$N103,0,AW$108),(INDEX($F103:$N103,0,AW$110+1)-INDEX($F103:$N103,0,AW$110))/(INDEX($F$4:$N$4,0,AW$110+1)-INDEX($F$4:$N$4,0,AW$110))+AV122)))</f>
        <v>52.639264620293524</v>
      </c>
      <c r="AX122" s="3" cm="1">
        <f t="array" ref="AX122">IF(AX$110=-1,AY122,IF(AX$110=99,AW122,IF(AX$110=0,INDEX($F103:$N103,0,AX$108),(INDEX($F103:$N103,0,AX$110+1)-INDEX($F103:$N103,0,AX$110))/(INDEX($F$4:$N$4,0,AX$110+1)-INDEX($F$4:$N$4,0,AX$110))+AW122)))</f>
        <v>54.041367566389084</v>
      </c>
      <c r="AY122" s="3" cm="1">
        <f t="array" ref="AY122">IF(AY$110=-1,AZ122,IF(AY$110=99,AX122,IF(AY$110=0,INDEX($F103:$N103,0,AY$108),(INDEX($F103:$N103,0,AY$110+1)-INDEX($F103:$N103,0,AY$110))/(INDEX($F$4:$N$4,0,AY$110+1)-INDEX($F$4:$N$4,0,AY$110))+AX122)))</f>
        <v>67.875998645520468</v>
      </c>
      <c r="AZ122" s="3" cm="1">
        <f t="array" ref="AZ122">IF(AZ$110=-1,BA122,IF(AZ$110=99,AY122,IF(AZ$110=0,INDEX($F103:$N103,0,AZ$108),(INDEX($F103:$N103,0,AZ$110+1)-INDEX($F103:$N103,0,AZ$110))/(INDEX($F$4:$N$4,0,AZ$110+1)-INDEX($F$4:$N$4,0,AZ$110))+AY122)))</f>
        <v>73.584170791170493</v>
      </c>
    </row>
    <row r="123" spans="1:52">
      <c r="A123" s="31" t="s">
        <v>16</v>
      </c>
      <c r="B123" s="15" t="str">
        <f t="shared" si="320"/>
        <v/>
      </c>
      <c r="C123" s="16" t="str">
        <f t="shared" si="321"/>
        <v/>
      </c>
      <c r="D123" s="43" t="s">
        <v>369</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87.144586492335108</v>
      </c>
      <c r="T123" s="3" cm="1">
        <f t="array" ref="T123">IF(T$110=-1,U123,IF(T$110=99,S123,IF(T$110=0,INDEX($F104:$N104,0,T$108),(INDEX($F104:$N104,0,T$110+1)-INDEX($F104:$N104,0,T$110))/(INDEX($F$4:$N$4,0,T$110+1)-INDEX($F$4:$N$4,0,T$110))+S123)))</f>
        <v>87.977406386485157</v>
      </c>
      <c r="U123" s="3" cm="1">
        <f t="array" ref="U123">IF(U$110=-1,V123,IF(U$110=99,T123,IF(U$110=0,INDEX($F104:$N104,0,U$108),(INDEX($F104:$N104,0,U$110+1)-INDEX($F104:$N104,0,U$110))/(INDEX($F$4:$N$4,0,U$110+1)-INDEX($F$4:$N$4,0,U$110))+T123)))</f>
        <v>88.810226280635206</v>
      </c>
      <c r="V123" s="3" cm="1">
        <f t="array" ref="V123">IF(V$110=-1,W123,IF(V$110=99,U123,IF(V$110=0,INDEX($F104:$N104,0,V$108),(INDEX($F104:$N104,0,V$110+1)-INDEX($F104:$N104,0,V$110))/(INDEX($F$4:$N$4,0,V$110+1)-INDEX($F$4:$N$4,0,V$110))+U123)))</f>
        <v>89.643046174785255</v>
      </c>
      <c r="W123" s="3" cm="1">
        <f t="array" ref="W123">IF(W$110=-1,X123,IF(W$110=99,V123,IF(W$110=0,INDEX($F104:$N104,0,W$108),(INDEX($F104:$N104,0,W$110+1)-INDEX($F104:$N104,0,W$110))/(INDEX($F$4:$N$4,0,W$110+1)-INDEX($F$4:$N$4,0,W$110))+V123)))</f>
        <v>90.475866068935304</v>
      </c>
      <c r="X123" s="3" cm="1">
        <f t="array" ref="X123">IF(X$110=-1,Y123,IF(X$110=99,W123,IF(X$110=0,INDEX($F104:$N104,0,X$108),(INDEX($F104:$N104,0,X$110+1)-INDEX($F104:$N104,0,X$110))/(INDEX($F$4:$N$4,0,X$110+1)-INDEX($F$4:$N$4,0,X$110))+W123)))</f>
        <v>91.308685963085352</v>
      </c>
      <c r="Y123" s="3" cm="1">
        <f t="array" ref="Y123">IF(Y$110=-1,Z123,IF(Y$110=99,X123,IF(Y$110=0,INDEX($F104:$N104,0,Y$108),(INDEX($F104:$N104,0,Y$110+1)-INDEX($F104:$N104,0,Y$110))/(INDEX($F$4:$N$4,0,Y$110+1)-INDEX($F$4:$N$4,0,Y$110))+X123)))</f>
        <v>92.141505857235401</v>
      </c>
      <c r="Z123" s="3" cm="1">
        <f t="array" ref="Z123">IF(Z$110=-1,AC123,IF(Z$110=99,Y123,IF(Z$110=0,INDEX($F104:$N104,0,Z$108),(INDEX($F104:$N104,0,Z$110+1)-INDEX($F104:$N104,0,Z$110))/(INDEX($F$4:$N$4,0,Z$110+1)-INDEX($F$4:$N$4,0,Z$110))+Y123)))</f>
        <v>92.97432575138545</v>
      </c>
      <c r="AA123" s="3" cm="1">
        <f t="array" ref="AA123">IF(AA$110=-1,AB123,IF(AA$110=99,X123,IF(AA$110=0,INDEX($F104:$N104,0,AA$108),(INDEX($F104:$N104,0,AA$110+1)-INDEX($F104:$N104,0,AA$110))/(INDEX($F$4:$N$4,0,AA$110+1)-INDEX($F$4:$N$4,0,AA$110))+X123)))</f>
        <v>92.141505857235401</v>
      </c>
      <c r="AB123" s="3" cm="1">
        <f t="array" ref="AB123">IF(AB$110=-1,AC123,IF(AB$110=99,Y123,IF(AB$110=0,INDEX($F104:$N104,0,AB$108),(INDEX($F104:$N104,0,AB$110+1)-INDEX($F104:$N104,0,AB$110))/(INDEX($F$4:$N$4,0,AB$110+1)-INDEX($F$4:$N$4,0,AB$110))+Y123)))</f>
        <v>92.97432575138545</v>
      </c>
      <c r="AC123" s="3" cm="1">
        <f t="array" ref="AC123">IF(AC$110=-1,AD123,IF(AC$110=99,Z123,IF(AC$110=0,INDEX($F104:$N104,0,AC$108),(INDEX($F104:$N104,0,AC$110+1)-INDEX($F104:$N104,0,AC$110))/(INDEX($F$4:$N$4,0,AC$110+1)-INDEX($F$4:$N$4,0,AC$110))+Z123)))</f>
        <v>93.807145645535499</v>
      </c>
      <c r="AD123" s="3" cm="1">
        <f t="array" ref="AD123">IF(AD$110=-1,AE123,IF(AD$110=99,AC123,IF(AD$110=0,INDEX($F104:$N104,0,AD$108),(INDEX($F104:$N104,0,AD$110+1)-INDEX($F104:$N104,0,AD$110))/(INDEX($F$4:$N$4,0,AD$110+1)-INDEX($F$4:$N$4,0,AD$110))+AC123)))</f>
        <v>94.639965539685534</v>
      </c>
      <c r="AE123" s="3" cm="1">
        <f t="array" ref="AE123">IF(AE$110=-1,AF123,IF(AE$110=99,AD123,IF(AE$110=0,INDEX($F104:$N104,0,AE$108),(INDEX($F104:$N104,0,AE$110+1)-INDEX($F104:$N104,0,AE$110))/(INDEX($F$4:$N$4,0,AE$110+1)-INDEX($F$4:$N$4,0,AE$110))+AD123)))</f>
        <v>97.370815406283086</v>
      </c>
      <c r="AF123" s="3" cm="1">
        <f t="array" ref="AF123">IF(AF$110=-1,AG123,IF(AF$110=99,AE123,IF(AF$110=0,INDEX($F104:$N104,0,AF$108),(INDEX($F104:$N104,0,AF$110+1)-INDEX($F104:$N104,0,AF$110))/(INDEX($F$4:$N$4,0,AF$110+1)-INDEX($F$4:$N$4,0,AF$110))+AE123)))</f>
        <v>100.10166527288064</v>
      </c>
      <c r="AG123" s="3" cm="1">
        <f t="array" ref="AG123">IF(AG$110=-1,AH123,IF(AG$110=99,AF123,IF(AG$110=0,INDEX($F104:$N104,0,AG$108),(INDEX($F104:$N104,0,AG$110+1)-INDEX($F104:$N104,0,AG$110))/(INDEX($F$4:$N$4,0,AG$110+1)-INDEX($F$4:$N$4,0,AG$110))+AF123)))</f>
        <v>102.83251513947819</v>
      </c>
      <c r="AH123" s="3" cm="1">
        <f t="array" ref="AH123">IF(AH$110=-1,AI123,IF(AH$110=99,AG123,IF(AH$110=0,INDEX($F104:$N104,0,AH$108),(INDEX($F104:$N104,0,AH$110+1)-INDEX($F104:$N104,0,AH$110))/(INDEX($F$4:$N$4,0,AH$110+1)-INDEX($F$4:$N$4,0,AH$110))+AG123)))</f>
        <v>105.56336500607574</v>
      </c>
      <c r="AI123" s="3" cm="1">
        <f t="array" ref="AI123">IF(AI$110=-1,AJ123,IF(AI$110=99,AH123,IF(AI$110=0,INDEX($F104:$N104,0,AI$108),(INDEX($F104:$N104,0,AI$110+1)-INDEX($F104:$N104,0,AI$110))/(INDEX($F$4:$N$4,0,AI$110+1)-INDEX($F$4:$N$4,0,AI$110))+AH123)))</f>
        <v>108.29421487267329</v>
      </c>
      <c r="AJ123" s="3" cm="1">
        <f t="array" ref="AJ123">IF(AJ$110=-1,AK123,IF(AJ$110=99,AI123,IF(AJ$110=0,INDEX($F104:$N104,0,AJ$108),(INDEX($F104:$N104,0,AJ$110+1)-INDEX($F104:$N104,0,AJ$110))/(INDEX($F$4:$N$4,0,AJ$110+1)-INDEX($F$4:$N$4,0,AJ$110))+AI123)))</f>
        <v>111.02506473927085</v>
      </c>
      <c r="AK123" s="3" cm="1">
        <f t="array" ref="AK123">IF(AK$110=-1,AL123,IF(AK$110=99,AJ123,IF(AK$110=0,INDEX($F104:$N104,0,AK$108),(INDEX($F104:$N104,0,AK$110+1)-INDEX($F104:$N104,0,AK$110))/(INDEX($F$4:$N$4,0,AK$110+1)-INDEX($F$4:$N$4,0,AK$110))+AJ123)))</f>
        <v>113.7559146058684</v>
      </c>
      <c r="AL123" s="3" cm="1">
        <f t="array" ref="AL123">IF(AL$110=-1,AM123,IF(AL$110=99,AK123,IF(AL$110=0,INDEX($F104:$N104,0,AL$108),(INDEX($F104:$N104,0,AL$110+1)-INDEX($F104:$N104,0,AL$110))/(INDEX($F$4:$N$4,0,AL$110+1)-INDEX($F$4:$N$4,0,AL$110))+AK123)))</f>
        <v>116.48676447246595</v>
      </c>
      <c r="AM123" s="3" cm="1">
        <f t="array" ref="AM123">IF(AM$110=-1,AN123,IF(AM$110=99,AL123,IF(AM$110=0,INDEX($F104:$N104,0,AM$108),(INDEX($F104:$N104,0,AM$110+1)-INDEX($F104:$N104,0,AM$110))/(INDEX($F$4:$N$4,0,AM$110+1)-INDEX($F$4:$N$4,0,AM$110))+AL123)))</f>
        <v>119.2176143390635</v>
      </c>
      <c r="AN123" s="3" cm="1">
        <f t="array" ref="AN123">IF(AN$110=-1,AO123,IF(AN$110=99,AM123,IF(AN$110=0,INDEX($F104:$N104,0,AN$108),(INDEX($F104:$N104,0,AN$110+1)-INDEX($F104:$N104,0,AN$110))/(INDEX($F$4:$N$4,0,AN$110+1)-INDEX($F$4:$N$4,0,AN$110))+AM123)))</f>
        <v>121.94846420566111</v>
      </c>
      <c r="AO123" s="3" cm="1">
        <f t="array" ref="AO123">IF(AO$110=-1,AP123,IF(AO$110=99,AN123,IF(AO$110=0,INDEX($F104:$N104,0,AO$108),(INDEX($F104:$N104,0,AO$110+1)-INDEX($F104:$N104,0,AO$110))/(INDEX($F$4:$N$4,0,AO$110+1)-INDEX($F$4:$N$4,0,AO$110))+AN123)))</f>
        <v>125.8291053932692</v>
      </c>
      <c r="AP123" s="3" cm="1">
        <f t="array" ref="AP123">IF(AP$110=-1,AQ123,IF(AP$110=99,AO123,IF(AP$110=0,INDEX($F104:$N104,0,AP$108),(INDEX($F104:$N104,0,AP$110+1)-INDEX($F104:$N104,0,AP$110))/(INDEX($F$4:$N$4,0,AP$110+1)-INDEX($F$4:$N$4,0,AP$110))+AO123)))</f>
        <v>129.70974658087729</v>
      </c>
      <c r="AQ123" s="3" cm="1">
        <f t="array" ref="AQ123">IF(AQ$110=-1,AR123,IF(AQ$110=99,AP123,IF(AQ$110=0,INDEX($F104:$N104,0,AQ$108),(INDEX($F104:$N104,0,AQ$110+1)-INDEX($F104:$N104,0,AQ$110))/(INDEX($F$4:$N$4,0,AQ$110+1)-INDEX($F$4:$N$4,0,AQ$110))+AP123)))</f>
        <v>133.59038776848539</v>
      </c>
      <c r="AR123" s="3" cm="1">
        <f t="array" ref="AR123">IF(AR$110=-1,AS123,IF(AR$110=99,AQ123,IF(AR$110=0,INDEX($F104:$N104,0,AR$108),(INDEX($F104:$N104,0,AR$110+1)-INDEX($F104:$N104,0,AR$110))/(INDEX($F$4:$N$4,0,AR$110+1)-INDEX($F$4:$N$4,0,AR$110))+AQ123)))</f>
        <v>137.47102895609348</v>
      </c>
      <c r="AS123" s="3" cm="1">
        <f t="array" ref="AS123">IF(AS$110=-1,AT123,IF(AS$110=99,AR123,IF(AS$110=0,INDEX($F104:$N104,0,AS$108),(INDEX($F104:$N104,0,AS$110+1)-INDEX($F104:$N104,0,AS$110))/(INDEX($F$4:$N$4,0,AS$110+1)-INDEX($F$4:$N$4,0,AS$110))+AR123)))</f>
        <v>141.35167014370157</v>
      </c>
      <c r="AT123" s="3" cm="1">
        <f t="array" ref="AT123">IF(AT$110=-1,AU123,IF(AT$110=99,AS123,IF(AT$110=0,INDEX($F104:$N104,0,AT$108),(INDEX($F104:$N104,0,AT$110+1)-INDEX($F104:$N104,0,AT$110))/(INDEX($F$4:$N$4,0,AT$110+1)-INDEX($F$4:$N$4,0,AT$110))+AS123)))</f>
        <v>145.23231133130966</v>
      </c>
      <c r="AU123" s="3" cm="1">
        <f t="array" ref="AU123">IF(AU$110=-1,AV123,IF(AU$110=99,AT123,IF(AU$110=0,INDEX($F104:$N104,0,AU$108),(INDEX($F104:$N104,0,AU$110+1)-INDEX($F104:$N104,0,AU$110))/(INDEX($F$4:$N$4,0,AU$110+1)-INDEX($F$4:$N$4,0,AU$110))+AT123)))</f>
        <v>149.11295251891775</v>
      </c>
      <c r="AV123" s="3" cm="1">
        <f t="array" ref="AV123">IF(AV$110=-1,AW123,IF(AV$110=99,AU123,IF(AV$110=0,INDEX($F104:$N104,0,AV$108),(INDEX($F104:$N104,0,AV$110+1)-INDEX($F104:$N104,0,AV$110))/(INDEX($F$4:$N$4,0,AV$110+1)-INDEX($F$4:$N$4,0,AV$110))+AU123)))</f>
        <v>152.99359370652584</v>
      </c>
      <c r="AW123" s="3" cm="1">
        <f t="array" ref="AW123">IF(AW$110=-1,AX123,IF(AW$110=99,AV123,IF(AW$110=0,INDEX($F104:$N104,0,AW$108),(INDEX($F104:$N104,0,AW$110+1)-INDEX($F104:$N104,0,AW$110))/(INDEX($F$4:$N$4,0,AW$110+1)-INDEX($F$4:$N$4,0,AW$110))+AV123)))</f>
        <v>156.87423489413393</v>
      </c>
      <c r="AX123" s="3" cm="1">
        <f t="array" ref="AX123">IF(AX$110=-1,AY123,IF(AX$110=99,AW123,IF(AX$110=0,INDEX($F104:$N104,0,AX$108),(INDEX($F104:$N104,0,AX$110+1)-INDEX($F104:$N104,0,AX$110))/(INDEX($F$4:$N$4,0,AX$110+1)-INDEX($F$4:$N$4,0,AX$110))+AW123)))</f>
        <v>160.75487608174205</v>
      </c>
      <c r="AY123" s="3" cm="1">
        <f t="array" ref="AY123">IF(AY$110=-1,AZ123,IF(AY$110=99,AX123,IF(AY$110=0,INDEX($F104:$N104,0,AY$108),(INDEX($F104:$N104,0,AY$110+1)-INDEX($F104:$N104,0,AY$110))/(INDEX($F$4:$N$4,0,AY$110+1)-INDEX($F$4:$N$4,0,AY$110))+AX123)))</f>
        <v>198.48633406136298</v>
      </c>
      <c r="AZ123" s="3" cm="1">
        <f t="array" ref="AZ123">IF(AZ$110=-1,BA123,IF(AZ$110=99,AY123,IF(AZ$110=0,INDEX($F104:$N104,0,AZ$108),(INDEX($F104:$N104,0,AZ$110+1)-INDEX($F104:$N104,0,AZ$110))/(INDEX($F$4:$N$4,0,AZ$110+1)-INDEX($F$4:$N$4,0,AZ$110))+AY123)))</f>
        <v>212.60302863276658</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597</v>
      </c>
      <c r="I127" s="101" t="s">
        <v>597</v>
      </c>
      <c r="J127" s="101" t="s">
        <v>626</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46.854664337209421</v>
      </c>
      <c r="O137" s="3">
        <f t="shared" si="334"/>
        <v>47.499444955473628</v>
      </c>
      <c r="P137" s="3">
        <f t="shared" si="334"/>
        <v>48.144225573737835</v>
      </c>
      <c r="Q137" s="3">
        <f t="shared" si="334"/>
        <v>48.789006192002041</v>
      </c>
      <c r="R137" s="3">
        <f t="shared" si="334"/>
        <v>48.789006192002041</v>
      </c>
      <c r="S137" s="3">
        <f t="shared" si="334"/>
        <v>48.789006192002041</v>
      </c>
      <c r="T137" s="3">
        <f t="shared" si="334"/>
        <v>49.433786810266248</v>
      </c>
      <c r="U137" s="3">
        <f t="shared" si="334"/>
        <v>50.078567428530455</v>
      </c>
      <c r="V137" s="3">
        <f t="shared" si="334"/>
        <v>50.723348046794662</v>
      </c>
      <c r="W137" s="3">
        <f t="shared" si="334"/>
        <v>51.368128665058869</v>
      </c>
      <c r="X137" s="3">
        <f t="shared" si="334"/>
        <v>52.012909283323076</v>
      </c>
      <c r="Y137" s="3">
        <f t="shared" si="334"/>
        <v>52.65768990158729</v>
      </c>
      <c r="Z137" s="3">
        <f t="shared" si="334"/>
        <v>54.450820010739768</v>
      </c>
      <c r="AA137" s="3">
        <f t="shared" si="334"/>
        <v>56.243950119892247</v>
      </c>
      <c r="AB137" s="3">
        <f t="shared" si="334"/>
        <v>56.243950119892247</v>
      </c>
      <c r="AC137" s="3">
        <f t="shared" si="334"/>
        <v>56.243950119892247</v>
      </c>
      <c r="AD137" s="3">
        <f t="shared" si="334"/>
        <v>58.037080229044726</v>
      </c>
      <c r="AE137" s="3">
        <f t="shared" si="334"/>
        <v>59.830210338197205</v>
      </c>
      <c r="AF137" s="3">
        <f t="shared" si="334"/>
        <v>61.623340447349683</v>
      </c>
      <c r="AG137" s="3">
        <f t="shared" si="334"/>
        <v>63.416470556502162</v>
      </c>
      <c r="AH137" s="3">
        <f t="shared" si="334"/>
        <v>65.209600665654648</v>
      </c>
      <c r="AI137" s="3">
        <f t="shared" si="334"/>
        <v>67.002730774807134</v>
      </c>
      <c r="AJ137" s="3">
        <f t="shared" si="334"/>
        <v>68.79586088395962</v>
      </c>
      <c r="AK137" s="3">
        <f t="shared" si="334"/>
        <v>70.588990993112105</v>
      </c>
      <c r="AL137" s="3">
        <f t="shared" si="334"/>
        <v>82.466190267385201</v>
      </c>
      <c r="AM137" s="3">
        <f t="shared" si="334"/>
        <v>94.343389541658269</v>
      </c>
      <c r="AN137" s="3">
        <f t="shared" si="334"/>
        <v>117.35350634244885</v>
      </c>
      <c r="AO137" s="3">
        <f t="shared" si="334"/>
        <v>126.06849383854137</v>
      </c>
    </row>
    <row r="138" spans="1:75">
      <c r="A138" s="31"/>
      <c r="B138" s="15" t="str">
        <f t="shared" si="330"/>
        <v>COM_PROJ</v>
      </c>
      <c r="C138" s="16" t="str">
        <f t="shared" si="331"/>
        <v>-</v>
      </c>
      <c r="D138" s="43" t="s">
        <v>398</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4.1047000698166478</v>
      </c>
      <c r="O138" s="3">
        <f t="shared" si="335"/>
        <v>4.1611860373557157</v>
      </c>
      <c r="P138" s="3">
        <f t="shared" si="335"/>
        <v>4.2176720048947836</v>
      </c>
      <c r="Q138" s="3">
        <f t="shared" si="335"/>
        <v>4.2741579724338514</v>
      </c>
      <c r="R138" s="3">
        <f t="shared" si="335"/>
        <v>4.2741579724338514</v>
      </c>
      <c r="S138" s="3">
        <f t="shared" si="335"/>
        <v>4.2741579724338514</v>
      </c>
      <c r="T138" s="3">
        <f t="shared" si="335"/>
        <v>4.3306439399729193</v>
      </c>
      <c r="U138" s="3">
        <f t="shared" si="335"/>
        <v>4.3871299075119872</v>
      </c>
      <c r="V138" s="3">
        <f t="shared" si="335"/>
        <v>4.443615875051055</v>
      </c>
      <c r="W138" s="3">
        <f t="shared" si="335"/>
        <v>4.5001018425901229</v>
      </c>
      <c r="X138" s="3">
        <f t="shared" si="335"/>
        <v>4.5565878101291908</v>
      </c>
      <c r="Y138" s="3">
        <f t="shared" si="335"/>
        <v>4.6130737776682551</v>
      </c>
      <c r="Z138" s="3">
        <f t="shared" si="335"/>
        <v>4.7098673764458727</v>
      </c>
      <c r="AA138" s="3">
        <f t="shared" si="335"/>
        <v>4.8066609752234903</v>
      </c>
      <c r="AB138" s="3">
        <f t="shared" si="335"/>
        <v>4.8066609752234903</v>
      </c>
      <c r="AC138" s="3">
        <f t="shared" si="335"/>
        <v>4.8066609752234903</v>
      </c>
      <c r="AD138" s="3">
        <f t="shared" si="335"/>
        <v>4.903454574001108</v>
      </c>
      <c r="AE138" s="3">
        <f t="shared" si="335"/>
        <v>5.0002481727787256</v>
      </c>
      <c r="AF138" s="3">
        <f t="shared" si="335"/>
        <v>5.0970417715563432</v>
      </c>
      <c r="AG138" s="3">
        <f t="shared" si="335"/>
        <v>5.1938353703339608</v>
      </c>
      <c r="AH138" s="3">
        <f t="shared" si="335"/>
        <v>5.2906289691115784</v>
      </c>
      <c r="AI138" s="3">
        <f t="shared" si="335"/>
        <v>5.387422567889196</v>
      </c>
      <c r="AJ138" s="3">
        <f t="shared" si="335"/>
        <v>5.4842161666668137</v>
      </c>
      <c r="AK138" s="3">
        <f t="shared" si="335"/>
        <v>5.5810097654444339</v>
      </c>
      <c r="AL138" s="3">
        <f t="shared" si="335"/>
        <v>6.3335843515098915</v>
      </c>
      <c r="AM138" s="3">
        <f t="shared" si="335"/>
        <v>7.0861589375753464</v>
      </c>
      <c r="AN138" s="3">
        <f t="shared" si="335"/>
        <v>8.3737326141361095</v>
      </c>
      <c r="AO138" s="3">
        <f t="shared" si="335"/>
        <v>8.5458091266635687</v>
      </c>
    </row>
    <row r="139" spans="1:75">
      <c r="A139" s="31"/>
      <c r="B139" s="15" t="str">
        <f t="shared" si="330"/>
        <v>COM_PROJ</v>
      </c>
      <c r="C139" s="16" t="str">
        <f t="shared" si="331"/>
        <v>-</v>
      </c>
      <c r="D139" s="43" t="s">
        <v>399</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0.98762857651971914</v>
      </c>
      <c r="O139" s="3">
        <f t="shared" si="336"/>
        <v>0.99505324207490387</v>
      </c>
      <c r="P139" s="3">
        <f t="shared" si="336"/>
        <v>1.0024779076300885</v>
      </c>
      <c r="Q139" s="3">
        <f t="shared" si="336"/>
        <v>1.0099025731852731</v>
      </c>
      <c r="R139" s="3">
        <f t="shared" si="336"/>
        <v>1.0099025731852731</v>
      </c>
      <c r="S139" s="3">
        <f t="shared" si="336"/>
        <v>1.0099025731852731</v>
      </c>
      <c r="T139" s="3">
        <f t="shared" si="336"/>
        <v>1.0173272387404577</v>
      </c>
      <c r="U139" s="3">
        <f t="shared" si="336"/>
        <v>1.0247519042956423</v>
      </c>
      <c r="V139" s="3">
        <f t="shared" si="336"/>
        <v>1.032176569850827</v>
      </c>
      <c r="W139" s="3">
        <f t="shared" si="336"/>
        <v>1.0396012354060116</v>
      </c>
      <c r="X139" s="3">
        <f t="shared" si="336"/>
        <v>1.0470259009611962</v>
      </c>
      <c r="Y139" s="3">
        <f t="shared" si="336"/>
        <v>1.0544505665163815</v>
      </c>
      <c r="Z139" s="3">
        <f t="shared" si="336"/>
        <v>1.0832897361525546</v>
      </c>
      <c r="AA139" s="3">
        <f t="shared" si="336"/>
        <v>1.1121289057887278</v>
      </c>
      <c r="AB139" s="3">
        <f t="shared" si="336"/>
        <v>1.1121289057887278</v>
      </c>
      <c r="AC139" s="3">
        <f t="shared" si="336"/>
        <v>1.1121289057887278</v>
      </c>
      <c r="AD139" s="3">
        <f t="shared" si="336"/>
        <v>1.140968075424901</v>
      </c>
      <c r="AE139" s="3">
        <f t="shared" si="336"/>
        <v>1.1698072450610741</v>
      </c>
      <c r="AF139" s="3">
        <f t="shared" si="336"/>
        <v>1.1986464146972473</v>
      </c>
      <c r="AG139" s="3">
        <f t="shared" si="336"/>
        <v>1.2274855843334205</v>
      </c>
      <c r="AH139" s="3">
        <f t="shared" si="336"/>
        <v>1.2563247539695936</v>
      </c>
      <c r="AI139" s="3">
        <f t="shared" si="336"/>
        <v>1.2851639236057668</v>
      </c>
      <c r="AJ139" s="3">
        <f t="shared" si="336"/>
        <v>1.31400309324194</v>
      </c>
      <c r="AK139" s="3">
        <f t="shared" si="336"/>
        <v>1.3428422628781138</v>
      </c>
      <c r="AL139" s="3">
        <f t="shared" si="336"/>
        <v>1.5239186276596077</v>
      </c>
      <c r="AM139" s="3">
        <f t="shared" si="336"/>
        <v>1.7049949924411019</v>
      </c>
      <c r="AN139" s="3">
        <f t="shared" si="336"/>
        <v>2.0147970573220011</v>
      </c>
      <c r="AO139" s="3">
        <f t="shared" si="336"/>
        <v>2.056200248354072</v>
      </c>
    </row>
    <row r="140" spans="1:75">
      <c r="A140" s="31"/>
      <c r="B140" s="15" t="str">
        <f t="shared" si="330"/>
        <v>COM_PROJ</v>
      </c>
      <c r="C140" s="16" t="str">
        <f t="shared" si="331"/>
        <v>-</v>
      </c>
      <c r="D140" s="43" t="s">
        <v>400</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3.2487280613339848</v>
      </c>
      <c r="O140" s="3">
        <f t="shared" si="337"/>
        <v>3.2731509262739067</v>
      </c>
      <c r="P140" s="3">
        <f t="shared" si="337"/>
        <v>3.2975737912138285</v>
      </c>
      <c r="Q140" s="3">
        <f t="shared" si="337"/>
        <v>3.3219966561537504</v>
      </c>
      <c r="R140" s="3">
        <f t="shared" si="337"/>
        <v>3.3219966561537504</v>
      </c>
      <c r="S140" s="3">
        <f t="shared" si="337"/>
        <v>3.3219966561537504</v>
      </c>
      <c r="T140" s="3">
        <f t="shared" si="337"/>
        <v>3.3464195210936722</v>
      </c>
      <c r="U140" s="3">
        <f t="shared" si="337"/>
        <v>3.3708423860335941</v>
      </c>
      <c r="V140" s="3">
        <f t="shared" si="337"/>
        <v>3.3952652509735159</v>
      </c>
      <c r="W140" s="3">
        <f t="shared" si="337"/>
        <v>3.4196881159134378</v>
      </c>
      <c r="X140" s="3">
        <f t="shared" si="337"/>
        <v>3.4441109808533596</v>
      </c>
      <c r="Y140" s="3">
        <f t="shared" si="337"/>
        <v>3.4685338457932815</v>
      </c>
      <c r="Z140" s="3">
        <f t="shared" si="337"/>
        <v>3.5633980709585367</v>
      </c>
      <c r="AA140" s="3">
        <f t="shared" si="337"/>
        <v>3.6582622961237918</v>
      </c>
      <c r="AB140" s="3">
        <f t="shared" si="337"/>
        <v>3.6582622961237918</v>
      </c>
      <c r="AC140" s="3">
        <f t="shared" si="337"/>
        <v>3.6582622961237918</v>
      </c>
      <c r="AD140" s="3">
        <f t="shared" si="337"/>
        <v>3.753126521289047</v>
      </c>
      <c r="AE140" s="3">
        <f t="shared" si="337"/>
        <v>3.8479907464543022</v>
      </c>
      <c r="AF140" s="3">
        <f t="shared" si="337"/>
        <v>3.9428549716195573</v>
      </c>
      <c r="AG140" s="3">
        <f t="shared" si="337"/>
        <v>4.0377191967848125</v>
      </c>
      <c r="AH140" s="3">
        <f t="shared" si="337"/>
        <v>4.1325834219500672</v>
      </c>
      <c r="AI140" s="3">
        <f t="shared" si="337"/>
        <v>4.2274476471153219</v>
      </c>
      <c r="AJ140" s="3">
        <f t="shared" si="337"/>
        <v>4.3223118722805767</v>
      </c>
      <c r="AK140" s="3">
        <f t="shared" si="337"/>
        <v>4.4171760974458323</v>
      </c>
      <c r="AL140" s="3">
        <f t="shared" si="337"/>
        <v>5.0128128393300857</v>
      </c>
      <c r="AM140" s="3">
        <f t="shared" si="337"/>
        <v>5.6084495812143391</v>
      </c>
      <c r="AN140" s="3">
        <f t="shared" si="337"/>
        <v>6.6275195894804417</v>
      </c>
      <c r="AO140" s="3">
        <f t="shared" si="337"/>
        <v>6.7637121944055139</v>
      </c>
    </row>
    <row r="141" spans="1:75">
      <c r="A141" s="31"/>
      <c r="B141" s="15" t="str">
        <f t="shared" si="330"/>
        <v>COM_PROJ</v>
      </c>
      <c r="C141" s="16" t="str">
        <f t="shared" si="331"/>
        <v>-</v>
      </c>
      <c r="D141" s="43" t="s">
        <v>401</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0.5892248466311506</v>
      </c>
      <c r="O141" s="3">
        <f t="shared" si="338"/>
        <v>0.5936544444850903</v>
      </c>
      <c r="P141" s="3">
        <f t="shared" si="338"/>
        <v>0.59808404233903001</v>
      </c>
      <c r="Q141" s="3">
        <f t="shared" si="338"/>
        <v>0.60251364019296971</v>
      </c>
      <c r="R141" s="3">
        <f t="shared" si="338"/>
        <v>0.60251364019296971</v>
      </c>
      <c r="S141" s="3">
        <f t="shared" si="338"/>
        <v>0.60251364019296971</v>
      </c>
      <c r="T141" s="3">
        <f t="shared" si="338"/>
        <v>0.60694323804690942</v>
      </c>
      <c r="U141" s="3">
        <f t="shared" si="338"/>
        <v>0.61137283590084912</v>
      </c>
      <c r="V141" s="3">
        <f t="shared" si="338"/>
        <v>0.61580243375478882</v>
      </c>
      <c r="W141" s="3">
        <f t="shared" si="338"/>
        <v>0.62023203160872853</v>
      </c>
      <c r="X141" s="3">
        <f t="shared" si="338"/>
        <v>0.62466162946266823</v>
      </c>
      <c r="Y141" s="3">
        <f t="shared" si="338"/>
        <v>0.62909122731660805</v>
      </c>
      <c r="Z141" s="3">
        <f t="shared" si="338"/>
        <v>0.64629684055000014</v>
      </c>
      <c r="AA141" s="3">
        <f t="shared" si="338"/>
        <v>0.66350245378339223</v>
      </c>
      <c r="AB141" s="3">
        <f t="shared" si="338"/>
        <v>0.66350245378339223</v>
      </c>
      <c r="AC141" s="3">
        <f t="shared" si="338"/>
        <v>0.66350245378339223</v>
      </c>
      <c r="AD141" s="3">
        <f t="shared" si="338"/>
        <v>0.68070806701678432</v>
      </c>
      <c r="AE141" s="3">
        <f t="shared" si="338"/>
        <v>0.69791368025017642</v>
      </c>
      <c r="AF141" s="3">
        <f t="shared" si="338"/>
        <v>0.71511929348356851</v>
      </c>
      <c r="AG141" s="3">
        <f t="shared" si="338"/>
        <v>0.7323249067169606</v>
      </c>
      <c r="AH141" s="3">
        <f t="shared" si="338"/>
        <v>0.74953051995035269</v>
      </c>
      <c r="AI141" s="3">
        <f t="shared" si="338"/>
        <v>0.76673613318374478</v>
      </c>
      <c r="AJ141" s="3">
        <f t="shared" si="338"/>
        <v>0.78394174641713688</v>
      </c>
      <c r="AK141" s="3">
        <f t="shared" si="338"/>
        <v>0.8011473596505293</v>
      </c>
      <c r="AL141" s="3">
        <f t="shared" si="338"/>
        <v>0.90917855255391933</v>
      </c>
      <c r="AM141" s="3">
        <f t="shared" si="338"/>
        <v>1.017209745457309</v>
      </c>
      <c r="AN141" s="3">
        <f t="shared" si="338"/>
        <v>1.2020394258708922</v>
      </c>
      <c r="AO141" s="3">
        <f t="shared" si="338"/>
        <v>1.2267408059908154</v>
      </c>
    </row>
    <row r="142" spans="1:75">
      <c r="A142" s="31"/>
      <c r="B142" s="15" t="str">
        <f t="shared" si="330"/>
        <v>COM_PROJ</v>
      </c>
      <c r="C142" s="16" t="str">
        <f t="shared" si="331"/>
        <v>-</v>
      </c>
      <c r="D142" s="43" t="s">
        <v>402</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0.29341567426743453</v>
      </c>
      <c r="O142" s="3">
        <f t="shared" si="339"/>
        <v>0.29562147643018838</v>
      </c>
      <c r="P142" s="3">
        <f t="shared" si="339"/>
        <v>0.29782727859294222</v>
      </c>
      <c r="Q142" s="3">
        <f t="shared" si="339"/>
        <v>0.30003308075569607</v>
      </c>
      <c r="R142" s="3">
        <f t="shared" si="339"/>
        <v>0.30003308075569607</v>
      </c>
      <c r="S142" s="3">
        <f t="shared" si="339"/>
        <v>0.30003308075569607</v>
      </c>
      <c r="T142" s="3">
        <f t="shared" si="339"/>
        <v>0.30223888291844991</v>
      </c>
      <c r="U142" s="3">
        <f t="shared" si="339"/>
        <v>0.30444468508120376</v>
      </c>
      <c r="V142" s="3">
        <f t="shared" si="339"/>
        <v>0.3066504872439576</v>
      </c>
      <c r="W142" s="3">
        <f t="shared" si="339"/>
        <v>0.30885628940671145</v>
      </c>
      <c r="X142" s="3">
        <f t="shared" si="339"/>
        <v>0.31106209156946529</v>
      </c>
      <c r="Y142" s="3">
        <f t="shared" si="339"/>
        <v>0.3132678937322193</v>
      </c>
      <c r="Z142" s="3">
        <f t="shared" si="339"/>
        <v>0.32183575477359305</v>
      </c>
      <c r="AA142" s="3">
        <f t="shared" si="339"/>
        <v>0.3304036158149668</v>
      </c>
      <c r="AB142" s="3">
        <f t="shared" si="339"/>
        <v>0.3304036158149668</v>
      </c>
      <c r="AC142" s="3">
        <f t="shared" si="339"/>
        <v>0.3304036158149668</v>
      </c>
      <c r="AD142" s="3">
        <f t="shared" si="339"/>
        <v>0.33897147685634055</v>
      </c>
      <c r="AE142" s="3">
        <f t="shared" si="339"/>
        <v>0.3475393378977143</v>
      </c>
      <c r="AF142" s="3">
        <f t="shared" si="339"/>
        <v>0.35610719893908804</v>
      </c>
      <c r="AG142" s="3">
        <f t="shared" si="339"/>
        <v>0.36467505998046179</v>
      </c>
      <c r="AH142" s="3">
        <f t="shared" si="339"/>
        <v>0.37324292102183554</v>
      </c>
      <c r="AI142" s="3">
        <f t="shared" si="339"/>
        <v>0.38181078206320929</v>
      </c>
      <c r="AJ142" s="3">
        <f t="shared" si="339"/>
        <v>0.39037864310458303</v>
      </c>
      <c r="AK142" s="3">
        <f t="shared" si="339"/>
        <v>0.39894650414595656</v>
      </c>
      <c r="AL142" s="3">
        <f t="shared" si="339"/>
        <v>0.4527426831239727</v>
      </c>
      <c r="AM142" s="3">
        <f t="shared" si="339"/>
        <v>0.50653886210198873</v>
      </c>
      <c r="AN142" s="3">
        <f t="shared" si="339"/>
        <v>0.59857830275567625</v>
      </c>
      <c r="AO142" s="3">
        <f t="shared" si="339"/>
        <v>0.61087882291306961</v>
      </c>
    </row>
    <row r="143" spans="1:75">
      <c r="A143" s="31"/>
      <c r="B143" s="15" t="str">
        <f t="shared" si="330"/>
        <v>COM_PROJ</v>
      </c>
      <c r="C143" s="16" t="str">
        <f t="shared" si="331"/>
        <v>-</v>
      </c>
      <c r="D143" s="43" t="s">
        <v>403</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6.8240748222214735</v>
      </c>
      <c r="O143" s="3">
        <f t="shared" si="340"/>
        <v>6.8850023780075267</v>
      </c>
      <c r="P143" s="3">
        <f t="shared" si="340"/>
        <v>6.9459299337935798</v>
      </c>
      <c r="Q143" s="3">
        <f t="shared" si="340"/>
        <v>7.0068574895796329</v>
      </c>
      <c r="R143" s="3">
        <f t="shared" si="340"/>
        <v>7.0068574895796329</v>
      </c>
      <c r="S143" s="3">
        <f t="shared" si="340"/>
        <v>7.0068574895796329</v>
      </c>
      <c r="T143" s="3">
        <f t="shared" si="340"/>
        <v>7.0677850453656861</v>
      </c>
      <c r="U143" s="3">
        <f t="shared" si="340"/>
        <v>7.1287126011517392</v>
      </c>
      <c r="V143" s="3">
        <f t="shared" si="340"/>
        <v>7.1896401569377923</v>
      </c>
      <c r="W143" s="3">
        <f t="shared" si="340"/>
        <v>7.2505677127238455</v>
      </c>
      <c r="X143" s="3">
        <f t="shared" si="340"/>
        <v>7.3114952685098986</v>
      </c>
      <c r="Y143" s="3">
        <f t="shared" si="340"/>
        <v>7.3724228242959535</v>
      </c>
      <c r="Z143" s="3">
        <f t="shared" si="340"/>
        <v>7.5271143317954401</v>
      </c>
      <c r="AA143" s="3">
        <f t="shared" si="340"/>
        <v>7.6818058392949267</v>
      </c>
      <c r="AB143" s="3">
        <f t="shared" si="340"/>
        <v>7.6818058392949267</v>
      </c>
      <c r="AC143" s="3">
        <f t="shared" si="340"/>
        <v>7.6818058392949267</v>
      </c>
      <c r="AD143" s="3">
        <f t="shared" si="340"/>
        <v>7.8364973467944132</v>
      </c>
      <c r="AE143" s="3">
        <f t="shared" si="340"/>
        <v>7.9911888542938998</v>
      </c>
      <c r="AF143" s="3">
        <f t="shared" si="340"/>
        <v>8.1458803617933864</v>
      </c>
      <c r="AG143" s="3">
        <f t="shared" si="340"/>
        <v>8.3005718692928738</v>
      </c>
      <c r="AH143" s="3">
        <f t="shared" si="340"/>
        <v>8.4552633767923613</v>
      </c>
      <c r="AI143" s="3">
        <f t="shared" si="340"/>
        <v>8.6099548842918487</v>
      </c>
      <c r="AJ143" s="3">
        <f t="shared" si="340"/>
        <v>8.7646463917913362</v>
      </c>
      <c r="AK143" s="3">
        <f t="shared" si="340"/>
        <v>8.9193378992908219</v>
      </c>
      <c r="AL143" s="3">
        <f t="shared" si="340"/>
        <v>10.122071330989481</v>
      </c>
      <c r="AM143" s="3">
        <f t="shared" si="340"/>
        <v>11.324804762688142</v>
      </c>
      <c r="AN143" s="3">
        <f t="shared" si="340"/>
        <v>13.382551509985426</v>
      </c>
      <c r="AO143" s="3">
        <f t="shared" si="340"/>
        <v>13.657557042007054</v>
      </c>
    </row>
    <row r="144" spans="1:75">
      <c r="A144" s="31"/>
      <c r="B144" s="15" t="str">
        <f t="shared" si="330"/>
        <v>COM_PROJ</v>
      </c>
      <c r="C144" s="16" t="str">
        <f t="shared" si="331"/>
        <v>-</v>
      </c>
      <c r="D144" s="43" t="s">
        <v>404</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2.1919977927383534</v>
      </c>
      <c r="O144" s="3">
        <f t="shared" si="341"/>
        <v>2.2084765084172129</v>
      </c>
      <c r="P144" s="3">
        <f t="shared" si="341"/>
        <v>2.2249552240960724</v>
      </c>
      <c r="Q144" s="3">
        <f t="shared" si="341"/>
        <v>2.2414339397749319</v>
      </c>
      <c r="R144" s="3">
        <f t="shared" si="341"/>
        <v>2.2414339397749319</v>
      </c>
      <c r="S144" s="3">
        <f t="shared" si="341"/>
        <v>2.2414339397749319</v>
      </c>
      <c r="T144" s="3">
        <f t="shared" si="341"/>
        <v>2.2579126554537914</v>
      </c>
      <c r="U144" s="3">
        <f t="shared" si="341"/>
        <v>2.2743913711326509</v>
      </c>
      <c r="V144" s="3">
        <f t="shared" si="341"/>
        <v>2.2908700868115104</v>
      </c>
      <c r="W144" s="3">
        <f t="shared" si="341"/>
        <v>2.3073488024903699</v>
      </c>
      <c r="X144" s="3">
        <f t="shared" si="341"/>
        <v>2.3238275181692294</v>
      </c>
      <c r="Y144" s="3">
        <f t="shared" si="341"/>
        <v>2.3403062338480902</v>
      </c>
      <c r="Z144" s="3">
        <f t="shared" si="341"/>
        <v>2.4043134909180122</v>
      </c>
      <c r="AA144" s="3">
        <f t="shared" si="341"/>
        <v>2.4683207479879341</v>
      </c>
      <c r="AB144" s="3">
        <f t="shared" si="341"/>
        <v>2.4683207479879341</v>
      </c>
      <c r="AC144" s="3">
        <f t="shared" si="341"/>
        <v>2.4683207479879341</v>
      </c>
      <c r="AD144" s="3">
        <f t="shared" si="341"/>
        <v>2.532328005057856</v>
      </c>
      <c r="AE144" s="3">
        <f t="shared" si="341"/>
        <v>2.596335262127778</v>
      </c>
      <c r="AF144" s="3">
        <f t="shared" si="341"/>
        <v>2.6603425191976999</v>
      </c>
      <c r="AG144" s="3">
        <f t="shared" si="341"/>
        <v>2.7243497762676219</v>
      </c>
      <c r="AH144" s="3">
        <f t="shared" si="341"/>
        <v>2.7883570333375438</v>
      </c>
      <c r="AI144" s="3">
        <f t="shared" si="341"/>
        <v>2.8523642904074658</v>
      </c>
      <c r="AJ144" s="3">
        <f t="shared" si="341"/>
        <v>2.9163715474773877</v>
      </c>
      <c r="AK144" s="3">
        <f t="shared" si="341"/>
        <v>2.9803788045473083</v>
      </c>
      <c r="AL144" s="3">
        <f t="shared" si="341"/>
        <v>3.3822697596640721</v>
      </c>
      <c r="AM144" s="3">
        <f t="shared" si="341"/>
        <v>3.7841607147808358</v>
      </c>
      <c r="AN144" s="3">
        <f t="shared" si="341"/>
        <v>4.4717526481751984</v>
      </c>
      <c r="AO144" s="3">
        <f t="shared" si="341"/>
        <v>4.5636451931179902</v>
      </c>
    </row>
    <row r="145" spans="1:57">
      <c r="A145" s="31" t="s">
        <v>113</v>
      </c>
      <c r="B145" s="15" t="str">
        <f t="shared" si="330"/>
        <v>COM_PROJ</v>
      </c>
      <c r="C145" s="16" t="str">
        <f t="shared" si="331"/>
        <v>-</v>
      </c>
      <c r="D145" s="43" t="s">
        <v>405</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0.12033839424918329</v>
      </c>
      <c r="O145" s="3">
        <f t="shared" si="342"/>
        <v>0.12124305856529353</v>
      </c>
      <c r="P145" s="3">
        <f t="shared" si="342"/>
        <v>0.12214772288140378</v>
      </c>
      <c r="Q145" s="3">
        <f t="shared" si="342"/>
        <v>0.12305238719751403</v>
      </c>
      <c r="R145" s="3">
        <f t="shared" si="342"/>
        <v>0.12305238719751403</v>
      </c>
      <c r="S145" s="3">
        <f t="shared" si="342"/>
        <v>0.12305238719751403</v>
      </c>
      <c r="T145" s="3">
        <f t="shared" si="342"/>
        <v>0.12395705151362428</v>
      </c>
      <c r="U145" s="3">
        <f t="shared" si="342"/>
        <v>0.12486171582973453</v>
      </c>
      <c r="V145" s="3">
        <f t="shared" si="342"/>
        <v>0.12576638014584476</v>
      </c>
      <c r="W145" s="3">
        <f t="shared" si="342"/>
        <v>0.12667104446195501</v>
      </c>
      <c r="X145" s="3">
        <f t="shared" si="342"/>
        <v>0.12757570877806526</v>
      </c>
      <c r="Y145" s="3">
        <f t="shared" si="342"/>
        <v>0.12848037309417548</v>
      </c>
      <c r="Z145" s="3">
        <f t="shared" si="342"/>
        <v>0.1319943047968469</v>
      </c>
      <c r="AA145" s="3">
        <f t="shared" si="342"/>
        <v>0.13550823649951832</v>
      </c>
      <c r="AB145" s="3">
        <f t="shared" si="342"/>
        <v>0.13550823649951832</v>
      </c>
      <c r="AC145" s="3">
        <f t="shared" si="342"/>
        <v>0.13550823649951832</v>
      </c>
      <c r="AD145" s="3">
        <f t="shared" si="342"/>
        <v>0.13902216820218974</v>
      </c>
      <c r="AE145" s="3">
        <f t="shared" si="342"/>
        <v>0.14253609990486116</v>
      </c>
      <c r="AF145" s="3">
        <f t="shared" si="342"/>
        <v>0.14605003160753258</v>
      </c>
      <c r="AG145" s="3">
        <f t="shared" si="342"/>
        <v>0.149563963310204</v>
      </c>
      <c r="AH145" s="3">
        <f t="shared" si="342"/>
        <v>0.15307789501287541</v>
      </c>
      <c r="AI145" s="3">
        <f t="shared" si="342"/>
        <v>0.15659182671554683</v>
      </c>
      <c r="AJ145" s="3">
        <f t="shared" si="342"/>
        <v>0.16010575841821825</v>
      </c>
      <c r="AK145" s="3">
        <f t="shared" si="342"/>
        <v>0.1636196901208897</v>
      </c>
      <c r="AL145" s="3">
        <f t="shared" si="342"/>
        <v>0.18568308469283615</v>
      </c>
      <c r="AM145" s="3">
        <f t="shared" si="342"/>
        <v>0.20774647926478257</v>
      </c>
      <c r="AN145" s="3">
        <f t="shared" si="342"/>
        <v>0.24549455977721832</v>
      </c>
      <c r="AO145" s="3">
        <f t="shared" si="342"/>
        <v>0.25053936472114663</v>
      </c>
    </row>
    <row r="146" spans="1:57">
      <c r="A146" s="31" t="s">
        <v>113</v>
      </c>
      <c r="B146" s="15" t="str">
        <f t="shared" si="330"/>
        <v>COM_PROJ</v>
      </c>
      <c r="C146" s="16" t="str">
        <f t="shared" si="331"/>
        <v>-</v>
      </c>
      <c r="D146" s="43" t="s">
        <v>406</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2.8960760250541256E-2</v>
      </c>
      <c r="O146" s="3">
        <f t="shared" si="343"/>
        <v>2.9178477684196198E-2</v>
      </c>
      <c r="P146" s="3">
        <f t="shared" si="343"/>
        <v>2.9396195117851139E-2</v>
      </c>
      <c r="Q146" s="3">
        <f t="shared" si="343"/>
        <v>2.961391255150608E-2</v>
      </c>
      <c r="R146" s="3">
        <f t="shared" si="343"/>
        <v>2.961391255150608E-2</v>
      </c>
      <c r="S146" s="3">
        <f t="shared" si="343"/>
        <v>2.961391255150608E-2</v>
      </c>
      <c r="T146" s="3">
        <f t="shared" si="343"/>
        <v>2.9831629985161021E-2</v>
      </c>
      <c r="U146" s="3">
        <f t="shared" si="343"/>
        <v>3.0049347418815962E-2</v>
      </c>
      <c r="V146" s="3">
        <f t="shared" si="343"/>
        <v>3.0267064852470903E-2</v>
      </c>
      <c r="W146" s="3">
        <f t="shared" si="343"/>
        <v>3.0484782286125844E-2</v>
      </c>
      <c r="X146" s="3">
        <f t="shared" si="343"/>
        <v>3.0702499719780785E-2</v>
      </c>
      <c r="Y146" s="3">
        <f t="shared" si="343"/>
        <v>3.0920217153435729E-2</v>
      </c>
      <c r="Z146" s="3">
        <f t="shared" si="343"/>
        <v>3.1765883527935607E-2</v>
      </c>
      <c r="AA146" s="3">
        <f t="shared" si="343"/>
        <v>3.2611549902435477E-2</v>
      </c>
      <c r="AB146" s="3">
        <f t="shared" si="343"/>
        <v>3.2611549902435477E-2</v>
      </c>
      <c r="AC146" s="3">
        <f t="shared" si="343"/>
        <v>3.2611549902435477E-2</v>
      </c>
      <c r="AD146" s="3">
        <f t="shared" si="343"/>
        <v>3.3457216276935348E-2</v>
      </c>
      <c r="AE146" s="3">
        <f t="shared" si="343"/>
        <v>3.4302882651435218E-2</v>
      </c>
      <c r="AF146" s="3">
        <f t="shared" si="343"/>
        <v>3.5148549025935089E-2</v>
      </c>
      <c r="AG146" s="3">
        <f t="shared" si="343"/>
        <v>3.5994215400434959E-2</v>
      </c>
      <c r="AH146" s="3">
        <f t="shared" si="343"/>
        <v>3.683988177493483E-2</v>
      </c>
      <c r="AI146" s="3">
        <f t="shared" si="343"/>
        <v>3.76855481494347E-2</v>
      </c>
      <c r="AJ146" s="3">
        <f t="shared" si="343"/>
        <v>3.853121452393457E-2</v>
      </c>
      <c r="AK146" s="3">
        <f t="shared" si="343"/>
        <v>3.9376880898434469E-2</v>
      </c>
      <c r="AL146" s="3">
        <f t="shared" si="343"/>
        <v>4.4686679857427712E-2</v>
      </c>
      <c r="AM146" s="3">
        <f t="shared" si="343"/>
        <v>4.9996478816420976E-2</v>
      </c>
      <c r="AN146" s="3">
        <f t="shared" si="343"/>
        <v>5.9080970232976524E-2</v>
      </c>
      <c r="AO146" s="3">
        <f t="shared" si="343"/>
        <v>6.0295058117424465E-2</v>
      </c>
    </row>
    <row r="147" spans="1:57">
      <c r="A147" s="31" t="s">
        <v>113</v>
      </c>
      <c r="B147" s="15" t="str">
        <f t="shared" si="330"/>
        <v>COM_PROJ</v>
      </c>
      <c r="C147" s="16" t="str">
        <f t="shared" si="331"/>
        <v>-</v>
      </c>
      <c r="D147" s="43" t="s">
        <v>368</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16.506720027229584</v>
      </c>
      <c r="O147" s="3">
        <f t="shared" si="344"/>
        <v>17.806373021295286</v>
      </c>
      <c r="P147" s="3">
        <f t="shared" si="344"/>
        <v>19.106026015360989</v>
      </c>
      <c r="Q147" s="3">
        <f t="shared" si="344"/>
        <v>20.405679009426692</v>
      </c>
      <c r="R147" s="3">
        <f t="shared" si="344"/>
        <v>20.405679009426692</v>
      </c>
      <c r="S147" s="3">
        <f t="shared" si="344"/>
        <v>20.405679009426692</v>
      </c>
      <c r="T147" s="3">
        <f t="shared" si="344"/>
        <v>21.705332003492394</v>
      </c>
      <c r="U147" s="3">
        <f t="shared" si="344"/>
        <v>23.004984997558097</v>
      </c>
      <c r="V147" s="3">
        <f t="shared" si="344"/>
        <v>24.3046379916238</v>
      </c>
      <c r="W147" s="3">
        <f t="shared" si="344"/>
        <v>25.604290985689502</v>
      </c>
      <c r="X147" s="3">
        <f t="shared" si="344"/>
        <v>26.903943979755205</v>
      </c>
      <c r="Y147" s="3">
        <f t="shared" si="344"/>
        <v>28.203596973820897</v>
      </c>
      <c r="Z147" s="3">
        <f t="shared" si="344"/>
        <v>31.536342249582265</v>
      </c>
      <c r="AA147" s="3">
        <f t="shared" si="344"/>
        <v>34.86908752534363</v>
      </c>
      <c r="AB147" s="3">
        <f t="shared" si="344"/>
        <v>34.86908752534363</v>
      </c>
      <c r="AC147" s="3">
        <f t="shared" si="344"/>
        <v>34.86908752534363</v>
      </c>
      <c r="AD147" s="3">
        <f t="shared" si="344"/>
        <v>38.201832801104999</v>
      </c>
      <c r="AE147" s="3">
        <f t="shared" si="344"/>
        <v>41.534578076866367</v>
      </c>
      <c r="AF147" s="3">
        <f t="shared" si="344"/>
        <v>44.867323352627736</v>
      </c>
      <c r="AG147" s="3">
        <f t="shared" si="344"/>
        <v>48.200068628389104</v>
      </c>
      <c r="AH147" s="3">
        <f t="shared" si="344"/>
        <v>51.532813904150473</v>
      </c>
      <c r="AI147" s="3">
        <f t="shared" si="344"/>
        <v>54.865559179911841</v>
      </c>
      <c r="AJ147" s="3">
        <f t="shared" si="344"/>
        <v>58.19830445567321</v>
      </c>
      <c r="AK147" s="3">
        <f t="shared" si="344"/>
        <v>61.531049731434578</v>
      </c>
      <c r="AL147" s="3">
        <f t="shared" si="344"/>
        <v>80.821075196827948</v>
      </c>
      <c r="AM147" s="3">
        <f t="shared" si="344"/>
        <v>100.11110066222132</v>
      </c>
      <c r="AN147" s="3">
        <f t="shared" si="344"/>
        <v>145.64946887396664</v>
      </c>
      <c r="AO147" s="3">
        <f t="shared" si="344"/>
        <v>178.02134980359452</v>
      </c>
    </row>
    <row r="148" spans="1:57">
      <c r="A148" s="31"/>
      <c r="B148" s="15" t="str">
        <f t="shared" si="330"/>
        <v>COM_PROJ</v>
      </c>
      <c r="C148" s="16" t="str">
        <f t="shared" si="331"/>
        <v>-</v>
      </c>
      <c r="D148" s="43" t="s">
        <v>370</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25.970242908568729</v>
      </c>
      <c r="O148" s="3">
        <f t="shared" si="345"/>
        <v>26.327626949537315</v>
      </c>
      <c r="P148" s="3">
        <f t="shared" si="345"/>
        <v>26.685010990505901</v>
      </c>
      <c r="Q148" s="3">
        <f t="shared" si="345"/>
        <v>27.042395031474488</v>
      </c>
      <c r="R148" s="3">
        <f t="shared" si="345"/>
        <v>27.042395031474488</v>
      </c>
      <c r="S148" s="3">
        <f t="shared" si="345"/>
        <v>27.042395031474488</v>
      </c>
      <c r="T148" s="3">
        <f t="shared" si="345"/>
        <v>27.399779072443074</v>
      </c>
      <c r="U148" s="3">
        <f t="shared" si="345"/>
        <v>27.757163113411661</v>
      </c>
      <c r="V148" s="3">
        <f t="shared" si="345"/>
        <v>28.114547154380247</v>
      </c>
      <c r="W148" s="3">
        <f t="shared" si="345"/>
        <v>28.471931195348834</v>
      </c>
      <c r="X148" s="3">
        <f t="shared" si="345"/>
        <v>28.82931523631742</v>
      </c>
      <c r="Y148" s="3">
        <f t="shared" si="345"/>
        <v>29.186699277286003</v>
      </c>
      <c r="Z148" s="3">
        <f t="shared" si="345"/>
        <v>30.270063160100765</v>
      </c>
      <c r="AA148" s="3">
        <f t="shared" si="345"/>
        <v>31.353427042915527</v>
      </c>
      <c r="AB148" s="3">
        <f t="shared" si="345"/>
        <v>31.353427042915527</v>
      </c>
      <c r="AC148" s="3">
        <f t="shared" si="345"/>
        <v>31.353427042915527</v>
      </c>
      <c r="AD148" s="3">
        <f t="shared" si="345"/>
        <v>32.436790925730286</v>
      </c>
      <c r="AE148" s="3">
        <f t="shared" si="345"/>
        <v>33.520154808545044</v>
      </c>
      <c r="AF148" s="3">
        <f t="shared" si="345"/>
        <v>34.603518691359803</v>
      </c>
      <c r="AG148" s="3">
        <f t="shared" si="345"/>
        <v>35.686882574174561</v>
      </c>
      <c r="AH148" s="3">
        <f t="shared" si="345"/>
        <v>36.770246456989319</v>
      </c>
      <c r="AI148" s="3">
        <f t="shared" si="345"/>
        <v>37.853610339804078</v>
      </c>
      <c r="AJ148" s="3">
        <f t="shared" si="345"/>
        <v>38.936974222618836</v>
      </c>
      <c r="AK148" s="3">
        <f t="shared" si="345"/>
        <v>40.020338105433609</v>
      </c>
      <c r="AL148" s="3">
        <f t="shared" si="345"/>
        <v>47.03085283591134</v>
      </c>
      <c r="AM148" s="3">
        <f t="shared" si="345"/>
        <v>54.041367566389084</v>
      </c>
      <c r="AN148" s="3">
        <f t="shared" si="345"/>
        <v>67.875998645520468</v>
      </c>
      <c r="AO148" s="3">
        <f t="shared" si="345"/>
        <v>73.584170791170493</v>
      </c>
    </row>
    <row r="149" spans="1:57">
      <c r="A149" s="31"/>
      <c r="B149" s="15" t="str">
        <f t="shared" si="330"/>
        <v>COM_PROJ</v>
      </c>
      <c r="C149" s="16" t="str">
        <f t="shared" si="331"/>
        <v>-</v>
      </c>
      <c r="D149" s="43" t="s">
        <v>369</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87.144586492335108</v>
      </c>
      <c r="O149" s="3">
        <f t="shared" si="346"/>
        <v>87.977406386485157</v>
      </c>
      <c r="P149" s="3">
        <f t="shared" si="346"/>
        <v>88.810226280635206</v>
      </c>
      <c r="Q149" s="3">
        <f t="shared" si="346"/>
        <v>89.643046174785255</v>
      </c>
      <c r="R149" s="3">
        <f t="shared" si="346"/>
        <v>89.643046174785255</v>
      </c>
      <c r="S149" s="3">
        <f t="shared" si="346"/>
        <v>89.643046174785255</v>
      </c>
      <c r="T149" s="3">
        <f t="shared" si="346"/>
        <v>90.475866068935304</v>
      </c>
      <c r="U149" s="3">
        <f t="shared" si="346"/>
        <v>91.308685963085352</v>
      </c>
      <c r="V149" s="3">
        <f t="shared" si="346"/>
        <v>92.141505857235401</v>
      </c>
      <c r="W149" s="3">
        <f t="shared" si="346"/>
        <v>92.97432575138545</v>
      </c>
      <c r="X149" s="3">
        <f t="shared" si="346"/>
        <v>93.807145645535499</v>
      </c>
      <c r="Y149" s="3">
        <f t="shared" si="346"/>
        <v>94.639965539685534</v>
      </c>
      <c r="Z149" s="3">
        <f t="shared" si="346"/>
        <v>97.370815406283086</v>
      </c>
      <c r="AA149" s="3">
        <f t="shared" si="346"/>
        <v>100.10166527288064</v>
      </c>
      <c r="AB149" s="3">
        <f t="shared" si="346"/>
        <v>100.10166527288064</v>
      </c>
      <c r="AC149" s="3">
        <f t="shared" si="346"/>
        <v>100.10166527288064</v>
      </c>
      <c r="AD149" s="3">
        <f t="shared" si="346"/>
        <v>102.83251513947819</v>
      </c>
      <c r="AE149" s="3">
        <f t="shared" si="346"/>
        <v>105.56336500607574</v>
      </c>
      <c r="AF149" s="3">
        <f t="shared" si="346"/>
        <v>108.29421487267329</v>
      </c>
      <c r="AG149" s="3">
        <f t="shared" si="346"/>
        <v>111.02506473927085</v>
      </c>
      <c r="AH149" s="3">
        <f t="shared" si="346"/>
        <v>113.7559146058684</v>
      </c>
      <c r="AI149" s="3">
        <f t="shared" si="346"/>
        <v>116.48676447246595</v>
      </c>
      <c r="AJ149" s="3">
        <f t="shared" si="346"/>
        <v>119.2176143390635</v>
      </c>
      <c r="AK149" s="3">
        <f t="shared" si="346"/>
        <v>121.94846420566111</v>
      </c>
      <c r="AL149" s="3">
        <f t="shared" si="346"/>
        <v>141.35167014370157</v>
      </c>
      <c r="AM149" s="3">
        <f t="shared" si="346"/>
        <v>160.75487608174205</v>
      </c>
      <c r="AN149" s="3">
        <f t="shared" si="346"/>
        <v>198.48633406136298</v>
      </c>
      <c r="AO149" s="3">
        <f t="shared" si="346"/>
        <v>212.60302863276658</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378</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379</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377</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380</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18.640659659915396</v>
      </c>
      <c r="W176" s="3" cm="1">
        <f t="array" ref="W176">IF(W$174=-1,Z176,IF(W$174=99,V176,IF(W$174=0,INDEX($F43:$N43,0,W$172),(INDEX($F43:$N43,0,W$174+1)-INDEX($F43:$N43,0,W$174))/(INDEX($F$4:$N$4,0,W$174+1)-INDEX($F$4:$N$4,0,W$174))+V176)))</f>
        <v>18.89717918108563</v>
      </c>
      <c r="X176" s="3" cm="1">
        <f t="array" ref="X176">IF(X$174=-1,Y176,IF(X$174=99,U176,IF(X$174=0,INDEX($F43:$N43,0,X$172),(INDEX($F43:$N43,0,X$174+1)-INDEX($F43:$N43,0,X$174))/(INDEX($F$4:$N$4,0,X$174+1)-INDEX($F$4:$N$4,0,X$174))+U176)))</f>
        <v>18.640659659915396</v>
      </c>
      <c r="Y176" s="3" cm="1">
        <f t="array" ref="Y176">IF(Y$174=-1,Z176,IF(Y$174=99,V176,IF(Y$174=0,INDEX($F43:$N43,0,Y$172),(INDEX($F43:$N43,0,Y$174+1)-INDEX($F43:$N43,0,Y$174))/(INDEX($F$4:$N$4,0,Y$174+1)-INDEX($F$4:$N$4,0,Y$174))+V176)))</f>
        <v>18.89717918108563</v>
      </c>
      <c r="Z176" s="3" cm="1">
        <f t="array" ref="Z176">IF(Z$174=-1,AA176,IF(Z$174=99,W176,IF(Z$174=0,INDEX($F43:$N43,0,Z$172),(INDEX($F43:$N43,0,Z$174+1)-INDEX($F43:$N43,0,Z$174))/(INDEX($F$4:$N$4,0,Z$174+1)-INDEX($F$4:$N$4,0,Z$174))+W176)))</f>
        <v>19.153698702255863</v>
      </c>
      <c r="AA176" s="3" cm="1">
        <f t="array" ref="AA176">IF(AA$174=-1,AB176,IF(AA$174=99,Z176,IF(AA$174=0,INDEX($F43:$N43,0,AA$172),(INDEX($F43:$N43,0,AA$174+1)-INDEX($F43:$N43,0,AA$174))/(INDEX($F$4:$N$4,0,AA$174+1)-INDEX($F$4:$N$4,0,AA$174))+Z176)))</f>
        <v>19.410218223426096</v>
      </c>
      <c r="AB176" s="3" cm="1">
        <f t="array" ref="AB176">IF(AB$174=-1,AC176,IF(AB$174=99,AA176,IF(AB$174=0,INDEX($F43:$N43,0,AB$172),(INDEX($F43:$N43,0,AB$174+1)-INDEX($F43:$N43,0,AB$174))/(INDEX($F$4:$N$4,0,AB$174+1)-INDEX($F$4:$N$4,0,AB$174))+AA176)))</f>
        <v>19.666737744596329</v>
      </c>
      <c r="AC176" s="3" cm="1">
        <f t="array" ref="AC176">IF(AC$174=-1,AD176,IF(AC$174=99,AB176,IF(AC$174=0,INDEX($F43:$N43,0,AC$172),(INDEX($F43:$N43,0,AC$174+1)-INDEX($F43:$N43,0,AC$174))/(INDEX($F$4:$N$4,0,AC$174+1)-INDEX($F$4:$N$4,0,AC$174))+AB176)))</f>
        <v>19.923257265766562</v>
      </c>
      <c r="AD176" s="3" cm="1">
        <f t="array" ref="AD176">IF(AD$174=-1,AE176,IF(AD$174=99,AC176,IF(AD$174=0,INDEX($F43:$N43,0,AD$172),(INDEX($F43:$N43,0,AD$174+1)-INDEX($F43:$N43,0,AD$174))/(INDEX($F$4:$N$4,0,AD$174+1)-INDEX($F$4:$N$4,0,AD$174))+AC176)))</f>
        <v>20.179776786936795</v>
      </c>
      <c r="AE176" s="3" cm="1">
        <f t="array" ref="AE176">IF(AE$174=-1,AF176,IF(AE$174=99,AD176,IF(AE$174=0,INDEX($F43:$N43,0,AE$172),(INDEX($F43:$N43,0,AE$174+1)-INDEX($F43:$N43,0,AE$174))/(INDEX($F$4:$N$4,0,AE$174+1)-INDEX($F$4:$N$4,0,AE$174))+AD176)))</f>
        <v>20.436296308107028</v>
      </c>
      <c r="AF176" s="3" cm="1">
        <f t="array" ref="AF176">IF(AF$174=-1,AG176,IF(AF$174=99,AE176,IF(AF$174=0,INDEX($F43:$N43,0,AF$172),(INDEX($F43:$N43,0,AF$174+1)-INDEX($F43:$N43,0,AF$174))/(INDEX($F$4:$N$4,0,AF$174+1)-INDEX($F$4:$N$4,0,AF$174))+AE176)))</f>
        <v>20.692815829277261</v>
      </c>
      <c r="AG176" s="3" cm="1">
        <f t="array" ref="AG176">IF(AG$174=-1,AJ176,IF(AG$174=99,AF176,IF(AG$174=0,INDEX($F43:$N43,0,AG$172),(INDEX($F43:$N43,0,AG$174+1)-INDEX($F43:$N43,0,AG$174))/(INDEX($F$4:$N$4,0,AG$174+1)-INDEX($F$4:$N$4,0,AG$174))+AF176)))</f>
        <v>20.949335350447488</v>
      </c>
      <c r="AH176" s="3" cm="1">
        <f t="array" ref="AH176">IF(AH$174=-1,AI176,IF(AH$174=99,AE176,IF(AH$174=0,INDEX($F43:$N43,0,AH$172),(INDEX($F43:$N43,0,AH$174+1)-INDEX($F43:$N43,0,AH$174))/(INDEX($F$4:$N$4,0,AH$174+1)-INDEX($F$4:$N$4,0,AH$174))+AE176)))</f>
        <v>20.692815829277261</v>
      </c>
      <c r="AI176" s="3" cm="1">
        <f t="array" ref="AI176">IF(AI$174=-1,AJ176,IF(AI$174=99,AF176,IF(AI$174=0,INDEX($F43:$N43,0,AI$172),(INDEX($F43:$N43,0,AI$174+1)-INDEX($F43:$N43,0,AI$174))/(INDEX($F$4:$N$4,0,AI$174+1)-INDEX($F$4:$N$4,0,AI$174))+AF176)))</f>
        <v>20.949335350447488</v>
      </c>
      <c r="AJ176" s="3" cm="1">
        <f t="array" ref="AJ176">IF(AJ$174=-1,AK176,IF(AJ$174=99,AG176,IF(AJ$174=0,INDEX($F43:$N43,0,AJ$172),(INDEX($F43:$N43,0,AJ$174+1)-INDEX($F43:$N43,0,AJ$174))/(INDEX($F$4:$N$4,0,AJ$174+1)-INDEX($F$4:$N$4,0,AJ$174))+AG176)))</f>
        <v>21.662714233072712</v>
      </c>
      <c r="AK176" s="3" cm="1">
        <f t="array" ref="AK176">IF(AK$174=-1,AL176,IF(AK$174=99,AJ176,IF(AK$174=0,INDEX($F43:$N43,0,AK$172),(INDEX($F43:$N43,0,AK$174+1)-INDEX($F43:$N43,0,AK$174))/(INDEX($F$4:$N$4,0,AK$174+1)-INDEX($F$4:$N$4,0,AK$174))+AJ176)))</f>
        <v>22.376093115697934</v>
      </c>
      <c r="AL176" s="3" cm="1">
        <f t="array" ref="AL176">IF(AL$174=-1,AM176,IF(AL$174=99,AK176,IF(AL$174=0,INDEX($F43:$N43,0,AL$172),(INDEX($F43:$N43,0,AL$174+1)-INDEX($F43:$N43,0,AL$174))/(INDEX($F$4:$N$4,0,AL$174+1)-INDEX($F$4:$N$4,0,AL$174))+AK176)))</f>
        <v>23.089471998323155</v>
      </c>
      <c r="AM176" s="3" cm="1">
        <f t="array" ref="AM176">IF(AM$174=-1,AN176,IF(AM$174=99,AL176,IF(AM$174=0,INDEX($F43:$N43,0,AM$172),(INDEX($F43:$N43,0,AM$174+1)-INDEX($F43:$N43,0,AM$174))/(INDEX($F$4:$N$4,0,AM$174+1)-INDEX($F$4:$N$4,0,AM$174))+AL176)))</f>
        <v>23.802850880948377</v>
      </c>
      <c r="AN176" s="3" cm="1">
        <f t="array" ref="AN176">IF(AN$174=-1,AO176,IF(AN$174=99,AM176,IF(AN$174=0,INDEX($F43:$N43,0,AN$172),(INDEX($F43:$N43,0,AN$174+1)-INDEX($F43:$N43,0,AN$174))/(INDEX($F$4:$N$4,0,AN$174+1)-INDEX($F$4:$N$4,0,AN$174))+AM176)))</f>
        <v>24.516229763573598</v>
      </c>
      <c r="AO176" s="3" cm="1">
        <f t="array" ref="AO176">IF(AO$174=-1,AP176,IF(AO$174=99,AN176,IF(AO$174=0,INDEX($F43:$N43,0,AO$172),(INDEX($F43:$N43,0,AO$174+1)-INDEX($F43:$N43,0,AO$174))/(INDEX($F$4:$N$4,0,AO$174+1)-INDEX($F$4:$N$4,0,AO$174))+AN176)))</f>
        <v>25.22960864619882</v>
      </c>
      <c r="AP176" s="3" cm="1">
        <f t="array" ref="AP176">IF(AP$174=-1,AQ176,IF(AP$174=99,AO176,IF(AP$174=0,INDEX($F43:$N43,0,AP$172),(INDEX($F43:$N43,0,AP$174+1)-INDEX($F43:$N43,0,AP$174))/(INDEX($F$4:$N$4,0,AP$174+1)-INDEX($F$4:$N$4,0,AP$174))+AO176)))</f>
        <v>25.942987528824041</v>
      </c>
      <c r="AQ176" s="3" cm="1">
        <f t="array" ref="AQ176">IF(AQ$174=-1,AR176,IF(AQ$174=99,AP176,IF(AQ$174=0,INDEX($F43:$N43,0,AQ$172),(INDEX($F43:$N43,0,AQ$174+1)-INDEX($F43:$N43,0,AQ$174))/(INDEX($F$4:$N$4,0,AQ$174+1)-INDEX($F$4:$N$4,0,AQ$174))+AP176)))</f>
        <v>26.656366411449262</v>
      </c>
      <c r="AR176" s="3" cm="1">
        <f t="array" ref="AR176">IF(AR$174=-1,AS176,IF(AR$174=99,AQ176,IF(AR$174=0,INDEX($F43:$N43,0,AR$172),(INDEX($F43:$N43,0,AR$174+1)-INDEX($F43:$N43,0,AR$174))/(INDEX($F$4:$N$4,0,AR$174+1)-INDEX($F$4:$N$4,0,AR$174))+AQ176)))</f>
        <v>27.369745294074484</v>
      </c>
      <c r="AS176" s="3" cm="1">
        <f t="array" ref="AS176">IF(AS$174=-1,AT176,IF(AS$174=99,AR176,IF(AS$174=0,INDEX($F43:$N43,0,AS$172),(INDEX($F43:$N43,0,AS$174+1)-INDEX($F43:$N43,0,AS$174))/(INDEX($F$4:$N$4,0,AS$174+1)-INDEX($F$4:$N$4,0,AS$174))+AR176)))</f>
        <v>28.083124176699719</v>
      </c>
      <c r="AT176" s="3" cm="1">
        <f t="array" ref="AT176">IF(AT$174=-1,AU176,IF(AT$174=99,AS176,IF(AT$174=0,INDEX($F43:$N43,0,AT$172),(INDEX($F43:$N43,0,AT$174+1)-INDEX($F43:$N43,0,AT$174))/(INDEX($F$4:$N$4,0,AT$174+1)-INDEX($F$4:$N$4,0,AT$174))+AS176)))</f>
        <v>29.028169168555081</v>
      </c>
      <c r="AU176" s="3" cm="1">
        <f t="array" ref="AU176">IF(AU$174=-1,AV176,IF(AU$174=99,AT176,IF(AU$174=0,INDEX($F43:$N43,0,AU$172),(INDEX($F43:$N43,0,AU$174+1)-INDEX($F43:$N43,0,AU$174))/(INDEX($F$4:$N$4,0,AU$174+1)-INDEX($F$4:$N$4,0,AU$174))+AT176)))</f>
        <v>37.533574095253329</v>
      </c>
      <c r="AV176" s="3" cm="1">
        <f t="array" ref="AV176">IF(AV$174=-1,AW176,IF(AV$174=99,AU176,IF(AV$174=0,INDEX($F43:$N43,0,AV$172),(INDEX($F43:$N43,0,AV$174+1)-INDEX($F43:$N43,0,AV$174))/(INDEX($F$4:$N$4,0,AV$174+1)-INDEX($F$4:$N$4,0,AV$174))+AU176)))</f>
        <v>46.687918963279856</v>
      </c>
      <c r="AW176" s="3" cm="1">
        <f t="array" ref="AW176">IF(AW$174=-1,AX176,IF(AW$174=99,AV176,IF(AW$174=0,INDEX($F43:$N43,0,AW$172),(INDEX($F43:$N43,0,AW$174+1)-INDEX($F43:$N43,0,AW$174))/(INDEX($F$4:$N$4,0,AW$174+1)-INDEX($F$4:$N$4,0,AW$174))+AV176)))</f>
        <v>50.155089588725303</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6.0917853736148864</v>
      </c>
      <c r="W177" s="3" cm="1">
        <f t="array" ref="W177">IF(W$174=-1,Z177,IF(W$174=99,V177,IF(W$174=0,INDEX($F46:$N46,0,W$172),(INDEX($F46:$N46,0,W$174+1)-INDEX($F46:$N46,0,W$174))/(INDEX($F$4:$N$4,0,W$174+1)-INDEX($F$4:$N$4,0,W$174))+V177)))</f>
        <v>6.1756161980396165</v>
      </c>
      <c r="X177" s="3" cm="1">
        <f t="array" ref="X177">IF(X$174=-1,Y177,IF(X$174=99,U177,IF(X$174=0,INDEX($F46:$N46,0,X$172),(INDEX($F46:$N46,0,X$174+1)-INDEX($F46:$N46,0,X$174))/(INDEX($F$4:$N$4,0,X$174+1)-INDEX($F$4:$N$4,0,X$174))+U177)))</f>
        <v>6.0917853736148864</v>
      </c>
      <c r="Y177" s="3" cm="1">
        <f t="array" ref="Y177">IF(Y$174=-1,Z177,IF(Y$174=99,V177,IF(Y$174=0,INDEX($F46:$N46,0,Y$172),(INDEX($F46:$N46,0,Y$174+1)-INDEX($F46:$N46,0,Y$174))/(INDEX($F$4:$N$4,0,Y$174+1)-INDEX($F$4:$N$4,0,Y$174))+V177)))</f>
        <v>6.1756161980396165</v>
      </c>
      <c r="Z177" s="3" cm="1">
        <f t="array" ref="Z177">IF(Z$174=-1,AA177,IF(Z$174=99,W177,IF(Z$174=0,INDEX($F46:$N46,0,Z$172),(INDEX($F46:$N46,0,Z$174+1)-INDEX($F46:$N46,0,Z$174))/(INDEX($F$4:$N$4,0,Z$174+1)-INDEX($F$4:$N$4,0,Z$174))+W177)))</f>
        <v>6.2594470224643466</v>
      </c>
      <c r="AA177" s="3" cm="1">
        <f t="array" ref="AA177">IF(AA$174=-1,AB177,IF(AA$174=99,Z177,IF(AA$174=0,INDEX($F46:$N46,0,AA$172),(INDEX($F46:$N46,0,AA$174+1)-INDEX($F46:$N46,0,AA$174))/(INDEX($F$4:$N$4,0,AA$174+1)-INDEX($F$4:$N$4,0,AA$174))+Z177)))</f>
        <v>6.3432778468890767</v>
      </c>
      <c r="AB177" s="3" cm="1">
        <f t="array" ref="AB177">IF(AB$174=-1,AC177,IF(AB$174=99,AA177,IF(AB$174=0,INDEX($F46:$N46,0,AB$172),(INDEX($F46:$N46,0,AB$174+1)-INDEX($F46:$N46,0,AB$174))/(INDEX($F$4:$N$4,0,AB$174+1)-INDEX($F$4:$N$4,0,AB$174))+AA177)))</f>
        <v>6.4271086713138068</v>
      </c>
      <c r="AC177" s="3" cm="1">
        <f t="array" ref="AC177">IF(AC$174=-1,AD177,IF(AC$174=99,AB177,IF(AC$174=0,INDEX($F46:$N46,0,AC$172),(INDEX($F46:$N46,0,AC$174+1)-INDEX($F46:$N46,0,AC$174))/(INDEX($F$4:$N$4,0,AC$174+1)-INDEX($F$4:$N$4,0,AC$174))+AB177)))</f>
        <v>6.5109394957385369</v>
      </c>
      <c r="AD177" s="3" cm="1">
        <f t="array" ref="AD177">IF(AD$174=-1,AE177,IF(AD$174=99,AC177,IF(AD$174=0,INDEX($F46:$N46,0,AD$172),(INDEX($F46:$N46,0,AD$174+1)-INDEX($F46:$N46,0,AD$174))/(INDEX($F$4:$N$4,0,AD$174+1)-INDEX($F$4:$N$4,0,AD$174))+AC177)))</f>
        <v>6.594770320163267</v>
      </c>
      <c r="AE177" s="3" cm="1">
        <f t="array" ref="AE177">IF(AE$174=-1,AF177,IF(AE$174=99,AD177,IF(AE$174=0,INDEX($F46:$N46,0,AE$172),(INDEX($F46:$N46,0,AE$174+1)-INDEX($F46:$N46,0,AE$174))/(INDEX($F$4:$N$4,0,AE$174+1)-INDEX($F$4:$N$4,0,AE$174))+AD177)))</f>
        <v>6.6786011445879971</v>
      </c>
      <c r="AF177" s="3" cm="1">
        <f t="array" ref="AF177">IF(AF$174=-1,AG177,IF(AF$174=99,AE177,IF(AF$174=0,INDEX($F46:$N46,0,AF$172),(INDEX($F46:$N46,0,AF$174+1)-INDEX($F46:$N46,0,AF$174))/(INDEX($F$4:$N$4,0,AF$174+1)-INDEX($F$4:$N$4,0,AF$174))+AE177)))</f>
        <v>6.7624319690127273</v>
      </c>
      <c r="AG177" s="3" cm="1">
        <f t="array" ref="AG177">IF(AG$174=-1,AJ177,IF(AG$174=99,AF177,IF(AG$174=0,INDEX($F46:$N46,0,AG$172),(INDEX($F46:$N46,0,AG$174+1)-INDEX($F46:$N46,0,AG$174))/(INDEX($F$4:$N$4,0,AG$174+1)-INDEX($F$4:$N$4,0,AG$174))+AF177)))</f>
        <v>6.8462627934374565</v>
      </c>
      <c r="AH177" s="3" cm="1">
        <f t="array" ref="AH177">IF(AH$174=-1,AI177,IF(AH$174=99,AE177,IF(AH$174=0,INDEX($F46:$N46,0,AH$172),(INDEX($F46:$N46,0,AH$174+1)-INDEX($F46:$N46,0,AH$174))/(INDEX($F$4:$N$4,0,AH$174+1)-INDEX($F$4:$N$4,0,AH$174))+AE177)))</f>
        <v>6.7624319690127273</v>
      </c>
      <c r="AI177" s="3" cm="1">
        <f t="array" ref="AI177">IF(AI$174=-1,AJ177,IF(AI$174=99,AF177,IF(AI$174=0,INDEX($F46:$N46,0,AI$172),(INDEX($F46:$N46,0,AI$174+1)-INDEX($F46:$N46,0,AI$174))/(INDEX($F$4:$N$4,0,AI$174+1)-INDEX($F$4:$N$4,0,AI$174))+AF177)))</f>
        <v>6.8462627934374565</v>
      </c>
      <c r="AJ177" s="3" cm="1">
        <f t="array" ref="AJ177">IF(AJ$174=-1,AK177,IF(AJ$174=99,AG177,IF(AJ$174=0,INDEX($F46:$N46,0,AJ$172),(INDEX($F46:$N46,0,AJ$174+1)-INDEX($F46:$N46,0,AJ$174))/(INDEX($F$4:$N$4,0,AJ$174+1)-INDEX($F$4:$N$4,0,AJ$174))+AG177)))</f>
        <v>6.989914173383319</v>
      </c>
      <c r="AK177" s="3" cm="1">
        <f t="array" ref="AK177">IF(AK$174=-1,AL177,IF(AK$174=99,AJ177,IF(AK$174=0,INDEX($F46:$N46,0,AK$172),(INDEX($F46:$N46,0,AK$174+1)-INDEX($F46:$N46,0,AK$174))/(INDEX($F$4:$N$4,0,AK$174+1)-INDEX($F$4:$N$4,0,AK$174))+AJ177)))</f>
        <v>7.1335655533291815</v>
      </c>
      <c r="AL177" s="3" cm="1">
        <f t="array" ref="AL177">IF(AL$174=-1,AM177,IF(AL$174=99,AK177,IF(AL$174=0,INDEX($F46:$N46,0,AL$172),(INDEX($F46:$N46,0,AL$174+1)-INDEX($F46:$N46,0,AL$174))/(INDEX($F$4:$N$4,0,AL$174+1)-INDEX($F$4:$N$4,0,AL$174))+AK177)))</f>
        <v>7.277216933275044</v>
      </c>
      <c r="AM177" s="3" cm="1">
        <f t="array" ref="AM177">IF(AM$174=-1,AN177,IF(AM$174=99,AL177,IF(AM$174=0,INDEX($F46:$N46,0,AM$172),(INDEX($F46:$N46,0,AM$174+1)-INDEX($F46:$N46,0,AM$174))/(INDEX($F$4:$N$4,0,AM$174+1)-INDEX($F$4:$N$4,0,AM$174))+AL177)))</f>
        <v>7.4208683132209066</v>
      </c>
      <c r="AN177" s="3" cm="1">
        <f t="array" ref="AN177">IF(AN$174=-1,AO177,IF(AN$174=99,AM177,IF(AN$174=0,INDEX($F46:$N46,0,AN$172),(INDEX($F46:$N46,0,AN$174+1)-INDEX($F46:$N46,0,AN$174))/(INDEX($F$4:$N$4,0,AN$174+1)-INDEX($F$4:$N$4,0,AN$174))+AM177)))</f>
        <v>7.5645196931667691</v>
      </c>
      <c r="AO177" s="3" cm="1">
        <f t="array" ref="AO177">IF(AO$174=-1,AP177,IF(AO$174=99,AN177,IF(AO$174=0,INDEX($F46:$N46,0,AO$172),(INDEX($F46:$N46,0,AO$174+1)-INDEX($F46:$N46,0,AO$174))/(INDEX($F$4:$N$4,0,AO$174+1)-INDEX($F$4:$N$4,0,AO$174))+AN177)))</f>
        <v>7.7081710731126316</v>
      </c>
      <c r="AP177" s="3" cm="1">
        <f t="array" ref="AP177">IF(AP$174=-1,AQ177,IF(AP$174=99,AO177,IF(AP$174=0,INDEX($F46:$N46,0,AP$172),(INDEX($F46:$N46,0,AP$174+1)-INDEX($F46:$N46,0,AP$174))/(INDEX($F$4:$N$4,0,AP$174+1)-INDEX($F$4:$N$4,0,AP$174))+AO177)))</f>
        <v>7.8518224530584941</v>
      </c>
      <c r="AQ177" s="3" cm="1">
        <f t="array" ref="AQ177">IF(AQ$174=-1,AR177,IF(AQ$174=99,AP177,IF(AQ$174=0,INDEX($F46:$N46,0,AQ$172),(INDEX($F46:$N46,0,AQ$174+1)-INDEX($F46:$N46,0,AQ$174))/(INDEX($F$4:$N$4,0,AQ$174+1)-INDEX($F$4:$N$4,0,AQ$174))+AP177)))</f>
        <v>7.9954738330043567</v>
      </c>
      <c r="AR177" s="3" cm="1">
        <f t="array" ref="AR177">IF(AR$174=-1,AS177,IF(AR$174=99,AQ177,IF(AR$174=0,INDEX($F46:$N46,0,AR$172),(INDEX($F46:$N46,0,AR$174+1)-INDEX($F46:$N46,0,AR$174))/(INDEX($F$4:$N$4,0,AR$174+1)-INDEX($F$4:$N$4,0,AR$174))+AQ177)))</f>
        <v>8.1391252129502192</v>
      </c>
      <c r="AS177" s="3" cm="1">
        <f t="array" ref="AS177">IF(AS$174=-1,AT177,IF(AS$174=99,AR177,IF(AS$174=0,INDEX($F46:$N46,0,AS$172),(INDEX($F46:$N46,0,AS$174+1)-INDEX($F46:$N46,0,AS$174))/(INDEX($F$4:$N$4,0,AS$174+1)-INDEX($F$4:$N$4,0,AS$174))+AR177)))</f>
        <v>8.2827765928960844</v>
      </c>
      <c r="AT177" s="3" cm="1">
        <f t="array" ref="AT177">IF(AT$174=-1,AU177,IF(AT$174=99,AS177,IF(AT$174=0,INDEX($F46:$N46,0,AT$172),(INDEX($F46:$N46,0,AT$174+1)-INDEX($F46:$N46,0,AT$174))/(INDEX($F$4:$N$4,0,AT$174+1)-INDEX($F$4:$N$4,0,AT$174))+AS177)))</f>
        <v>8.5061557815320334</v>
      </c>
      <c r="AU177" s="3" cm="1">
        <f t="array" ref="AU177">IF(AU$174=-1,AV177,IF(AU$174=99,AT177,IF(AU$174=0,INDEX($F46:$N46,0,AU$172),(INDEX($F46:$N46,0,AU$174+1)-INDEX($F46:$N46,0,AU$174))/(INDEX($F$4:$N$4,0,AU$174+1)-INDEX($F$4:$N$4,0,AU$174))+AT177)))</f>
        <v>10.51656847925557</v>
      </c>
      <c r="AV177" s="3" cm="1">
        <f t="array" ref="AV177">IF(AV$174=-1,AW177,IF(AV$174=99,AU177,IF(AV$174=0,INDEX($F46:$N46,0,AV$172),(INDEX($F46:$N46,0,AV$174+1)-INDEX($F46:$N46,0,AV$174))/(INDEX($F$4:$N$4,0,AV$174+1)-INDEX($F$4:$N$4,0,AV$174))+AU177)))</f>
        <v>12.4274565726394</v>
      </c>
      <c r="AW177" s="3" cm="1">
        <f t="array" ref="AW177">IF(AW$174=-1,AX177,IF(AW$174=99,AV177,IF(AW$174=0,INDEX($F46:$N46,0,AW$172),(INDEX($F46:$N46,0,AW$174+1)-INDEX($F46:$N46,0,AW$174))/(INDEX($F$4:$N$4,0,AW$174+1)-INDEX($F$4:$N$4,0,AW$174))+AV177)))</f>
        <v>12.682835324881403</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2.4700590698758176</v>
      </c>
      <c r="W178" s="3" cm="1">
        <f t="array" ref="W178">IF(W$174=-1,Z178,IF(W$174=99,V178,IF(W$174=0,INDEX($F51:$N51,0,W$172),(INDEX($F51:$N51,0,W$174+1)-INDEX($F51:$N51,0,W$174))/(INDEX($F$4:$N$4,0,W$174+1)-INDEX($F$4:$N$4,0,W$174))+V178)))</f>
        <v>2.4886281584293344</v>
      </c>
      <c r="X178" s="3" cm="1">
        <f t="array" ref="X178">IF(X$174=-1,Y178,IF(X$174=99,U178,IF(X$174=0,INDEX($F51:$N51,0,X$172),(INDEX($F51:$N51,0,X$174+1)-INDEX($F51:$N51,0,X$174))/(INDEX($F$4:$N$4,0,X$174+1)-INDEX($F$4:$N$4,0,X$174))+U178)))</f>
        <v>2.4700590698758176</v>
      </c>
      <c r="Y178" s="3" cm="1">
        <f t="array" ref="Y178">IF(Y$174=-1,Z178,IF(Y$174=99,V178,IF(Y$174=0,INDEX($F51:$N51,0,Y$172),(INDEX($F51:$N51,0,Y$174+1)-INDEX($F51:$N51,0,Y$174))/(INDEX($F$4:$N$4,0,Y$174+1)-INDEX($F$4:$N$4,0,Y$174))+V178)))</f>
        <v>2.4886281584293344</v>
      </c>
      <c r="Z178" s="3" cm="1">
        <f t="array" ref="Z178">IF(Z$174=-1,AA178,IF(Z$174=99,W178,IF(Z$174=0,INDEX($F51:$N51,0,Z$172),(INDEX($F51:$N51,0,Z$174+1)-INDEX($F51:$N51,0,Z$174))/(INDEX($F$4:$N$4,0,Z$174+1)-INDEX($F$4:$N$4,0,Z$174))+W178)))</f>
        <v>2.5071972469828512</v>
      </c>
      <c r="AA178" s="3" cm="1">
        <f t="array" ref="AA178">IF(AA$174=-1,AB178,IF(AA$174=99,Z178,IF(AA$174=0,INDEX($F51:$N51,0,AA$172),(INDEX($F51:$N51,0,AA$174+1)-INDEX($F51:$N51,0,AA$174))/(INDEX($F$4:$N$4,0,AA$174+1)-INDEX($F$4:$N$4,0,AA$174))+Z178)))</f>
        <v>2.525766335536368</v>
      </c>
      <c r="AB178" s="3" cm="1">
        <f t="array" ref="AB178">IF(AB$174=-1,AC178,IF(AB$174=99,AA178,IF(AB$174=0,INDEX($F51:$N51,0,AB$172),(INDEX($F51:$N51,0,AB$174+1)-INDEX($F51:$N51,0,AB$174))/(INDEX($F$4:$N$4,0,AB$174+1)-INDEX($F$4:$N$4,0,AB$174))+AA178)))</f>
        <v>2.5443354240898848</v>
      </c>
      <c r="AC178" s="3" cm="1">
        <f t="array" ref="AC178">IF(AC$174=-1,AD178,IF(AC$174=99,AB178,IF(AC$174=0,INDEX($F51:$N51,0,AC$172),(INDEX($F51:$N51,0,AC$174+1)-INDEX($F51:$N51,0,AC$174))/(INDEX($F$4:$N$4,0,AC$174+1)-INDEX($F$4:$N$4,0,AC$174))+AB178)))</f>
        <v>2.5629045126434016</v>
      </c>
      <c r="AD178" s="3" cm="1">
        <f t="array" ref="AD178">IF(AD$174=-1,AE178,IF(AD$174=99,AC178,IF(AD$174=0,INDEX($F51:$N51,0,AD$172),(INDEX($F51:$N51,0,AD$174+1)-INDEX($F51:$N51,0,AD$174))/(INDEX($F$4:$N$4,0,AD$174+1)-INDEX($F$4:$N$4,0,AD$174))+AC178)))</f>
        <v>2.5814736011969184</v>
      </c>
      <c r="AE178" s="3" cm="1">
        <f t="array" ref="AE178">IF(AE$174=-1,AF178,IF(AE$174=99,AD178,IF(AE$174=0,INDEX($F51:$N51,0,AE$172),(INDEX($F51:$N51,0,AE$174+1)-INDEX($F51:$N51,0,AE$174))/(INDEX($F$4:$N$4,0,AE$174+1)-INDEX($F$4:$N$4,0,AE$174))+AD178)))</f>
        <v>2.6000426897504352</v>
      </c>
      <c r="AF178" s="3" cm="1">
        <f t="array" ref="AF178">IF(AF$174=-1,AG178,IF(AF$174=99,AE178,IF(AF$174=0,INDEX($F51:$N51,0,AF$172),(INDEX($F51:$N51,0,AF$174+1)-INDEX($F51:$N51,0,AF$174))/(INDEX($F$4:$N$4,0,AF$174+1)-INDEX($F$4:$N$4,0,AF$174))+AE178)))</f>
        <v>2.618611778303952</v>
      </c>
      <c r="AG178" s="3" cm="1">
        <f t="array" ref="AG178">IF(AG$174=-1,AJ178,IF(AG$174=99,AF178,IF(AG$174=0,INDEX($F51:$N51,0,AG$172),(INDEX($F51:$N51,0,AG$174+1)-INDEX($F51:$N51,0,AG$174))/(INDEX($F$4:$N$4,0,AG$174+1)-INDEX($F$4:$N$4,0,AG$174))+AF178)))</f>
        <v>2.6371808668574701</v>
      </c>
      <c r="AH178" s="3" cm="1">
        <f t="array" ref="AH178">IF(AH$174=-1,AI178,IF(AH$174=99,AE178,IF(AH$174=0,INDEX($F51:$N51,0,AH$172),(INDEX($F51:$N51,0,AH$174+1)-INDEX($F51:$N51,0,AH$174))/(INDEX($F$4:$N$4,0,AH$174+1)-INDEX($F$4:$N$4,0,AH$174))+AE178)))</f>
        <v>2.618611778303952</v>
      </c>
      <c r="AI178" s="3" cm="1">
        <f t="array" ref="AI178">IF(AI$174=-1,AJ178,IF(AI$174=99,AF178,IF(AI$174=0,INDEX($F51:$N51,0,AI$172),(INDEX($F51:$N51,0,AI$174+1)-INDEX($F51:$N51,0,AI$174))/(INDEX($F$4:$N$4,0,AI$174+1)-INDEX($F$4:$N$4,0,AI$174))+AF178)))</f>
        <v>2.6371808668574701</v>
      </c>
      <c r="AJ178" s="3" cm="1">
        <f t="array" ref="AJ178">IF(AJ$174=-1,AK178,IF(AJ$174=99,AG178,IF(AJ$174=0,INDEX($F51:$N51,0,AJ$172),(INDEX($F51:$N51,0,AJ$174+1)-INDEX($F51:$N51,0,AJ$174))/(INDEX($F$4:$N$4,0,AJ$174+1)-INDEX($F$4:$N$4,0,AJ$174))+AG178)))</f>
        <v>2.7093076301175394</v>
      </c>
      <c r="AK178" s="3" cm="1">
        <f t="array" ref="AK178">IF(AK$174=-1,AL178,IF(AK$174=99,AJ178,IF(AK$174=0,INDEX($F51:$N51,0,AK$172),(INDEX($F51:$N51,0,AK$174+1)-INDEX($F51:$N51,0,AK$174))/(INDEX($F$4:$N$4,0,AK$174+1)-INDEX($F$4:$N$4,0,AK$174))+AJ178)))</f>
        <v>2.7814343933776087</v>
      </c>
      <c r="AL178" s="3" cm="1">
        <f t="array" ref="AL178">IF(AL$174=-1,AM178,IF(AL$174=99,AK178,IF(AL$174=0,INDEX($F51:$N51,0,AL$172),(INDEX($F51:$N51,0,AL$174+1)-INDEX($F51:$N51,0,AL$174))/(INDEX($F$4:$N$4,0,AL$174+1)-INDEX($F$4:$N$4,0,AL$174))+AK178)))</f>
        <v>2.853561156637678</v>
      </c>
      <c r="AM178" s="3" cm="1">
        <f t="array" ref="AM178">IF(AM$174=-1,AN178,IF(AM$174=99,AL178,IF(AM$174=0,INDEX($F51:$N51,0,AM$172),(INDEX($F51:$N51,0,AM$174+1)-INDEX($F51:$N51,0,AM$174))/(INDEX($F$4:$N$4,0,AM$174+1)-INDEX($F$4:$N$4,0,AM$174))+AL178)))</f>
        <v>2.9256879198977472</v>
      </c>
      <c r="AN178" s="3" cm="1">
        <f t="array" ref="AN178">IF(AN$174=-1,AO178,IF(AN$174=99,AM178,IF(AN$174=0,INDEX($F51:$N51,0,AN$172),(INDEX($F51:$N51,0,AN$174+1)-INDEX($F51:$N51,0,AN$174))/(INDEX($F$4:$N$4,0,AN$174+1)-INDEX($F$4:$N$4,0,AN$174))+AM178)))</f>
        <v>2.9978146831578165</v>
      </c>
      <c r="AO178" s="3" cm="1">
        <f t="array" ref="AO178">IF(AO$174=-1,AP178,IF(AO$174=99,AN178,IF(AO$174=0,INDEX($F51:$N51,0,AO$172),(INDEX($F51:$N51,0,AO$174+1)-INDEX($F51:$N51,0,AO$174))/(INDEX($F$4:$N$4,0,AO$174+1)-INDEX($F$4:$N$4,0,AO$174))+AN178)))</f>
        <v>3.0699414464178858</v>
      </c>
      <c r="AP178" s="3" cm="1">
        <f t="array" ref="AP178">IF(AP$174=-1,AQ178,IF(AP$174=99,AO178,IF(AP$174=0,INDEX($F51:$N51,0,AP$172),(INDEX($F51:$N51,0,AP$174+1)-INDEX($F51:$N51,0,AP$174))/(INDEX($F$4:$N$4,0,AP$174+1)-INDEX($F$4:$N$4,0,AP$174))+AO178)))</f>
        <v>3.1420682096779551</v>
      </c>
      <c r="AQ178" s="3" cm="1">
        <f t="array" ref="AQ178">IF(AQ$174=-1,AR178,IF(AQ$174=99,AP178,IF(AQ$174=0,INDEX($F51:$N51,0,AQ$172),(INDEX($F51:$N51,0,AQ$174+1)-INDEX($F51:$N51,0,AQ$174))/(INDEX($F$4:$N$4,0,AQ$174+1)-INDEX($F$4:$N$4,0,AQ$174))+AP178)))</f>
        <v>3.2141949729380244</v>
      </c>
      <c r="AR178" s="3" cm="1">
        <f t="array" ref="AR178">IF(AR$174=-1,AS178,IF(AR$174=99,AQ178,IF(AR$174=0,INDEX($F51:$N51,0,AR$172),(INDEX($F51:$N51,0,AR$174+1)-INDEX($F51:$N51,0,AR$174))/(INDEX($F$4:$N$4,0,AR$174+1)-INDEX($F$4:$N$4,0,AR$174))+AQ178)))</f>
        <v>3.2863217361980936</v>
      </c>
      <c r="AS178" s="3" cm="1">
        <f t="array" ref="AS178">IF(AS$174=-1,AT178,IF(AS$174=99,AR178,IF(AS$174=0,INDEX($F51:$N51,0,AS$172),(INDEX($F51:$N51,0,AS$174+1)-INDEX($F51:$N51,0,AS$174))/(INDEX($F$4:$N$4,0,AS$174+1)-INDEX($F$4:$N$4,0,AS$174))+AR178)))</f>
        <v>3.3584484994581625</v>
      </c>
      <c r="AT178" s="3" cm="1">
        <f t="array" ref="AT178">IF(AT$174=-1,AU178,IF(AT$174=99,AS178,IF(AT$174=0,INDEX($F51:$N51,0,AT$172),(INDEX($F51:$N51,0,AT$174+1)-INDEX($F51:$N51,0,AT$174))/(INDEX($F$4:$N$4,0,AT$174+1)-INDEX($F$4:$N$4,0,AT$174))+AS178)))</f>
        <v>3.4490228971218659</v>
      </c>
      <c r="AU178" s="3" cm="1">
        <f t="array" ref="AU178">IF(AU$174=-1,AV178,IF(AU$174=99,AT178,IF(AU$174=0,INDEX($F51:$N51,0,AU$172),(INDEX($F51:$N51,0,AU$174+1)-INDEX($F51:$N51,0,AU$174))/(INDEX($F$4:$N$4,0,AU$174+1)-INDEX($F$4:$N$4,0,AU$174))+AT178)))</f>
        <v>4.2641924760951957</v>
      </c>
      <c r="AV178" s="3" cm="1">
        <f t="array" ref="AV178">IF(AV$174=-1,AW178,IF(AV$174=99,AU178,IF(AV$174=0,INDEX($F51:$N51,0,AV$172),(INDEX($F51:$N51,0,AV$174+1)-INDEX($F51:$N51,0,AV$174))/(INDEX($F$4:$N$4,0,AV$174+1)-INDEX($F$4:$N$4,0,AV$174))+AU178)))</f>
        <v>5.0390074403623251</v>
      </c>
      <c r="AW178" s="3" cm="1">
        <f t="array" ref="AW178">IF(AW$174=-1,AX178,IF(AW$174=99,AV178,IF(AW$174=0,INDEX($F51:$N51,0,AW$172),(INDEX($F51:$N51,0,AW$174+1)-INDEX($F51:$N51,0,AW$174))/(INDEX($F$4:$N$4,0,AW$174+1)-INDEX($F$4:$N$4,0,AW$174))+AV178)))</f>
        <v>5.1425568211335344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16.266691895090634</v>
      </c>
      <c r="W179" s="3" cm="1">
        <f t="array" ref="W179">IF(W$174=-1,Z179,IF(W$174=99,V179,IF(W$174=0,INDEX($F52:$N52,0,W$172),(INDEX($F52:$N52,0,W$174+1)-INDEX($F52:$N52,0,W$174))/(INDEX($F$4:$N$4,0,W$174+1)-INDEX($F$4:$N$4,0,W$174))+V179)))</f>
        <v>16.388979514021099</v>
      </c>
      <c r="X179" s="3" cm="1">
        <f t="array" ref="X179">IF(X$174=-1,Y179,IF(X$174=99,U179,IF(X$174=0,INDEX($F52:$N52,0,X$172),(INDEX($F52:$N52,0,X$174+1)-INDEX($F52:$N52,0,X$174))/(INDEX($F$4:$N$4,0,X$174+1)-INDEX($F$4:$N$4,0,X$174))+U179)))</f>
        <v>16.266691895090634</v>
      </c>
      <c r="Y179" s="3" cm="1">
        <f t="array" ref="Y179">IF(Y$174=-1,Z179,IF(Y$174=99,V179,IF(Y$174=0,INDEX($F52:$N52,0,Y$172),(INDEX($F52:$N52,0,Y$174+1)-INDEX($F52:$N52,0,Y$174))/(INDEX($F$4:$N$4,0,Y$174+1)-INDEX($F$4:$N$4,0,Y$174))+V179)))</f>
        <v>16.388979514021099</v>
      </c>
      <c r="Z179" s="3" cm="1">
        <f t="array" ref="Z179">IF(Z$174=-1,AA179,IF(Z$174=99,W179,IF(Z$174=0,INDEX($F52:$N52,0,Z$172),(INDEX($F52:$N52,0,Z$174+1)-INDEX($F52:$N52,0,Z$174))/(INDEX($F$4:$N$4,0,Z$174+1)-INDEX($F$4:$N$4,0,Z$174))+W179)))</f>
        <v>16.511267132951563</v>
      </c>
      <c r="AA179" s="3" cm="1">
        <f t="array" ref="AA179">IF(AA$174=-1,AB179,IF(AA$174=99,Z179,IF(AA$174=0,INDEX($F52:$N52,0,AA$172),(INDEX($F52:$N52,0,AA$174+1)-INDEX($F52:$N52,0,AA$174))/(INDEX($F$4:$N$4,0,AA$174+1)-INDEX($F$4:$N$4,0,AA$174))+Z179)))</f>
        <v>16.633554751882027</v>
      </c>
      <c r="AB179" s="3" cm="1">
        <f t="array" ref="AB179">IF(AB$174=-1,AC179,IF(AB$174=99,AA179,IF(AB$174=0,INDEX($F52:$N52,0,AB$172),(INDEX($F52:$N52,0,AB$174+1)-INDEX($F52:$N52,0,AB$174))/(INDEX($F$4:$N$4,0,AB$174+1)-INDEX($F$4:$N$4,0,AB$174))+AA179)))</f>
        <v>16.755842370812491</v>
      </c>
      <c r="AC179" s="3" cm="1">
        <f t="array" ref="AC179">IF(AC$174=-1,AD179,IF(AC$174=99,AB179,IF(AC$174=0,INDEX($F52:$N52,0,AC$172),(INDEX($F52:$N52,0,AC$174+1)-INDEX($F52:$N52,0,AC$174))/(INDEX($F$4:$N$4,0,AC$174+1)-INDEX($F$4:$N$4,0,AC$174))+AB179)))</f>
        <v>16.878129989742956</v>
      </c>
      <c r="AD179" s="3" cm="1">
        <f t="array" ref="AD179">IF(AD$174=-1,AE179,IF(AD$174=99,AC179,IF(AD$174=0,INDEX($F52:$N52,0,AD$172),(INDEX($F52:$N52,0,AD$174+1)-INDEX($F52:$N52,0,AD$174))/(INDEX($F$4:$N$4,0,AD$174+1)-INDEX($F$4:$N$4,0,AD$174))+AC179)))</f>
        <v>17.00041760867342</v>
      </c>
      <c r="AE179" s="3" cm="1">
        <f t="array" ref="AE179">IF(AE$174=-1,AF179,IF(AE$174=99,AD179,IF(AE$174=0,INDEX($F52:$N52,0,AE$172),(INDEX($F52:$N52,0,AE$174+1)-INDEX($F52:$N52,0,AE$174))/(INDEX($F$4:$N$4,0,AE$174+1)-INDEX($F$4:$N$4,0,AE$174))+AD179)))</f>
        <v>17.122705227603884</v>
      </c>
      <c r="AF179" s="3" cm="1">
        <f t="array" ref="AF179">IF(AF$174=-1,AG179,IF(AF$174=99,AE179,IF(AF$174=0,INDEX($F52:$N52,0,AF$172),(INDEX($F52:$N52,0,AF$174+1)-INDEX($F52:$N52,0,AF$174))/(INDEX($F$4:$N$4,0,AF$174+1)-INDEX($F$4:$N$4,0,AF$174))+AE179)))</f>
        <v>17.244992846534348</v>
      </c>
      <c r="AG179" s="3" cm="1">
        <f t="array" ref="AG179">IF(AG$174=-1,AJ179,IF(AG$174=99,AF179,IF(AG$174=0,INDEX($F52:$N52,0,AG$172),(INDEX($F52:$N52,0,AG$174+1)-INDEX($F52:$N52,0,AG$174))/(INDEX($F$4:$N$4,0,AG$174+1)-INDEX($F$4:$N$4,0,AG$174))+AF179)))</f>
        <v>17.367280465464823</v>
      </c>
      <c r="AH179" s="3" cm="1">
        <f t="array" ref="AH179">IF(AH$174=-1,AI179,IF(AH$174=99,AE179,IF(AH$174=0,INDEX($F52:$N52,0,AH$172),(INDEX($F52:$N52,0,AH$174+1)-INDEX($F52:$N52,0,AH$174))/(INDEX($F$4:$N$4,0,AH$174+1)-INDEX($F$4:$N$4,0,AH$174))+AE179)))</f>
        <v>17.244992846534348</v>
      </c>
      <c r="AI179" s="3" cm="1">
        <f t="array" ref="AI179">IF(AI$174=-1,AJ179,IF(AI$174=99,AF179,IF(AI$174=0,INDEX($F52:$N52,0,AI$172),(INDEX($F52:$N52,0,AI$174+1)-INDEX($F52:$N52,0,AI$174))/(INDEX($F$4:$N$4,0,AI$174+1)-INDEX($F$4:$N$4,0,AI$174))+AF179)))</f>
        <v>17.367280465464823</v>
      </c>
      <c r="AJ179" s="3" cm="1">
        <f t="array" ref="AJ179">IF(AJ$174=-1,AK179,IF(AJ$174=99,AG179,IF(AJ$174=0,INDEX($F52:$N52,0,AJ$172),(INDEX($F52:$N52,0,AJ$174+1)-INDEX($F52:$N52,0,AJ$174))/(INDEX($F$4:$N$4,0,AJ$174+1)-INDEX($F$4:$N$4,0,AJ$174))+AG179)))</f>
        <v>17.842274707363934</v>
      </c>
      <c r="AK179" s="3" cm="1">
        <f t="array" ref="AK179">IF(AK$174=-1,AL179,IF(AK$174=99,AJ179,IF(AK$174=0,INDEX($F52:$N52,0,AK$172),(INDEX($F52:$N52,0,AK$174+1)-INDEX($F52:$N52,0,AK$174))/(INDEX($F$4:$N$4,0,AK$174+1)-INDEX($F$4:$N$4,0,AK$174))+AJ179)))</f>
        <v>18.317268949263045</v>
      </c>
      <c r="AL179" s="3" cm="1">
        <f t="array" ref="AL179">IF(AL$174=-1,AM179,IF(AL$174=99,AK179,IF(AL$174=0,INDEX($F52:$N52,0,AL$172),(INDEX($F52:$N52,0,AL$174+1)-INDEX($F52:$N52,0,AL$174))/(INDEX($F$4:$N$4,0,AL$174+1)-INDEX($F$4:$N$4,0,AL$174))+AK179)))</f>
        <v>18.792263191162156</v>
      </c>
      <c r="AM179" s="3" cm="1">
        <f t="array" ref="AM179">IF(AM$174=-1,AN179,IF(AM$174=99,AL179,IF(AM$174=0,INDEX($F52:$N52,0,AM$172),(INDEX($F52:$N52,0,AM$174+1)-INDEX($F52:$N52,0,AM$174))/(INDEX($F$4:$N$4,0,AM$174+1)-INDEX($F$4:$N$4,0,AM$174))+AL179)))</f>
        <v>19.267257433061268</v>
      </c>
      <c r="AN179" s="3" cm="1">
        <f t="array" ref="AN179">IF(AN$174=-1,AO179,IF(AN$174=99,AM179,IF(AN$174=0,INDEX($F52:$N52,0,AN$172),(INDEX($F52:$N52,0,AN$174+1)-INDEX($F52:$N52,0,AN$174))/(INDEX($F$4:$N$4,0,AN$174+1)-INDEX($F$4:$N$4,0,AN$174))+AM179)))</f>
        <v>19.742251674960379</v>
      </c>
      <c r="AO179" s="3" cm="1">
        <f t="array" ref="AO179">IF(AO$174=-1,AP179,IF(AO$174=99,AN179,IF(AO$174=0,INDEX($F52:$N52,0,AO$172),(INDEX($F52:$N52,0,AO$174+1)-INDEX($F52:$N52,0,AO$174))/(INDEX($F$4:$N$4,0,AO$174+1)-INDEX($F$4:$N$4,0,AO$174))+AN179)))</f>
        <v>20.21724591685949</v>
      </c>
      <c r="AP179" s="3" cm="1">
        <f t="array" ref="AP179">IF(AP$174=-1,AQ179,IF(AP$174=99,AO179,IF(AP$174=0,INDEX($F52:$N52,0,AP$172),(INDEX($F52:$N52,0,AP$174+1)-INDEX($F52:$N52,0,AP$174))/(INDEX($F$4:$N$4,0,AP$174+1)-INDEX($F$4:$N$4,0,AP$174))+AO179)))</f>
        <v>20.692240158758601</v>
      </c>
      <c r="AQ179" s="3" cm="1">
        <f t="array" ref="AQ179">IF(AQ$174=-1,AR179,IF(AQ$174=99,AP179,IF(AQ$174=0,INDEX($F52:$N52,0,AQ$172),(INDEX($F52:$N52,0,AQ$174+1)-INDEX($F52:$N52,0,AQ$174))/(INDEX($F$4:$N$4,0,AQ$174+1)-INDEX($F$4:$N$4,0,AQ$174))+AP179)))</f>
        <v>21.167234400657712</v>
      </c>
      <c r="AR179" s="3" cm="1">
        <f t="array" ref="AR179">IF(AR$174=-1,AS179,IF(AR$174=99,AQ179,IF(AR$174=0,INDEX($F52:$N52,0,AR$172),(INDEX($F52:$N52,0,AR$174+1)-INDEX($F52:$N52,0,AR$174))/(INDEX($F$4:$N$4,0,AR$174+1)-INDEX($F$4:$N$4,0,AR$174))+AQ179)))</f>
        <v>21.642228642556823</v>
      </c>
      <c r="AS179" s="3" cm="1">
        <f t="array" ref="AS179">IF(AS$174=-1,AT179,IF(AS$174=99,AR179,IF(AS$174=0,INDEX($F52:$N52,0,AS$172),(INDEX($F52:$N52,0,AS$174+1)-INDEX($F52:$N52,0,AS$174))/(INDEX($F$4:$N$4,0,AS$174+1)-INDEX($F$4:$N$4,0,AS$174))+AR179)))</f>
        <v>22.117222884455941</v>
      </c>
      <c r="AT179" s="3" cm="1">
        <f t="array" ref="AT179">IF(AT$174=-1,AU179,IF(AT$174=99,AS179,IF(AT$174=0,INDEX($F52:$N52,0,AT$172),(INDEX($F52:$N52,0,AT$174+1)-INDEX($F52:$N52,0,AT$174))/(INDEX($F$4:$N$4,0,AT$174+1)-INDEX($F$4:$N$4,0,AT$174))+AS179)))</f>
        <v>22.71370490318473</v>
      </c>
      <c r="AU179" s="3" cm="1">
        <f t="array" ref="AU179">IF(AU$174=-1,AV179,IF(AU$174=99,AT179,IF(AU$174=0,INDEX($F52:$N52,0,AU$172),(INDEX($F52:$N52,0,AU$174+1)-INDEX($F52:$N52,0,AU$174))/(INDEX($F$4:$N$4,0,AU$174+1)-INDEX($F$4:$N$4,0,AU$174))+AT179)))</f>
        <v>28.082043071743819</v>
      </c>
      <c r="AV179" s="3" cm="1">
        <f t="array" ref="AV179">IF(AV$174=-1,AW179,IF(AV$174=99,AU179,IF(AV$174=0,INDEX($F52:$N52,0,AV$172),(INDEX($F52:$N52,0,AV$174+1)-INDEX($F52:$N52,0,AV$174))/(INDEX($F$4:$N$4,0,AV$174+1)-INDEX($F$4:$N$4,0,AV$174))+AU179)))</f>
        <v>33.184623999119253</v>
      </c>
      <c r="AW179" s="3" cm="1">
        <f t="array" ref="AW179">IF(AW$174=-1,AX179,IF(AW$174=99,AV179,IF(AW$174=0,INDEX($F52:$N52,0,AW$172),(INDEX($F52:$N52,0,AW$174+1)-INDEX($F52:$N52,0,AW$174))/(INDEX($F$4:$N$4,0,AW$174+1)-INDEX($F$4:$N$4,0,AW$174))+AV179)))</f>
        <v>33.866553388369596</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4.6662827859109095</v>
      </c>
      <c r="W180" s="3" cm="1">
        <f t="array" ref="W180">IF(W$174=-1,Z180,IF(W$174=99,V180,IF(W$174=0,INDEX($F53:$N53,0,W$172),(INDEX($F53:$N53,0,W$174+1)-INDEX($F53:$N53,0,W$174))/(INDEX($F$4:$N$4,0,W$174+1)-INDEX($F$4:$N$4,0,W$174))+V180)))</f>
        <v>4.7013623592393676</v>
      </c>
      <c r="X180" s="3" cm="1">
        <f t="array" ref="X180">IF(X$174=-1,Y180,IF(X$174=99,U180,IF(X$174=0,INDEX($F53:$N53,0,X$172),(INDEX($F53:$N53,0,X$174+1)-INDEX($F53:$N53,0,X$174))/(INDEX($F$4:$N$4,0,X$174+1)-INDEX($F$4:$N$4,0,X$174))+U180)))</f>
        <v>4.6662827859109095</v>
      </c>
      <c r="Y180" s="3" cm="1">
        <f t="array" ref="Y180">IF(Y$174=-1,Z180,IF(Y$174=99,V180,IF(Y$174=0,INDEX($F53:$N53,0,Y$172),(INDEX($F53:$N53,0,Y$174+1)-INDEX($F53:$N53,0,Y$174))/(INDEX($F$4:$N$4,0,Y$174+1)-INDEX($F$4:$N$4,0,Y$174))+V180)))</f>
        <v>4.7013623592393676</v>
      </c>
      <c r="Z180" s="3" cm="1">
        <f t="array" ref="Z180">IF(Z$174=-1,AA180,IF(Z$174=99,W180,IF(Z$174=0,INDEX($F53:$N53,0,Z$172),(INDEX($F53:$N53,0,Z$174+1)-INDEX($F53:$N53,0,Z$174))/(INDEX($F$4:$N$4,0,Z$174+1)-INDEX($F$4:$N$4,0,Z$174))+W180)))</f>
        <v>4.7364419325678258</v>
      </c>
      <c r="AA180" s="3" cm="1">
        <f t="array" ref="AA180">IF(AA$174=-1,AB180,IF(AA$174=99,Z180,IF(AA$174=0,INDEX($F53:$N53,0,AA$172),(INDEX($F53:$N53,0,AA$174+1)-INDEX($F53:$N53,0,AA$174))/(INDEX($F$4:$N$4,0,AA$174+1)-INDEX($F$4:$N$4,0,AA$174))+Z180)))</f>
        <v>4.7715215058962839</v>
      </c>
      <c r="AB180" s="3" cm="1">
        <f t="array" ref="AB180">IF(AB$174=-1,AC180,IF(AB$174=99,AA180,IF(AB$174=0,INDEX($F53:$N53,0,AB$172),(INDEX($F53:$N53,0,AB$174+1)-INDEX($F53:$N53,0,AB$174))/(INDEX($F$4:$N$4,0,AB$174+1)-INDEX($F$4:$N$4,0,AB$174))+AA180)))</f>
        <v>4.806601079224742</v>
      </c>
      <c r="AC180" s="3" cm="1">
        <f t="array" ref="AC180">IF(AC$174=-1,AD180,IF(AC$174=99,AB180,IF(AC$174=0,INDEX($F53:$N53,0,AC$172),(INDEX($F53:$N53,0,AC$174+1)-INDEX($F53:$N53,0,AC$174))/(INDEX($F$4:$N$4,0,AC$174+1)-INDEX($F$4:$N$4,0,AC$174))+AB180)))</f>
        <v>4.8416806525532001</v>
      </c>
      <c r="AD180" s="3" cm="1">
        <f t="array" ref="AD180">IF(AD$174=-1,AE180,IF(AD$174=99,AC180,IF(AD$174=0,INDEX($F53:$N53,0,AD$172),(INDEX($F53:$N53,0,AD$174+1)-INDEX($F53:$N53,0,AD$174))/(INDEX($F$4:$N$4,0,AD$174+1)-INDEX($F$4:$N$4,0,AD$174))+AC180)))</f>
        <v>4.8767602258816583</v>
      </c>
      <c r="AE180" s="3" cm="1">
        <f t="array" ref="AE180">IF(AE$174=-1,AF180,IF(AE$174=99,AD180,IF(AE$174=0,INDEX($F53:$N53,0,AE$172),(INDEX($F53:$N53,0,AE$174+1)-INDEX($F53:$N53,0,AE$174))/(INDEX($F$4:$N$4,0,AE$174+1)-INDEX($F$4:$N$4,0,AE$174))+AD180)))</f>
        <v>4.9118397992101164</v>
      </c>
      <c r="AF180" s="3" cm="1">
        <f t="array" ref="AF180">IF(AF$174=-1,AG180,IF(AF$174=99,AE180,IF(AF$174=0,INDEX($F53:$N53,0,AF$172),(INDEX($F53:$N53,0,AF$174+1)-INDEX($F53:$N53,0,AF$174))/(INDEX($F$4:$N$4,0,AF$174+1)-INDEX($F$4:$N$4,0,AF$174))+AE180)))</f>
        <v>4.9469193725385745</v>
      </c>
      <c r="AG180" s="3" cm="1">
        <f t="array" ref="AG180">IF(AG$174=-1,AJ180,IF(AG$174=99,AF180,IF(AG$174=0,INDEX($F53:$N53,0,AG$172),(INDEX($F53:$N53,0,AG$174+1)-INDEX($F53:$N53,0,AG$174))/(INDEX($F$4:$N$4,0,AG$174+1)-INDEX($F$4:$N$4,0,AG$174))+AF180)))</f>
        <v>4.9819989458670308</v>
      </c>
      <c r="AH180" s="3" cm="1">
        <f t="array" ref="AH180">IF(AH$174=-1,AI180,IF(AH$174=99,AE180,IF(AH$174=0,INDEX($F53:$N53,0,AH$172),(INDEX($F53:$N53,0,AH$174+1)-INDEX($F53:$N53,0,AH$174))/(INDEX($F$4:$N$4,0,AH$174+1)-INDEX($F$4:$N$4,0,AH$174))+AE180)))</f>
        <v>4.9469193725385745</v>
      </c>
      <c r="AI180" s="3" cm="1">
        <f t="array" ref="AI180">IF(AI$174=-1,AJ180,IF(AI$174=99,AF180,IF(AI$174=0,INDEX($F53:$N53,0,AI$172),(INDEX($F53:$N53,0,AI$174+1)-INDEX($F53:$N53,0,AI$174))/(INDEX($F$4:$N$4,0,AI$174+1)-INDEX($F$4:$N$4,0,AI$174))+AF180)))</f>
        <v>4.9819989458670308</v>
      </c>
      <c r="AJ180" s="3" cm="1">
        <f t="array" ref="AJ180">IF(AJ$174=-1,AK180,IF(AJ$174=99,AG180,IF(AJ$174=0,INDEX($F53:$N53,0,AJ$172),(INDEX($F53:$N53,0,AJ$174+1)-INDEX($F53:$N53,0,AJ$174))/(INDEX($F$4:$N$4,0,AJ$174+1)-INDEX($F$4:$N$4,0,AJ$174))+AG180)))</f>
        <v>5.1182563649338766</v>
      </c>
      <c r="AK180" s="3" cm="1">
        <f t="array" ref="AK180">IF(AK$174=-1,AL180,IF(AK$174=99,AJ180,IF(AK$174=0,INDEX($F53:$N53,0,AK$172),(INDEX($F53:$N53,0,AK$174+1)-INDEX($F53:$N53,0,AK$174))/(INDEX($F$4:$N$4,0,AK$174+1)-INDEX($F$4:$N$4,0,AK$174))+AJ180)))</f>
        <v>5.2545137840007223</v>
      </c>
      <c r="AL180" s="3" cm="1">
        <f t="array" ref="AL180">IF(AL$174=-1,AM180,IF(AL$174=99,AK180,IF(AL$174=0,INDEX($F53:$N53,0,AL$172),(INDEX($F53:$N53,0,AL$174+1)-INDEX($F53:$N53,0,AL$174))/(INDEX($F$4:$N$4,0,AL$174+1)-INDEX($F$4:$N$4,0,AL$174))+AK180)))</f>
        <v>5.3907712030675681</v>
      </c>
      <c r="AM180" s="3" cm="1">
        <f t="array" ref="AM180">IF(AM$174=-1,AN180,IF(AM$174=99,AL180,IF(AM$174=0,INDEX($F53:$N53,0,AM$172),(INDEX($F53:$N53,0,AM$174+1)-INDEX($F53:$N53,0,AM$174))/(INDEX($F$4:$N$4,0,AM$174+1)-INDEX($F$4:$N$4,0,AM$174))+AL180)))</f>
        <v>5.5270286221344138</v>
      </c>
      <c r="AN180" s="3" cm="1">
        <f t="array" ref="AN180">IF(AN$174=-1,AO180,IF(AN$174=99,AM180,IF(AN$174=0,INDEX($F53:$N53,0,AN$172),(INDEX($F53:$N53,0,AN$174+1)-INDEX($F53:$N53,0,AN$174))/(INDEX($F$4:$N$4,0,AN$174+1)-INDEX($F$4:$N$4,0,AN$174))+AM180)))</f>
        <v>5.6632860412012596</v>
      </c>
      <c r="AO180" s="3" cm="1">
        <f t="array" ref="AO180">IF(AO$174=-1,AP180,IF(AO$174=99,AN180,IF(AO$174=0,INDEX($F53:$N53,0,AO$172),(INDEX($F53:$N53,0,AO$174+1)-INDEX($F53:$N53,0,AO$174))/(INDEX($F$4:$N$4,0,AO$174+1)-INDEX($F$4:$N$4,0,AO$174))+AN180)))</f>
        <v>5.7995434602681053</v>
      </c>
      <c r="AP180" s="3" cm="1">
        <f t="array" ref="AP180">IF(AP$174=-1,AQ180,IF(AP$174=99,AO180,IF(AP$174=0,INDEX($F53:$N53,0,AP$172),(INDEX($F53:$N53,0,AP$174+1)-INDEX($F53:$N53,0,AP$174))/(INDEX($F$4:$N$4,0,AP$174+1)-INDEX($F$4:$N$4,0,AP$174))+AO180)))</f>
        <v>5.935800879334951</v>
      </c>
      <c r="AQ180" s="3" cm="1">
        <f t="array" ref="AQ180">IF(AQ$174=-1,AR180,IF(AQ$174=99,AP180,IF(AQ$174=0,INDEX($F53:$N53,0,AQ$172),(INDEX($F53:$N53,0,AQ$174+1)-INDEX($F53:$N53,0,AQ$174))/(INDEX($F$4:$N$4,0,AQ$174+1)-INDEX($F$4:$N$4,0,AQ$174))+AP180)))</f>
        <v>6.0720582984017968</v>
      </c>
      <c r="AR180" s="3" cm="1">
        <f t="array" ref="AR180">IF(AR$174=-1,AS180,IF(AR$174=99,AQ180,IF(AR$174=0,INDEX($F53:$N53,0,AR$172),(INDEX($F53:$N53,0,AR$174+1)-INDEX($F53:$N53,0,AR$174))/(INDEX($F$4:$N$4,0,AR$174+1)-INDEX($F$4:$N$4,0,AR$174))+AQ180)))</f>
        <v>6.2083157174686425</v>
      </c>
      <c r="AS180" s="3" cm="1">
        <f t="array" ref="AS180">IF(AS$174=-1,AT180,IF(AS$174=99,AR180,IF(AS$174=0,INDEX($F53:$N53,0,AS$172),(INDEX($F53:$N53,0,AS$174+1)-INDEX($F53:$N53,0,AS$174))/(INDEX($F$4:$N$4,0,AS$174+1)-INDEX($F$4:$N$4,0,AS$174))+AR180)))</f>
        <v>6.3445731365354883</v>
      </c>
      <c r="AT180" s="3" cm="1">
        <f t="array" ref="AT180">IF(AT$174=-1,AU180,IF(AT$174=99,AS180,IF(AT$174=0,INDEX($F53:$N53,0,AT$172),(INDEX($F53:$N53,0,AT$174+1)-INDEX($F53:$N53,0,AT$174))/(INDEX($F$4:$N$4,0,AT$174+1)-INDEX($F$4:$N$4,0,AT$174))+AS180)))</f>
        <v>6.5156806852645301</v>
      </c>
      <c r="AU180" s="3" cm="1">
        <f t="array" ref="AU180">IF(AU$174=-1,AV180,IF(AU$174=99,AT180,IF(AU$174=0,INDEX($F53:$N53,0,AU$172),(INDEX($F53:$N53,0,AU$174+1)-INDEX($F53:$N53,0,AU$174))/(INDEX($F$4:$N$4,0,AU$174+1)-INDEX($F$4:$N$4,0,AU$174))+AT180)))</f>
        <v>8.0556486238259062</v>
      </c>
      <c r="AV180" s="3" cm="1">
        <f t="array" ref="AV180">IF(AV$174=-1,AW180,IF(AV$174=99,AU180,IF(AV$174=0,INDEX($F53:$N53,0,AV$172),(INDEX($F53:$N53,0,AV$174+1)-INDEX($F53:$N53,0,AV$174))/(INDEX($F$4:$N$4,0,AV$174+1)-INDEX($F$4:$N$4,0,AV$174))+AU180)))</f>
        <v>9.5193811208012331</v>
      </c>
      <c r="AW180" s="3" cm="1">
        <f t="array" ref="AW180">IF(AW$174=-1,AX180,IF(AW$174=99,AV180,IF(AW$174=0,INDEX($F53:$N53,0,AW$172),(INDEX($F53:$N53,0,AW$174+1)-INDEX($F53:$N53,0,AW$174))/(INDEX($F$4:$N$4,0,AW$174+1)-INDEX($F$4:$N$4,0,AW$174))+AV180)))</f>
        <v>9.7150002049265058</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3.1943974166690543</v>
      </c>
      <c r="W181" s="3" cm="1">
        <f t="array" ref="W181">IF(W$174=-1,Z181,IF(W$174=99,V181,IF(W$174=0,INDEX($F54:$N54,0,W$172),(INDEX($F54:$N54,0,W$174+1)-INDEX($F54:$N54,0,W$174))/(INDEX($F$4:$N$4,0,W$174+1)-INDEX($F$4:$N$4,0,W$174))+V181)))</f>
        <v>3.2184118417606111</v>
      </c>
      <c r="X181" s="3" cm="1">
        <f t="array" ref="X181">IF(X$174=-1,Y181,IF(X$174=99,U181,IF(X$174=0,INDEX($F54:$N54,0,X$172),(INDEX($F54:$N54,0,X$174+1)-INDEX($F54:$N54,0,X$174))/(INDEX($F$4:$N$4,0,X$174+1)-INDEX($F$4:$N$4,0,X$174))+U181)))</f>
        <v>3.1943974166690543</v>
      </c>
      <c r="Y181" s="3" cm="1">
        <f t="array" ref="Y181">IF(Y$174=-1,Z181,IF(Y$174=99,V181,IF(Y$174=0,INDEX($F54:$N54,0,Y$172),(INDEX($F54:$N54,0,Y$174+1)-INDEX($F54:$N54,0,Y$174))/(INDEX($F$4:$N$4,0,Y$174+1)-INDEX($F$4:$N$4,0,Y$174))+V181)))</f>
        <v>3.2184118417606111</v>
      </c>
      <c r="Z181" s="3" cm="1">
        <f t="array" ref="Z181">IF(Z$174=-1,AA181,IF(Z$174=99,W181,IF(Z$174=0,INDEX($F54:$N54,0,Z$172),(INDEX($F54:$N54,0,Z$174+1)-INDEX($F54:$N54,0,Z$174))/(INDEX($F$4:$N$4,0,Z$174+1)-INDEX($F$4:$N$4,0,Z$174))+W181)))</f>
        <v>3.2424262668521679</v>
      </c>
      <c r="AA181" s="3" cm="1">
        <f t="array" ref="AA181">IF(AA$174=-1,AB181,IF(AA$174=99,Z181,IF(AA$174=0,INDEX($F54:$N54,0,AA$172),(INDEX($F54:$N54,0,AA$174+1)-INDEX($F54:$N54,0,AA$174))/(INDEX($F$4:$N$4,0,AA$174+1)-INDEX($F$4:$N$4,0,AA$174))+Z181)))</f>
        <v>3.2664406919437248</v>
      </c>
      <c r="AB181" s="3" cm="1">
        <f t="array" ref="AB181">IF(AB$174=-1,AC181,IF(AB$174=99,AA181,IF(AB$174=0,INDEX($F54:$N54,0,AB$172),(INDEX($F54:$N54,0,AB$174+1)-INDEX($F54:$N54,0,AB$174))/(INDEX($F$4:$N$4,0,AB$174+1)-INDEX($F$4:$N$4,0,AB$174))+AA181)))</f>
        <v>3.2904551170352816</v>
      </c>
      <c r="AC181" s="3" cm="1">
        <f t="array" ref="AC181">IF(AC$174=-1,AD181,IF(AC$174=99,AB181,IF(AC$174=0,INDEX($F54:$N54,0,AC$172),(INDEX($F54:$N54,0,AC$174+1)-INDEX($F54:$N54,0,AC$174))/(INDEX($F$4:$N$4,0,AC$174+1)-INDEX($F$4:$N$4,0,AC$174))+AB181)))</f>
        <v>3.3144695421268384</v>
      </c>
      <c r="AD181" s="3" cm="1">
        <f t="array" ref="AD181">IF(AD$174=-1,AE181,IF(AD$174=99,AC181,IF(AD$174=0,INDEX($F54:$N54,0,AD$172),(INDEX($F54:$N54,0,AD$174+1)-INDEX($F54:$N54,0,AD$174))/(INDEX($F$4:$N$4,0,AD$174+1)-INDEX($F$4:$N$4,0,AD$174))+AC181)))</f>
        <v>3.3384839672183952</v>
      </c>
      <c r="AE181" s="3" cm="1">
        <f t="array" ref="AE181">IF(AE$174=-1,AF181,IF(AE$174=99,AD181,IF(AE$174=0,INDEX($F54:$N54,0,AE$172),(INDEX($F54:$N54,0,AE$174+1)-INDEX($F54:$N54,0,AE$174))/(INDEX($F$4:$N$4,0,AE$174+1)-INDEX($F$4:$N$4,0,AE$174))+AD181)))</f>
        <v>3.3624983923099521</v>
      </c>
      <c r="AF181" s="3" cm="1">
        <f t="array" ref="AF181">IF(AF$174=-1,AG181,IF(AF$174=99,AE181,IF(AF$174=0,INDEX($F54:$N54,0,AF$172),(INDEX($F54:$N54,0,AF$174+1)-INDEX($F54:$N54,0,AF$174))/(INDEX($F$4:$N$4,0,AF$174+1)-INDEX($F$4:$N$4,0,AF$174))+AE181)))</f>
        <v>3.3865128174015089</v>
      </c>
      <c r="AG181" s="3" cm="1">
        <f t="array" ref="AG181">IF(AG$174=-1,AJ181,IF(AG$174=99,AF181,IF(AG$174=0,INDEX($F54:$N54,0,AG$172),(INDEX($F54:$N54,0,AG$174+1)-INDEX($F54:$N54,0,AG$174))/(INDEX($F$4:$N$4,0,AG$174+1)-INDEX($F$4:$N$4,0,AG$174))+AF181)))</f>
        <v>3.4105272424930662</v>
      </c>
      <c r="AH181" s="3" cm="1">
        <f t="array" ref="AH181">IF(AH$174=-1,AI181,IF(AH$174=99,AE181,IF(AH$174=0,INDEX($F54:$N54,0,AH$172),(INDEX($F54:$N54,0,AH$174+1)-INDEX($F54:$N54,0,AH$174))/(INDEX($F$4:$N$4,0,AH$174+1)-INDEX($F$4:$N$4,0,AH$174))+AE181)))</f>
        <v>3.3865128174015089</v>
      </c>
      <c r="AI181" s="3" cm="1">
        <f t="array" ref="AI181">IF(AI$174=-1,AJ181,IF(AI$174=99,AF181,IF(AI$174=0,INDEX($F54:$N54,0,AI$172),(INDEX($F54:$N54,0,AI$174+1)-INDEX($F54:$N54,0,AI$174))/(INDEX($F$4:$N$4,0,AI$174+1)-INDEX($F$4:$N$4,0,AI$174))+AF181)))</f>
        <v>3.4105272424930662</v>
      </c>
      <c r="AJ181" s="3" cm="1">
        <f t="array" ref="AJ181">IF(AJ$174=-1,AK181,IF(AJ$174=99,AG181,IF(AJ$174=0,INDEX($F54:$N54,0,AJ$172),(INDEX($F54:$N54,0,AJ$174+1)-INDEX($F54:$N54,0,AJ$174))/(INDEX($F$4:$N$4,0,AJ$174+1)-INDEX($F$4:$N$4,0,AJ$174))+AG181)))</f>
        <v>3.5038049899933514</v>
      </c>
      <c r="AK181" s="3" cm="1">
        <f t="array" ref="AK181">IF(AK$174=-1,AL181,IF(AK$174=99,AJ181,IF(AK$174=0,INDEX($F54:$N54,0,AK$172),(INDEX($F54:$N54,0,AK$174+1)-INDEX($F54:$N54,0,AK$174))/(INDEX($F$4:$N$4,0,AK$174+1)-INDEX($F$4:$N$4,0,AK$174))+AJ181)))</f>
        <v>3.5970827374936367</v>
      </c>
      <c r="AL181" s="3" cm="1">
        <f t="array" ref="AL181">IF(AL$174=-1,AM181,IF(AL$174=99,AK181,IF(AL$174=0,INDEX($F54:$N54,0,AL$172),(INDEX($F54:$N54,0,AL$174+1)-INDEX($F54:$N54,0,AL$174))/(INDEX($F$4:$N$4,0,AL$174+1)-INDEX($F$4:$N$4,0,AL$174))+AK181)))</f>
        <v>3.690360484993922</v>
      </c>
      <c r="AM181" s="3" cm="1">
        <f t="array" ref="AM181">IF(AM$174=-1,AN181,IF(AM$174=99,AL181,IF(AM$174=0,INDEX($F54:$N54,0,AM$172),(INDEX($F54:$N54,0,AM$174+1)-INDEX($F54:$N54,0,AM$174))/(INDEX($F$4:$N$4,0,AM$174+1)-INDEX($F$4:$N$4,0,AM$174))+AL181)))</f>
        <v>3.7836382324942073</v>
      </c>
      <c r="AN181" s="3" cm="1">
        <f t="array" ref="AN181">IF(AN$174=-1,AO181,IF(AN$174=99,AM181,IF(AN$174=0,INDEX($F54:$N54,0,AN$172),(INDEX($F54:$N54,0,AN$174+1)-INDEX($F54:$N54,0,AN$174))/(INDEX($F$4:$N$4,0,AN$174+1)-INDEX($F$4:$N$4,0,AN$174))+AM181)))</f>
        <v>3.8769159799944926</v>
      </c>
      <c r="AO181" s="3" cm="1">
        <f t="array" ref="AO181">IF(AO$174=-1,AP181,IF(AO$174=99,AN181,IF(AO$174=0,INDEX($F54:$N54,0,AO$172),(INDEX($F54:$N54,0,AO$174+1)-INDEX($F54:$N54,0,AO$174))/(INDEX($F$4:$N$4,0,AO$174+1)-INDEX($F$4:$N$4,0,AO$174))+AN181)))</f>
        <v>3.9701937274947778</v>
      </c>
      <c r="AP181" s="3" cm="1">
        <f t="array" ref="AP181">IF(AP$174=-1,AQ181,IF(AP$174=99,AO181,IF(AP$174=0,INDEX($F54:$N54,0,AP$172),(INDEX($F54:$N54,0,AP$174+1)-INDEX($F54:$N54,0,AP$174))/(INDEX($F$4:$N$4,0,AP$174+1)-INDEX($F$4:$N$4,0,AP$174))+AO181)))</f>
        <v>4.0634714749950627</v>
      </c>
      <c r="AQ181" s="3" cm="1">
        <f t="array" ref="AQ181">IF(AQ$174=-1,AR181,IF(AQ$174=99,AP181,IF(AQ$174=0,INDEX($F54:$N54,0,AQ$172),(INDEX($F54:$N54,0,AQ$174+1)-INDEX($F54:$N54,0,AQ$174))/(INDEX($F$4:$N$4,0,AQ$174+1)-INDEX($F$4:$N$4,0,AQ$174))+AP181)))</f>
        <v>4.156749222495348</v>
      </c>
      <c r="AR181" s="3" cm="1">
        <f t="array" ref="AR181">IF(AR$174=-1,AS181,IF(AR$174=99,AQ181,IF(AR$174=0,INDEX($F54:$N54,0,AR$172),(INDEX($F54:$N54,0,AR$174+1)-INDEX($F54:$N54,0,AR$174))/(INDEX($F$4:$N$4,0,AR$174+1)-INDEX($F$4:$N$4,0,AR$174))+AQ181)))</f>
        <v>4.2500269699956332</v>
      </c>
      <c r="AS181" s="3" cm="1">
        <f t="array" ref="AS181">IF(AS$174=-1,AT181,IF(AS$174=99,AR181,IF(AS$174=0,INDEX($F54:$N54,0,AS$172),(INDEX($F54:$N54,0,AS$174+1)-INDEX($F54:$N54,0,AS$174))/(INDEX($F$4:$N$4,0,AS$174+1)-INDEX($F$4:$N$4,0,AS$174))+AR181)))</f>
        <v>4.3433047174959176</v>
      </c>
      <c r="AT181" s="3" cm="1">
        <f t="array" ref="AT181">IF(AT$174=-1,AU181,IF(AT$174=99,AS181,IF(AT$174=0,INDEX($F54:$N54,0,AT$172),(INDEX($F54:$N54,0,AT$174+1)-INDEX($F54:$N54,0,AT$174))/(INDEX($F$4:$N$4,0,AT$174+1)-INDEX($F$4:$N$4,0,AT$174))+AS181)))</f>
        <v>4.4604398198268251</v>
      </c>
      <c r="AU181" s="3" cm="1">
        <f t="array" ref="AU181">IF(AU$174=-1,AV181,IF(AU$174=99,AT181,IF(AU$174=0,INDEX($F54:$N54,0,AU$172),(INDEX($F54:$N54,0,AU$174+1)-INDEX($F54:$N54,0,AU$174))/(INDEX($F$4:$N$4,0,AU$174+1)-INDEX($F$4:$N$4,0,AU$174))+AT181)))</f>
        <v>5.514655740804991</v>
      </c>
      <c r="AV181" s="3" cm="1">
        <f t="array" ref="AV181">IF(AV$174=-1,AW181,IF(AV$174=99,AU181,IF(AV$174=0,INDEX($F54:$N54,0,AV$172),(INDEX($F54:$N54,0,AV$174+1)-INDEX($F54:$N54,0,AV$174))/(INDEX($F$4:$N$4,0,AV$174+1)-INDEX($F$4:$N$4,0,AV$174))+AU181)))</f>
        <v>6.5166831621070562</v>
      </c>
      <c r="AW181" s="3" cm="1">
        <f t="array" ref="AW181">IF(AW$174=-1,AX181,IF(AW$174=99,AV181,IF(AW$174=0,INDEX($F54:$N54,0,AW$172),(INDEX($F54:$N54,0,AW$174+1)-INDEX($F54:$N54,0,AW$174))/(INDEX($F$4:$N$4,0,AW$174+1)-INDEX($F$4:$N$4,0,AW$174))+AV181)))</f>
        <v>6.6505981273268402</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133.21123913432774</v>
      </c>
      <c r="W182" s="3" cm="1">
        <f t="array" ref="W182">IF(W$174=-1,Z182,IF(W$174=99,V182,IF(W$174=0,INDEX($F55:$N55,0,W$172),(INDEX($F55:$N55,0,W$174+1)-INDEX($F55:$N55,0,W$174))/(INDEX($F$4:$N$4,0,W$174+1)-INDEX($F$4:$N$4,0,W$174))+V182)))</f>
        <v>134.40059233093351</v>
      </c>
      <c r="X182" s="3" cm="1">
        <f t="array" ref="X182">IF(X$174=-1,Y182,IF(X$174=99,U182,IF(X$174=0,INDEX($F55:$N55,0,X$172),(INDEX($F55:$N55,0,X$174+1)-INDEX($F55:$N55,0,X$174))/(INDEX($F$4:$N$4,0,X$174+1)-INDEX($F$4:$N$4,0,X$174))+U182)))</f>
        <v>133.21123913432774</v>
      </c>
      <c r="Y182" s="3" cm="1">
        <f t="array" ref="Y182">IF(Y$174=-1,Z182,IF(Y$174=99,V182,IF(Y$174=0,INDEX($F55:$N55,0,Y$172),(INDEX($F55:$N55,0,Y$174+1)-INDEX($F55:$N55,0,Y$174))/(INDEX($F$4:$N$4,0,Y$174+1)-INDEX($F$4:$N$4,0,Y$174))+V182)))</f>
        <v>134.40059233093351</v>
      </c>
      <c r="Z182" s="3" cm="1">
        <f t="array" ref="Z182">IF(Z$174=-1,AA182,IF(Z$174=99,W182,IF(Z$174=0,INDEX($F55:$N55,0,Z$172),(INDEX($F55:$N55,0,Z$174+1)-INDEX($F55:$N55,0,Z$174))/(INDEX($F$4:$N$4,0,Z$174+1)-INDEX($F$4:$N$4,0,Z$174))+W182)))</f>
        <v>135.58994552753927</v>
      </c>
      <c r="AA182" s="3" cm="1">
        <f t="array" ref="AA182">IF(AA$174=-1,AB182,IF(AA$174=99,Z182,IF(AA$174=0,INDEX($F55:$N55,0,AA$172),(INDEX($F55:$N55,0,AA$174+1)-INDEX($F55:$N55,0,AA$174))/(INDEX($F$4:$N$4,0,AA$174+1)-INDEX($F$4:$N$4,0,AA$174))+Z182)))</f>
        <v>136.77929872414504</v>
      </c>
      <c r="AB182" s="3" cm="1">
        <f t="array" ref="AB182">IF(AB$174=-1,AC182,IF(AB$174=99,AA182,IF(AB$174=0,INDEX($F55:$N55,0,AB$172),(INDEX($F55:$N55,0,AB$174+1)-INDEX($F55:$N55,0,AB$174))/(INDEX($F$4:$N$4,0,AB$174+1)-INDEX($F$4:$N$4,0,AB$174))+AA182)))</f>
        <v>137.9686519207508</v>
      </c>
      <c r="AC182" s="3" cm="1">
        <f t="array" ref="AC182">IF(AC$174=-1,AD182,IF(AC$174=99,AB182,IF(AC$174=0,INDEX($F55:$N55,0,AC$172),(INDEX($F55:$N55,0,AC$174+1)-INDEX($F55:$N55,0,AC$174))/(INDEX($F$4:$N$4,0,AC$174+1)-INDEX($F$4:$N$4,0,AC$174))+AB182)))</f>
        <v>139.15800511735657</v>
      </c>
      <c r="AD182" s="3" cm="1">
        <f t="array" ref="AD182">IF(AD$174=-1,AE182,IF(AD$174=99,AC182,IF(AD$174=0,INDEX($F55:$N55,0,AD$172),(INDEX($F55:$N55,0,AD$174+1)-INDEX($F55:$N55,0,AD$174))/(INDEX($F$4:$N$4,0,AD$174+1)-INDEX($F$4:$N$4,0,AD$174))+AC182)))</f>
        <v>140.34735831396233</v>
      </c>
      <c r="AE182" s="3" cm="1">
        <f t="array" ref="AE182">IF(AE$174=-1,AF182,IF(AE$174=99,AD182,IF(AE$174=0,INDEX($F55:$N55,0,AE$172),(INDEX($F55:$N55,0,AE$174+1)-INDEX($F55:$N55,0,AE$174))/(INDEX($F$4:$N$4,0,AE$174+1)-INDEX($F$4:$N$4,0,AE$174))+AD182)))</f>
        <v>141.5367115105681</v>
      </c>
      <c r="AF182" s="3" cm="1">
        <f t="array" ref="AF182">IF(AF$174=-1,AG182,IF(AF$174=99,AE182,IF(AF$174=0,INDEX($F55:$N55,0,AF$172),(INDEX($F55:$N55,0,AF$174+1)-INDEX($F55:$N55,0,AF$174))/(INDEX($F$4:$N$4,0,AF$174+1)-INDEX($F$4:$N$4,0,AF$174))+AE182)))</f>
        <v>142.72606470717386</v>
      </c>
      <c r="AG182" s="3" cm="1">
        <f t="array" ref="AG182">IF(AG$174=-1,AJ182,IF(AG$174=99,AF182,IF(AG$174=0,INDEX($F55:$N55,0,AG$172),(INDEX($F55:$N55,0,AG$174+1)-INDEX($F55:$N55,0,AG$174))/(INDEX($F$4:$N$4,0,AG$174+1)-INDEX($F$4:$N$4,0,AG$174))+AF182)))</f>
        <v>143.91541790377966</v>
      </c>
      <c r="AH182" s="3" cm="1">
        <f t="array" ref="AH182">IF(AH$174=-1,AI182,IF(AH$174=99,AE182,IF(AH$174=0,INDEX($F55:$N55,0,AH$172),(INDEX($F55:$N55,0,AH$174+1)-INDEX($F55:$N55,0,AH$174))/(INDEX($F$4:$N$4,0,AH$174+1)-INDEX($F$4:$N$4,0,AH$174))+AE182)))</f>
        <v>142.72606470717386</v>
      </c>
      <c r="AI182" s="3" cm="1">
        <f t="array" ref="AI182">IF(AI$174=-1,AJ182,IF(AI$174=99,AF182,IF(AI$174=0,INDEX($F55:$N55,0,AI$172),(INDEX($F55:$N55,0,AI$174+1)-INDEX($F55:$N55,0,AI$174))/(INDEX($F$4:$N$4,0,AI$174+1)-INDEX($F$4:$N$4,0,AI$174))+AF182)))</f>
        <v>143.91541790377966</v>
      </c>
      <c r="AJ182" s="3" cm="1">
        <f t="array" ref="AJ182">IF(AJ$174=-1,AK182,IF(AJ$174=99,AG182,IF(AJ$174=0,INDEX($F55:$N55,0,AJ$172),(INDEX($F55:$N55,0,AJ$174+1)-INDEX($F55:$N55,0,AJ$174))/(INDEX($F$4:$N$4,0,AJ$174+1)-INDEX($F$4:$N$4,0,AJ$174))+AG182)))</f>
        <v>146.9351162415619</v>
      </c>
      <c r="AK182" s="3" cm="1">
        <f t="array" ref="AK182">IF(AK$174=-1,AL182,IF(AK$174=99,AJ182,IF(AK$174=0,INDEX($F55:$N55,0,AK$172),(INDEX($F55:$N55,0,AK$174+1)-INDEX($F55:$N55,0,AK$174))/(INDEX($F$4:$N$4,0,AK$174+1)-INDEX($F$4:$N$4,0,AK$174))+AJ182)))</f>
        <v>149.95481457934414</v>
      </c>
      <c r="AL182" s="3" cm="1">
        <f t="array" ref="AL182">IF(AL$174=-1,AM182,IF(AL$174=99,AK182,IF(AL$174=0,INDEX($F55:$N55,0,AL$172),(INDEX($F55:$N55,0,AL$174+1)-INDEX($F55:$N55,0,AL$174))/(INDEX($F$4:$N$4,0,AL$174+1)-INDEX($F$4:$N$4,0,AL$174))+AK182)))</f>
        <v>152.97451291712639</v>
      </c>
      <c r="AM182" s="3" cm="1">
        <f t="array" ref="AM182">IF(AM$174=-1,AN182,IF(AM$174=99,AL182,IF(AM$174=0,INDEX($F55:$N55,0,AM$172),(INDEX($F55:$N55,0,AM$174+1)-INDEX($F55:$N55,0,AM$174))/(INDEX($F$4:$N$4,0,AM$174+1)-INDEX($F$4:$N$4,0,AM$174))+AL182)))</f>
        <v>155.99421125490863</v>
      </c>
      <c r="AN182" s="3" cm="1">
        <f t="array" ref="AN182">IF(AN$174=-1,AO182,IF(AN$174=99,AM182,IF(AN$174=0,INDEX($F55:$N55,0,AN$172),(INDEX($F55:$N55,0,AN$174+1)-INDEX($F55:$N55,0,AN$174))/(INDEX($F$4:$N$4,0,AN$174+1)-INDEX($F$4:$N$4,0,AN$174))+AM182)))</f>
        <v>159.01390959269088</v>
      </c>
      <c r="AO182" s="3" cm="1">
        <f t="array" ref="AO182">IF(AO$174=-1,AP182,IF(AO$174=99,AN182,IF(AO$174=0,INDEX($F55:$N55,0,AO$172),(INDEX($F55:$N55,0,AO$174+1)-INDEX($F55:$N55,0,AO$174))/(INDEX($F$4:$N$4,0,AO$174+1)-INDEX($F$4:$N$4,0,AO$174))+AN182)))</f>
        <v>162.03360793047312</v>
      </c>
      <c r="AP182" s="3" cm="1">
        <f t="array" ref="AP182">IF(AP$174=-1,AQ182,IF(AP$174=99,AO182,IF(AP$174=0,INDEX($F55:$N55,0,AP$172),(INDEX($F55:$N55,0,AP$174+1)-INDEX($F55:$N55,0,AP$174))/(INDEX($F$4:$N$4,0,AP$174+1)-INDEX($F$4:$N$4,0,AP$174))+AO182)))</f>
        <v>165.05330626825537</v>
      </c>
      <c r="AQ182" s="3" cm="1">
        <f t="array" ref="AQ182">IF(AQ$174=-1,AR182,IF(AQ$174=99,AP182,IF(AQ$174=0,INDEX($F55:$N55,0,AQ$172),(INDEX($F55:$N55,0,AQ$174+1)-INDEX($F55:$N55,0,AQ$174))/(INDEX($F$4:$N$4,0,AQ$174+1)-INDEX($F$4:$N$4,0,AQ$174))+AP182)))</f>
        <v>168.07300460603761</v>
      </c>
      <c r="AR182" s="3" cm="1">
        <f t="array" ref="AR182">IF(AR$174=-1,AS182,IF(AR$174=99,AQ182,IF(AR$174=0,INDEX($F55:$N55,0,AR$172),(INDEX($F55:$N55,0,AR$174+1)-INDEX($F55:$N55,0,AR$174))/(INDEX($F$4:$N$4,0,AR$174+1)-INDEX($F$4:$N$4,0,AR$174))+AQ182)))</f>
        <v>171.09270294381986</v>
      </c>
      <c r="AS182" s="3" cm="1">
        <f t="array" ref="AS182">IF(AS$174=-1,AT182,IF(AS$174=99,AR182,IF(AS$174=0,INDEX($F55:$N55,0,AS$172),(INDEX($F55:$N55,0,AS$174+1)-INDEX($F55:$N55,0,AS$174))/(INDEX($F$4:$N$4,0,AS$174+1)-INDEX($F$4:$N$4,0,AS$174))+AR182)))</f>
        <v>174.11240128160202</v>
      </c>
      <c r="AT182" s="3" cm="1">
        <f t="array" ref="AT182">IF(AT$174=-1,AU182,IF(AT$174=99,AS182,IF(AT$174=0,INDEX($F55:$N55,0,AT$172),(INDEX($F55:$N55,0,AT$174+1)-INDEX($F55:$N55,0,AT$174))/(INDEX($F$4:$N$4,0,AT$174+1)-INDEX($F$4:$N$4,0,AT$174))+AS182)))</f>
        <v>178.80805937324951</v>
      </c>
      <c r="AU182" s="3" cm="1">
        <f t="array" ref="AU182">IF(AU$174=-1,AV182,IF(AU$174=99,AT182,IF(AU$174=0,INDEX($F55:$N55,0,AU$172),(INDEX($F55:$N55,0,AU$174+1)-INDEX($F55:$N55,0,AU$174))/(INDEX($F$4:$N$4,0,AU$174+1)-INDEX($F$4:$N$4,0,AU$174))+AT182)))</f>
        <v>221.06898219807692</v>
      </c>
      <c r="AV182" s="3" cm="1">
        <f t="array" ref="AV182">IF(AV$174=-1,AW182,IF(AV$174=99,AU182,IF(AV$174=0,INDEX($F55:$N55,0,AV$172),(INDEX($F55:$N55,0,AV$174+1)-INDEX($F55:$N55,0,AV$174))/(INDEX($F$4:$N$4,0,AV$174+1)-INDEX($F$4:$N$4,0,AV$174))+AU182)))</f>
        <v>261.2377964583622</v>
      </c>
      <c r="AW182" s="3" cm="1">
        <f t="array" ref="AW182">IF(AW$174=-1,AX182,IF(AW$174=99,AV182,IF(AW$174=0,INDEX($F55:$N55,0,AW$172),(INDEX($F55:$N55,0,AW$174+1)-INDEX($F55:$N55,0,AW$174))/(INDEX($F$4:$N$4,0,AW$174+1)-INDEX($F$4:$N$4,0,AW$174))+AV182)))</f>
        <v>266.60611797355193</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39.21466185843564</v>
      </c>
      <c r="W183" s="3" cm="1">
        <f t="array" ref="W183">IF(W$174=-1,Z183,IF(W$174=99,V183,IF(W$174=0,INDEX($F56:$N56,0,W$172),(INDEX($F56:$N56,0,W$174+1)-INDEX($F56:$N56,0,W$174))/(INDEX($F$4:$N$4,0,W$174+1)-INDEX($F$4:$N$4,0,W$174))+V183)))</f>
        <v>39.509464738871259</v>
      </c>
      <c r="X183" s="3" cm="1">
        <f t="array" ref="X183">IF(X$174=-1,Y183,IF(X$174=99,U183,IF(X$174=0,INDEX($F56:$N56,0,X$172),(INDEX($F56:$N56,0,X$174+1)-INDEX($F56:$N56,0,X$174))/(INDEX($F$4:$N$4,0,X$174+1)-INDEX($F$4:$N$4,0,X$174))+U183)))</f>
        <v>39.21466185843564</v>
      </c>
      <c r="Y183" s="3" cm="1">
        <f t="array" ref="Y183">IF(Y$174=-1,Z183,IF(Y$174=99,V183,IF(Y$174=0,INDEX($F56:$N56,0,Y$172),(INDEX($F56:$N56,0,Y$174+1)-INDEX($F56:$N56,0,Y$174))/(INDEX($F$4:$N$4,0,Y$174+1)-INDEX($F$4:$N$4,0,Y$174))+V183)))</f>
        <v>39.509464738871259</v>
      </c>
      <c r="Z183" s="3" cm="1">
        <f t="array" ref="Z183">IF(Z$174=-1,AA183,IF(Z$174=99,W183,IF(Z$174=0,INDEX($F56:$N56,0,Z$172),(INDEX($F56:$N56,0,Z$174+1)-INDEX($F56:$N56,0,Z$174))/(INDEX($F$4:$N$4,0,Z$174+1)-INDEX($F$4:$N$4,0,Z$174))+W183)))</f>
        <v>39.804267619306877</v>
      </c>
      <c r="AA183" s="3" cm="1">
        <f t="array" ref="AA183">IF(AA$174=-1,AB183,IF(AA$174=99,Z183,IF(AA$174=0,INDEX($F56:$N56,0,AA$172),(INDEX($F56:$N56,0,AA$174+1)-INDEX($F56:$N56,0,AA$174))/(INDEX($F$4:$N$4,0,AA$174+1)-INDEX($F$4:$N$4,0,AA$174))+Z183)))</f>
        <v>40.099070499742496</v>
      </c>
      <c r="AB183" s="3" cm="1">
        <f t="array" ref="AB183">IF(AB$174=-1,AC183,IF(AB$174=99,AA183,IF(AB$174=0,INDEX($F56:$N56,0,AB$172),(INDEX($F56:$N56,0,AB$174+1)-INDEX($F56:$N56,0,AB$174))/(INDEX($F$4:$N$4,0,AB$174+1)-INDEX($F$4:$N$4,0,AB$174))+AA183)))</f>
        <v>40.393873380178114</v>
      </c>
      <c r="AC183" s="3" cm="1">
        <f t="array" ref="AC183">IF(AC$174=-1,AD183,IF(AC$174=99,AB183,IF(AC$174=0,INDEX($F56:$N56,0,AC$172),(INDEX($F56:$N56,0,AC$174+1)-INDEX($F56:$N56,0,AC$174))/(INDEX($F$4:$N$4,0,AC$174+1)-INDEX($F$4:$N$4,0,AC$174))+AB183)))</f>
        <v>40.688676260613732</v>
      </c>
      <c r="AD183" s="3" cm="1">
        <f t="array" ref="AD183">IF(AD$174=-1,AE183,IF(AD$174=99,AC183,IF(AD$174=0,INDEX($F56:$N56,0,AD$172),(INDEX($F56:$N56,0,AD$174+1)-INDEX($F56:$N56,0,AD$174))/(INDEX($F$4:$N$4,0,AD$174+1)-INDEX($F$4:$N$4,0,AD$174))+AC183)))</f>
        <v>40.983479141049351</v>
      </c>
      <c r="AE183" s="3" cm="1">
        <f t="array" ref="AE183">IF(AE$174=-1,AF183,IF(AE$174=99,AD183,IF(AE$174=0,INDEX($F56:$N56,0,AE$172),(INDEX($F56:$N56,0,AE$174+1)-INDEX($F56:$N56,0,AE$174))/(INDEX($F$4:$N$4,0,AE$174+1)-INDEX($F$4:$N$4,0,AE$174))+AD183)))</f>
        <v>41.278282021484969</v>
      </c>
      <c r="AF183" s="3" cm="1">
        <f t="array" ref="AF183">IF(AF$174=-1,AG183,IF(AF$174=99,AE183,IF(AF$174=0,INDEX($F56:$N56,0,AF$172),(INDEX($F56:$N56,0,AF$174+1)-INDEX($F56:$N56,0,AF$174))/(INDEX($F$4:$N$4,0,AF$174+1)-INDEX($F$4:$N$4,0,AF$174))+AE183)))</f>
        <v>41.573084901920588</v>
      </c>
      <c r="AG183" s="3" cm="1">
        <f t="array" ref="AG183">IF(AG$174=-1,AJ183,IF(AG$174=99,AF183,IF(AG$174=0,INDEX($F56:$N56,0,AG$172),(INDEX($F56:$N56,0,AG$174+1)-INDEX($F56:$N56,0,AG$174))/(INDEX($F$4:$N$4,0,AG$174+1)-INDEX($F$4:$N$4,0,AG$174))+AF183)))</f>
        <v>41.867887782356199</v>
      </c>
      <c r="AH183" s="3" cm="1">
        <f t="array" ref="AH183">IF(AH$174=-1,AI183,IF(AH$174=99,AE183,IF(AH$174=0,INDEX($F56:$N56,0,AH$172),(INDEX($F56:$N56,0,AH$174+1)-INDEX($F56:$N56,0,AH$174))/(INDEX($F$4:$N$4,0,AH$174+1)-INDEX($F$4:$N$4,0,AH$174))+AE183)))</f>
        <v>41.573084901920588</v>
      </c>
      <c r="AI183" s="3" cm="1">
        <f t="array" ref="AI183">IF(AI$174=-1,AJ183,IF(AI$174=99,AF183,IF(AI$174=0,INDEX($F56:$N56,0,AI$172),(INDEX($F56:$N56,0,AI$174+1)-INDEX($F56:$N56,0,AI$174))/(INDEX($F$4:$N$4,0,AI$174+1)-INDEX($F$4:$N$4,0,AI$174))+AF183)))</f>
        <v>41.867887782356199</v>
      </c>
      <c r="AJ183" s="3" cm="1">
        <f t="array" ref="AJ183">IF(AJ$174=-1,AK183,IF(AJ$174=99,AG183,IF(AJ$174=0,INDEX($F56:$N56,0,AJ$172),(INDEX($F56:$N56,0,AJ$174+1)-INDEX($F56:$N56,0,AJ$174))/(INDEX($F$4:$N$4,0,AJ$174+1)-INDEX($F$4:$N$4,0,AJ$174))+AG183)))</f>
        <v>43.012972394575314</v>
      </c>
      <c r="AK183" s="3" cm="1">
        <f t="array" ref="AK183">IF(AK$174=-1,AL183,IF(AK$174=99,AJ183,IF(AK$174=0,INDEX($F56:$N56,0,AK$172),(INDEX($F56:$N56,0,AK$174+1)-INDEX($F56:$N56,0,AK$174))/(INDEX($F$4:$N$4,0,AK$174+1)-INDEX($F$4:$N$4,0,AK$174))+AJ183)))</f>
        <v>44.158057006794429</v>
      </c>
      <c r="AL183" s="3" cm="1">
        <f t="array" ref="AL183">IF(AL$174=-1,AM183,IF(AL$174=99,AK183,IF(AL$174=0,INDEX($F56:$N56,0,AL$172),(INDEX($F56:$N56,0,AL$174+1)-INDEX($F56:$N56,0,AL$174))/(INDEX($F$4:$N$4,0,AL$174+1)-INDEX($F$4:$N$4,0,AL$174))+AK183)))</f>
        <v>45.303141619013545</v>
      </c>
      <c r="AM183" s="3" cm="1">
        <f t="array" ref="AM183">IF(AM$174=-1,AN183,IF(AM$174=99,AL183,IF(AM$174=0,INDEX($F56:$N56,0,AM$172),(INDEX($F56:$N56,0,AM$174+1)-INDEX($F56:$N56,0,AM$174))/(INDEX($F$4:$N$4,0,AM$174+1)-INDEX($F$4:$N$4,0,AM$174))+AL183)))</f>
        <v>46.44822623123266</v>
      </c>
      <c r="AN183" s="3" cm="1">
        <f t="array" ref="AN183">IF(AN$174=-1,AO183,IF(AN$174=99,AM183,IF(AN$174=0,INDEX($F56:$N56,0,AN$172),(INDEX($F56:$N56,0,AN$174+1)-INDEX($F56:$N56,0,AN$174))/(INDEX($F$4:$N$4,0,AN$174+1)-INDEX($F$4:$N$4,0,AN$174))+AM183)))</f>
        <v>47.593310843451775</v>
      </c>
      <c r="AO183" s="3" cm="1">
        <f t="array" ref="AO183">IF(AO$174=-1,AP183,IF(AO$174=99,AN183,IF(AO$174=0,INDEX($F56:$N56,0,AO$172),(INDEX($F56:$N56,0,AO$174+1)-INDEX($F56:$N56,0,AO$174))/(INDEX($F$4:$N$4,0,AO$174+1)-INDEX($F$4:$N$4,0,AO$174))+AN183)))</f>
        <v>48.73839545567089</v>
      </c>
      <c r="AP183" s="3" cm="1">
        <f t="array" ref="AP183">IF(AP$174=-1,AQ183,IF(AP$174=99,AO183,IF(AP$174=0,INDEX($F56:$N56,0,AP$172),(INDEX($F56:$N56,0,AP$174+1)-INDEX($F56:$N56,0,AP$174))/(INDEX($F$4:$N$4,0,AP$174+1)-INDEX($F$4:$N$4,0,AP$174))+AO183)))</f>
        <v>49.883480067890005</v>
      </c>
      <c r="AQ183" s="3" cm="1">
        <f t="array" ref="AQ183">IF(AQ$174=-1,AR183,IF(AQ$174=99,AP183,IF(AQ$174=0,INDEX($F56:$N56,0,AQ$172),(INDEX($F56:$N56,0,AQ$174+1)-INDEX($F56:$N56,0,AQ$174))/(INDEX($F$4:$N$4,0,AQ$174+1)-INDEX($F$4:$N$4,0,AQ$174))+AP183)))</f>
        <v>51.02856468010912</v>
      </c>
      <c r="AR183" s="3" cm="1">
        <f t="array" ref="AR183">IF(AR$174=-1,AS183,IF(AR$174=99,AQ183,IF(AR$174=0,INDEX($F56:$N56,0,AR$172),(INDEX($F56:$N56,0,AR$174+1)-INDEX($F56:$N56,0,AR$174))/(INDEX($F$4:$N$4,0,AR$174+1)-INDEX($F$4:$N$4,0,AR$174))+AQ183)))</f>
        <v>52.173649292328236</v>
      </c>
      <c r="AS183" s="3" cm="1">
        <f t="array" ref="AS183">IF(AS$174=-1,AT183,IF(AS$174=99,AR183,IF(AS$174=0,INDEX($F56:$N56,0,AS$172),(INDEX($F56:$N56,0,AS$174+1)-INDEX($F56:$N56,0,AS$174))/(INDEX($F$4:$N$4,0,AS$174+1)-INDEX($F$4:$N$4,0,AS$174))+AR183)))</f>
        <v>53.318733904547322</v>
      </c>
      <c r="AT183" s="3" cm="1">
        <f t="array" ref="AT183">IF(AT$174=-1,AU183,IF(AT$174=99,AS183,IF(AT$174=0,INDEX($F56:$N56,0,AT$172),(INDEX($F56:$N56,0,AT$174+1)-INDEX($F56:$N56,0,AT$174))/(INDEX($F$4:$N$4,0,AT$174+1)-INDEX($F$4:$N$4,0,AT$174))+AS183)))</f>
        <v>54.756693190918632</v>
      </c>
      <c r="AU183" s="3" cm="1">
        <f t="array" ref="AU183">IF(AU$174=-1,AV183,IF(AU$174=99,AT183,IF(AU$174=0,INDEX($F56:$N56,0,AU$172),(INDEX($F56:$N56,0,AU$174+1)-INDEX($F56:$N56,0,AU$174))/(INDEX($F$4:$N$4,0,AU$174+1)-INDEX($F$4:$N$4,0,AU$174))+AT183)))</f>
        <v>67.698326768260401</v>
      </c>
      <c r="AV183" s="3" cm="1">
        <f t="array" ref="AV183">IF(AV$174=-1,AW183,IF(AV$174=99,AU183,IF(AV$174=0,INDEX($F56:$N56,0,AV$172),(INDEX($F56:$N56,0,AV$174+1)-INDEX($F56:$N56,0,AV$174))/(INDEX($F$4:$N$4,0,AV$174+1)-INDEX($F$4:$N$4,0,AV$174))+AU183)))</f>
        <v>79.999290416113141</v>
      </c>
      <c r="AW183" s="3" cm="1">
        <f t="array" ref="AW183">IF(AW$174=-1,AX183,IF(AW$174=99,AV183,IF(AW$174=0,INDEX($F56:$N56,0,AW$172),(INDEX($F56:$N56,0,AW$174+1)-INDEX($F56:$N56,0,AW$174))/(INDEX($F$4:$N$4,0,AW$174+1)-INDEX($F$4:$N$4,0,AW$174))+AV183)))</f>
        <v>81.643240555652724</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2.2145844924852267</v>
      </c>
      <c r="W184" s="3" cm="1">
        <f t="array" ref="W184">IF(W$174=-1,Z184,IF(W$174=99,V184,IF(W$174=0,INDEX($F57:$N57,0,W$172),(INDEX($F57:$N57,0,W$174+1)-INDEX($F57:$N57,0,W$174))/(INDEX($F$4:$N$4,0,W$174+1)-INDEX($F$4:$N$4,0,W$174))+V184)))</f>
        <v>2.2312330075153839</v>
      </c>
      <c r="X184" s="3" cm="1">
        <f t="array" ref="X184">IF(X$174=-1,Y184,IF(X$174=99,U184,IF(X$174=0,INDEX($F57:$N57,0,X$172),(INDEX($F57:$N57,0,X$174+1)-INDEX($F57:$N57,0,X$174))/(INDEX($F$4:$N$4,0,X$174+1)-INDEX($F$4:$N$4,0,X$174))+U184)))</f>
        <v>2.2145844924852267</v>
      </c>
      <c r="Y184" s="3" cm="1">
        <f t="array" ref="Y184">IF(Y$174=-1,Z184,IF(Y$174=99,V184,IF(Y$174=0,INDEX($F57:$N57,0,Y$172),(INDEX($F57:$N57,0,Y$174+1)-INDEX($F57:$N57,0,Y$174))/(INDEX($F$4:$N$4,0,Y$174+1)-INDEX($F$4:$N$4,0,Y$174))+V184)))</f>
        <v>2.2312330075153839</v>
      </c>
      <c r="Z184" s="3" cm="1">
        <f t="array" ref="Z184">IF(Z$174=-1,AA184,IF(Z$174=99,W184,IF(Z$174=0,INDEX($F57:$N57,0,Z$172),(INDEX($F57:$N57,0,Z$174+1)-INDEX($F57:$N57,0,Z$174))/(INDEX($F$4:$N$4,0,Z$174+1)-INDEX($F$4:$N$4,0,Z$174))+W184)))</f>
        <v>2.2478815225455411</v>
      </c>
      <c r="AA184" s="3" cm="1">
        <f t="array" ref="AA184">IF(AA$174=-1,AB184,IF(AA$174=99,Z184,IF(AA$174=0,INDEX($F57:$N57,0,AA$172),(INDEX($F57:$N57,0,AA$174+1)-INDEX($F57:$N57,0,AA$174))/(INDEX($F$4:$N$4,0,AA$174+1)-INDEX($F$4:$N$4,0,AA$174))+Z184)))</f>
        <v>2.2645300375756983</v>
      </c>
      <c r="AB184" s="3" cm="1">
        <f t="array" ref="AB184">IF(AB$174=-1,AC184,IF(AB$174=99,AA184,IF(AB$174=0,INDEX($F57:$N57,0,AB$172),(INDEX($F57:$N57,0,AB$174+1)-INDEX($F57:$N57,0,AB$174))/(INDEX($F$4:$N$4,0,AB$174+1)-INDEX($F$4:$N$4,0,AB$174))+AA184)))</f>
        <v>2.2811785526058554</v>
      </c>
      <c r="AC184" s="3" cm="1">
        <f t="array" ref="AC184">IF(AC$174=-1,AD184,IF(AC$174=99,AB184,IF(AC$174=0,INDEX($F57:$N57,0,AC$172),(INDEX($F57:$N57,0,AC$174+1)-INDEX($F57:$N57,0,AC$174))/(INDEX($F$4:$N$4,0,AC$174+1)-INDEX($F$4:$N$4,0,AC$174))+AB184)))</f>
        <v>2.2978270676360126</v>
      </c>
      <c r="AD184" s="3" cm="1">
        <f t="array" ref="AD184">IF(AD$174=-1,AE184,IF(AD$174=99,AC184,IF(AD$174=0,INDEX($F57:$N57,0,AD$172),(INDEX($F57:$N57,0,AD$174+1)-INDEX($F57:$N57,0,AD$174))/(INDEX($F$4:$N$4,0,AD$174+1)-INDEX($F$4:$N$4,0,AD$174))+AC184)))</f>
        <v>2.3144755826661698</v>
      </c>
      <c r="AE184" s="3" cm="1">
        <f t="array" ref="AE184">IF(AE$174=-1,AF184,IF(AE$174=99,AD184,IF(AE$174=0,INDEX($F57:$N57,0,AE$172),(INDEX($F57:$N57,0,AE$174+1)-INDEX($F57:$N57,0,AE$174))/(INDEX($F$4:$N$4,0,AE$174+1)-INDEX($F$4:$N$4,0,AE$174))+AD184)))</f>
        <v>2.331124097696327</v>
      </c>
      <c r="AF184" s="3" cm="1">
        <f t="array" ref="AF184">IF(AF$174=-1,AG184,IF(AF$174=99,AE184,IF(AF$174=0,INDEX($F57:$N57,0,AF$172),(INDEX($F57:$N57,0,AF$174+1)-INDEX($F57:$N57,0,AF$174))/(INDEX($F$4:$N$4,0,AF$174+1)-INDEX($F$4:$N$4,0,AF$174))+AE184)))</f>
        <v>2.3477726127264842</v>
      </c>
      <c r="AG184" s="3" cm="1">
        <f t="array" ref="AG184">IF(AG$174=-1,AJ184,IF(AG$174=99,AF184,IF(AG$174=0,INDEX($F57:$N57,0,AG$172),(INDEX($F57:$N57,0,AG$174+1)-INDEX($F57:$N57,0,AG$174))/(INDEX($F$4:$N$4,0,AG$174+1)-INDEX($F$4:$N$4,0,AG$174))+AF184)))</f>
        <v>2.3644211277566409</v>
      </c>
      <c r="AH184" s="3" cm="1">
        <f t="array" ref="AH184">IF(AH$174=-1,AI184,IF(AH$174=99,AE184,IF(AH$174=0,INDEX($F57:$N57,0,AH$172),(INDEX($F57:$N57,0,AH$174+1)-INDEX($F57:$N57,0,AH$174))/(INDEX($F$4:$N$4,0,AH$174+1)-INDEX($F$4:$N$4,0,AH$174))+AE184)))</f>
        <v>2.3477726127264842</v>
      </c>
      <c r="AI184" s="3" cm="1">
        <f t="array" ref="AI184">IF(AI$174=-1,AJ184,IF(AI$174=99,AF184,IF(AI$174=0,INDEX($F57:$N57,0,AI$172),(INDEX($F57:$N57,0,AI$174+1)-INDEX($F57:$N57,0,AI$174))/(INDEX($F$4:$N$4,0,AI$174+1)-INDEX($F$4:$N$4,0,AI$174))+AF184)))</f>
        <v>2.3644211277566409</v>
      </c>
      <c r="AJ184" s="3" cm="1">
        <f t="array" ref="AJ184">IF(AJ$174=-1,AK184,IF(AJ$174=99,AG184,IF(AJ$174=0,INDEX($F57:$N57,0,AJ$172),(INDEX($F57:$N57,0,AJ$174+1)-INDEX($F57:$N57,0,AJ$174))/(INDEX($F$4:$N$4,0,AJ$174+1)-INDEX($F$4:$N$4,0,AJ$174))+AG184)))</f>
        <v>2.4290879259546827</v>
      </c>
      <c r="AK184" s="3" cm="1">
        <f t="array" ref="AK184">IF(AK$174=-1,AL184,IF(AK$174=99,AJ184,IF(AK$174=0,INDEX($F57:$N57,0,AK$172),(INDEX($F57:$N57,0,AK$174+1)-INDEX($F57:$N57,0,AK$174))/(INDEX($F$4:$N$4,0,AK$174+1)-INDEX($F$4:$N$4,0,AK$174))+AJ184)))</f>
        <v>2.4937547241527245</v>
      </c>
      <c r="AL184" s="3" cm="1">
        <f t="array" ref="AL184">IF(AL$174=-1,AM184,IF(AL$174=99,AK184,IF(AL$174=0,INDEX($F57:$N57,0,AL$172),(INDEX($F57:$N57,0,AL$174+1)-INDEX($F57:$N57,0,AL$174))/(INDEX($F$4:$N$4,0,AL$174+1)-INDEX($F$4:$N$4,0,AL$174))+AK184)))</f>
        <v>2.5584215223507663</v>
      </c>
      <c r="AM184" s="3" cm="1">
        <f t="array" ref="AM184">IF(AM$174=-1,AN184,IF(AM$174=99,AL184,IF(AM$174=0,INDEX($F57:$N57,0,AM$172),(INDEX($F57:$N57,0,AM$174+1)-INDEX($F57:$N57,0,AM$174))/(INDEX($F$4:$N$4,0,AM$174+1)-INDEX($F$4:$N$4,0,AM$174))+AL184)))</f>
        <v>2.623088320548808</v>
      </c>
      <c r="AN184" s="3" cm="1">
        <f t="array" ref="AN184">IF(AN$174=-1,AO184,IF(AN$174=99,AM184,IF(AN$174=0,INDEX($F57:$N57,0,AN$172),(INDEX($F57:$N57,0,AN$174+1)-INDEX($F57:$N57,0,AN$174))/(INDEX($F$4:$N$4,0,AN$174+1)-INDEX($F$4:$N$4,0,AN$174))+AM184)))</f>
        <v>2.6877551187468498</v>
      </c>
      <c r="AO184" s="3" cm="1">
        <f t="array" ref="AO184">IF(AO$174=-1,AP184,IF(AO$174=99,AN184,IF(AO$174=0,INDEX($F57:$N57,0,AO$172),(INDEX($F57:$N57,0,AO$174+1)-INDEX($F57:$N57,0,AO$174))/(INDEX($F$4:$N$4,0,AO$174+1)-INDEX($F$4:$N$4,0,AO$174))+AN184)))</f>
        <v>2.7524219169448916</v>
      </c>
      <c r="AP184" s="3" cm="1">
        <f t="array" ref="AP184">IF(AP$174=-1,AQ184,IF(AP$174=99,AO184,IF(AP$174=0,INDEX($F57:$N57,0,AP$172),(INDEX($F57:$N57,0,AP$174+1)-INDEX($F57:$N57,0,AP$174))/(INDEX($F$4:$N$4,0,AP$174+1)-INDEX($F$4:$N$4,0,AP$174))+AO184)))</f>
        <v>2.8170887151429334</v>
      </c>
      <c r="AQ184" s="3" cm="1">
        <f t="array" ref="AQ184">IF(AQ$174=-1,AR184,IF(AQ$174=99,AP184,IF(AQ$174=0,INDEX($F57:$N57,0,AQ$172),(INDEX($F57:$N57,0,AQ$174+1)-INDEX($F57:$N57,0,AQ$174))/(INDEX($F$4:$N$4,0,AQ$174+1)-INDEX($F$4:$N$4,0,AQ$174))+AP184)))</f>
        <v>2.8817555133409751</v>
      </c>
      <c r="AR184" s="3" cm="1">
        <f t="array" ref="AR184">IF(AR$174=-1,AS184,IF(AR$174=99,AQ184,IF(AR$174=0,INDEX($F57:$N57,0,AR$172),(INDEX($F57:$N57,0,AR$174+1)-INDEX($F57:$N57,0,AR$174))/(INDEX($F$4:$N$4,0,AR$174+1)-INDEX($F$4:$N$4,0,AR$174))+AQ184)))</f>
        <v>2.9464223115390169</v>
      </c>
      <c r="AS184" s="3" cm="1">
        <f t="array" ref="AS184">IF(AS$174=-1,AT184,IF(AS$174=99,AR184,IF(AS$174=0,INDEX($F57:$N57,0,AS$172),(INDEX($F57:$N57,0,AS$174+1)-INDEX($F57:$N57,0,AS$174))/(INDEX($F$4:$N$4,0,AS$174+1)-INDEX($F$4:$N$4,0,AS$174))+AR184)))</f>
        <v>3.01108910973706</v>
      </c>
      <c r="AT184" s="3" cm="1">
        <f t="array" ref="AT184">IF(AT$174=-1,AU184,IF(AT$174=99,AS184,IF(AT$174=0,INDEX($F57:$N57,0,AT$172),(INDEX($F57:$N57,0,AT$174+1)-INDEX($F57:$N57,0,AT$174))/(INDEX($F$4:$N$4,0,AT$174+1)-INDEX($F$4:$N$4,0,AT$174))+AS184)))</f>
        <v>3.0922955306395008</v>
      </c>
      <c r="AU184" s="3" cm="1">
        <f t="array" ref="AU184">IF(AU$174=-1,AV184,IF(AU$174=99,AT184,IF(AU$174=0,INDEX($F57:$N57,0,AU$172),(INDEX($F57:$N57,0,AU$174+1)-INDEX($F57:$N57,0,AU$174))/(INDEX($F$4:$N$4,0,AU$174+1)-INDEX($F$4:$N$4,0,AU$174))+AT184)))</f>
        <v>3.8231533187614692</v>
      </c>
      <c r="AV184" s="3" cm="1">
        <f t="array" ref="AV184">IF(AV$174=-1,AW184,IF(AV$174=99,AU184,IF(AV$174=0,INDEX($F57:$N57,0,AV$172),(INDEX($F57:$N57,0,AV$174+1)-INDEX($F57:$N57,0,AV$174))/(INDEX($F$4:$N$4,0,AV$174+1)-INDEX($F$4:$N$4,0,AV$174))+AU184)))</f>
        <v>4.5178303106350866</v>
      </c>
      <c r="AW184" s="3" cm="1">
        <f t="array" ref="AW184">IF(AW$174=-1,AX184,IF(AW$174=99,AV184,IF(AW$174=0,INDEX($F57:$N57,0,AW$172),(INDEX($F57:$N57,0,AW$174+1)-INDEX($F57:$N57,0,AW$174))/(INDEX($F$4:$N$4,0,AW$174+1)-INDEX($F$4:$N$4,0,AW$174))+AV184)))</f>
        <v>4.610669731221857</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0.63444386805367525</v>
      </c>
      <c r="W185" s="3" cm="1">
        <f t="array" ref="W185">IF(W$174=-1,Z185,IF(W$174=99,V185,IF(W$174=0,INDEX($F58:$N58,0,W$172),(INDEX($F58:$N58,0,W$174+1)-INDEX($F58:$N58,0,W$174))/(INDEX($F$4:$N$4,0,W$174+1)-INDEX($F$4:$N$4,0,W$174))+V185)))</f>
        <v>0.63921340758080758</v>
      </c>
      <c r="X185" s="3" cm="1">
        <f t="array" ref="X185">IF(X$174=-1,Y185,IF(X$174=99,U185,IF(X$174=0,INDEX($F58:$N58,0,X$172),(INDEX($F58:$N58,0,X$174+1)-INDEX($F58:$N58,0,X$174))/(INDEX($F$4:$N$4,0,X$174+1)-INDEX($F$4:$N$4,0,X$174))+U185)))</f>
        <v>0.63444386805367525</v>
      </c>
      <c r="Y185" s="3" cm="1">
        <f t="array" ref="Y185">IF(Y$174=-1,Z185,IF(Y$174=99,V185,IF(Y$174=0,INDEX($F58:$N58,0,Y$172),(INDEX($F58:$N58,0,Y$174+1)-INDEX($F58:$N58,0,Y$174))/(INDEX($F$4:$N$4,0,Y$174+1)-INDEX($F$4:$N$4,0,Y$174))+V185)))</f>
        <v>0.63921340758080758</v>
      </c>
      <c r="Z185" s="3" cm="1">
        <f t="array" ref="Z185">IF(Z$174=-1,AA185,IF(Z$174=99,W185,IF(Z$174=0,INDEX($F58:$N58,0,Z$172),(INDEX($F58:$N58,0,Z$174+1)-INDEX($F58:$N58,0,Z$174))/(INDEX($F$4:$N$4,0,Z$174+1)-INDEX($F$4:$N$4,0,Z$174))+W185)))</f>
        <v>0.64398294710793991</v>
      </c>
      <c r="AA185" s="3" cm="1">
        <f t="array" ref="AA185">IF(AA$174=-1,AB185,IF(AA$174=99,Z185,IF(AA$174=0,INDEX($F58:$N58,0,AA$172),(INDEX($F58:$N58,0,AA$174+1)-INDEX($F58:$N58,0,AA$174))/(INDEX($F$4:$N$4,0,AA$174+1)-INDEX($F$4:$N$4,0,AA$174))+Z185)))</f>
        <v>0.64875248663507223</v>
      </c>
      <c r="AB185" s="3" cm="1">
        <f t="array" ref="AB185">IF(AB$174=-1,AC185,IF(AB$174=99,AA185,IF(AB$174=0,INDEX($F58:$N58,0,AB$172),(INDEX($F58:$N58,0,AB$174+1)-INDEX($F58:$N58,0,AB$174))/(INDEX($F$4:$N$4,0,AB$174+1)-INDEX($F$4:$N$4,0,AB$174))+AA185)))</f>
        <v>0.65352202616220456</v>
      </c>
      <c r="AC185" s="3" cm="1">
        <f t="array" ref="AC185">IF(AC$174=-1,AD185,IF(AC$174=99,AB185,IF(AC$174=0,INDEX($F58:$N58,0,AC$172),(INDEX($F58:$N58,0,AC$174+1)-INDEX($F58:$N58,0,AC$174))/(INDEX($F$4:$N$4,0,AC$174+1)-INDEX($F$4:$N$4,0,AC$174))+AB185)))</f>
        <v>0.65829156568933689</v>
      </c>
      <c r="AD185" s="3" cm="1">
        <f t="array" ref="AD185">IF(AD$174=-1,AE185,IF(AD$174=99,AC185,IF(AD$174=0,INDEX($F58:$N58,0,AD$172),(INDEX($F58:$N58,0,AD$174+1)-INDEX($F58:$N58,0,AD$174))/(INDEX($F$4:$N$4,0,AD$174+1)-INDEX($F$4:$N$4,0,AD$174))+AC185)))</f>
        <v>0.66306110521646922</v>
      </c>
      <c r="AE185" s="3" cm="1">
        <f t="array" ref="AE185">IF(AE$174=-1,AF185,IF(AE$174=99,AD185,IF(AE$174=0,INDEX($F58:$N58,0,AE$172),(INDEX($F58:$N58,0,AE$174+1)-INDEX($F58:$N58,0,AE$174))/(INDEX($F$4:$N$4,0,AE$174+1)-INDEX($F$4:$N$4,0,AE$174))+AD185)))</f>
        <v>0.66783064474360154</v>
      </c>
      <c r="AF185" s="3" cm="1">
        <f t="array" ref="AF185">IF(AF$174=-1,AG185,IF(AF$174=99,AE185,IF(AF$174=0,INDEX($F58:$N58,0,AF$172),(INDEX($F58:$N58,0,AF$174+1)-INDEX($F58:$N58,0,AF$174))/(INDEX($F$4:$N$4,0,AF$174+1)-INDEX($F$4:$N$4,0,AF$174))+AE185)))</f>
        <v>0.67260018427073387</v>
      </c>
      <c r="AG185" s="3" cm="1">
        <f t="array" ref="AG185">IF(AG$174=-1,AJ185,IF(AG$174=99,AF185,IF(AG$174=0,INDEX($F58:$N58,0,AG$172),(INDEX($F58:$N58,0,AG$174+1)-INDEX($F58:$N58,0,AG$174))/(INDEX($F$4:$N$4,0,AG$174+1)-INDEX($F$4:$N$4,0,AG$174))+AF185)))</f>
        <v>0.67736972379786653</v>
      </c>
      <c r="AH185" s="3" cm="1">
        <f t="array" ref="AH185">IF(AH$174=-1,AI185,IF(AH$174=99,AE185,IF(AH$174=0,INDEX($F58:$N58,0,AH$172),(INDEX($F58:$N58,0,AH$174+1)-INDEX($F58:$N58,0,AH$174))/(INDEX($F$4:$N$4,0,AH$174+1)-INDEX($F$4:$N$4,0,AH$174))+AE185)))</f>
        <v>0.67260018427073387</v>
      </c>
      <c r="AI185" s="3" cm="1">
        <f t="array" ref="AI185">IF(AI$174=-1,AJ185,IF(AI$174=99,AF185,IF(AI$174=0,INDEX($F58:$N58,0,AI$172),(INDEX($F58:$N58,0,AI$174+1)-INDEX($F58:$N58,0,AI$174))/(INDEX($F$4:$N$4,0,AI$174+1)-INDEX($F$4:$N$4,0,AI$174))+AF185)))</f>
        <v>0.67736972379786653</v>
      </c>
      <c r="AJ185" s="3" cm="1">
        <f t="array" ref="AJ185">IF(AJ$174=-1,AK185,IF(AJ$174=99,AG185,IF(AJ$174=0,INDEX($F58:$N58,0,AJ$172),(INDEX($F58:$N58,0,AJ$174+1)-INDEX($F58:$N58,0,AJ$174))/(INDEX($F$4:$N$4,0,AJ$174+1)-INDEX($F$4:$N$4,0,AJ$174))+AG185)))</f>
        <v>0.69589575146699856</v>
      </c>
      <c r="AK185" s="3" cm="1">
        <f t="array" ref="AK185">IF(AK$174=-1,AL185,IF(AK$174=99,AJ185,IF(AK$174=0,INDEX($F58:$N58,0,AK$172),(INDEX($F58:$N58,0,AK$174+1)-INDEX($F58:$N58,0,AK$174))/(INDEX($F$4:$N$4,0,AK$174+1)-INDEX($F$4:$N$4,0,AK$174))+AJ185)))</f>
        <v>0.71442177913613059</v>
      </c>
      <c r="AL185" s="3" cm="1">
        <f t="array" ref="AL185">IF(AL$174=-1,AM185,IF(AL$174=99,AK185,IF(AL$174=0,INDEX($F58:$N58,0,AL$172),(INDEX($F58:$N58,0,AL$174+1)-INDEX($F58:$N58,0,AL$174))/(INDEX($F$4:$N$4,0,AL$174+1)-INDEX($F$4:$N$4,0,AL$174))+AK185)))</f>
        <v>0.73294780680526261</v>
      </c>
      <c r="AM185" s="3" cm="1">
        <f t="array" ref="AM185">IF(AM$174=-1,AN185,IF(AM$174=99,AL185,IF(AM$174=0,INDEX($F58:$N58,0,AM$172),(INDEX($F58:$N58,0,AM$174+1)-INDEX($F58:$N58,0,AM$174))/(INDEX($F$4:$N$4,0,AM$174+1)-INDEX($F$4:$N$4,0,AM$174))+AL185)))</f>
        <v>0.75147383447439464</v>
      </c>
      <c r="AN185" s="3" cm="1">
        <f t="array" ref="AN185">IF(AN$174=-1,AO185,IF(AN$174=99,AM185,IF(AN$174=0,INDEX($F58:$N58,0,AN$172),(INDEX($F58:$N58,0,AN$174+1)-INDEX($F58:$N58,0,AN$174))/(INDEX($F$4:$N$4,0,AN$174+1)-INDEX($F$4:$N$4,0,AN$174))+AM185)))</f>
        <v>0.76999986214352667</v>
      </c>
      <c r="AO185" s="3" cm="1">
        <f t="array" ref="AO185">IF(AO$174=-1,AP185,IF(AO$174=99,AN185,IF(AO$174=0,INDEX($F58:$N58,0,AO$172),(INDEX($F58:$N58,0,AO$174+1)-INDEX($F58:$N58,0,AO$174))/(INDEX($F$4:$N$4,0,AO$174+1)-INDEX($F$4:$N$4,0,AO$174))+AN185)))</f>
        <v>0.7885258898126587</v>
      </c>
      <c r="AP185" s="3" cm="1">
        <f t="array" ref="AP185">IF(AP$174=-1,AQ185,IF(AP$174=99,AO185,IF(AP$174=0,INDEX($F58:$N58,0,AP$172),(INDEX($F58:$N58,0,AP$174+1)-INDEX($F58:$N58,0,AP$174))/(INDEX($F$4:$N$4,0,AP$174+1)-INDEX($F$4:$N$4,0,AP$174))+AO185)))</f>
        <v>0.80705191748179073</v>
      </c>
      <c r="AQ185" s="3" cm="1">
        <f t="array" ref="AQ185">IF(AQ$174=-1,AR185,IF(AQ$174=99,AP185,IF(AQ$174=0,INDEX($F58:$N58,0,AQ$172),(INDEX($F58:$N58,0,AQ$174+1)-INDEX($F58:$N58,0,AQ$174))/(INDEX($F$4:$N$4,0,AQ$174+1)-INDEX($F$4:$N$4,0,AQ$174))+AP185)))</f>
        <v>0.82557794515092275</v>
      </c>
      <c r="AR185" s="3" cm="1">
        <f t="array" ref="AR185">IF(AR$174=-1,AS185,IF(AR$174=99,AQ185,IF(AR$174=0,INDEX($F58:$N58,0,AR$172),(INDEX($F58:$N58,0,AR$174+1)-INDEX($F58:$N58,0,AR$174))/(INDEX($F$4:$N$4,0,AR$174+1)-INDEX($F$4:$N$4,0,AR$174))+AQ185)))</f>
        <v>0.84410397282005478</v>
      </c>
      <c r="AS185" s="3" cm="1">
        <f t="array" ref="AS185">IF(AS$174=-1,AT185,IF(AS$174=99,AR185,IF(AS$174=0,INDEX($F58:$N58,0,AS$172),(INDEX($F58:$N58,0,AS$174+1)-INDEX($F58:$N58,0,AS$174))/(INDEX($F$4:$N$4,0,AS$174+1)-INDEX($F$4:$N$4,0,AS$174))+AR185)))</f>
        <v>0.86263000048918725</v>
      </c>
      <c r="AT185" s="3" cm="1">
        <f t="array" ref="AT185">IF(AT$174=-1,AU185,IF(AT$174=99,AS185,IF(AT$174=0,INDEX($F58:$N58,0,AT$172),(INDEX($F58:$N58,0,AT$174+1)-INDEX($F58:$N58,0,AT$174))/(INDEX($F$4:$N$4,0,AT$174+1)-INDEX($F$4:$N$4,0,AT$174))+AS185)))</f>
        <v>0.88589437173488406</v>
      </c>
      <c r="AU185" s="3" cm="1">
        <f t="array" ref="AU185">IF(AU$174=-1,AV185,IF(AU$174=99,AT185,IF(AU$174=0,INDEX($F58:$N58,0,AU$172),(INDEX($F58:$N58,0,AU$174+1)-INDEX($F58:$N58,0,AU$174))/(INDEX($F$4:$N$4,0,AU$174+1)-INDEX($F$4:$N$4,0,AU$174))+AT185)))</f>
        <v>1.0952737129461556</v>
      </c>
      <c r="AV185" s="3" cm="1">
        <f t="array" ref="AV185">IF(AV$174=-1,AW185,IF(AV$174=99,AU185,IF(AV$174=0,INDEX($F58:$N58,0,AV$172),(INDEX($F58:$N58,0,AV$174+1)-INDEX($F58:$N58,0,AV$174))/(INDEX($F$4:$N$4,0,AV$174+1)-INDEX($F$4:$N$4,0,AV$174))+AU185)))</f>
        <v>1.2942878211311157</v>
      </c>
      <c r="AW185" s="3" cm="1">
        <f t="array" ref="AW185">IF(AW$174=-1,AX185,IF(AW$174=99,AV185,IF(AW$174=0,INDEX($F58:$N58,0,AW$172),(INDEX($F58:$N58,0,AW$174+1)-INDEX($F58:$N58,0,AW$174))/(INDEX($F$4:$N$4,0,AW$174+1)-INDEX($F$4:$N$4,0,AW$174))+AV185)))</f>
        <v>1.3208848650934495</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16.506720027229584</v>
      </c>
      <c r="W186" s="3">
        <f t="shared" si="367"/>
        <v>17.806373021295286</v>
      </c>
      <c r="X186" s="3">
        <f t="shared" ref="X186:Z188" si="368">N147</f>
        <v>16.506720027229584</v>
      </c>
      <c r="Y186" s="3">
        <f t="shared" si="368"/>
        <v>17.806373021295286</v>
      </c>
      <c r="Z186" s="3">
        <f t="shared" si="368"/>
        <v>19.106026015360989</v>
      </c>
      <c r="AA186" s="3">
        <f t="shared" ref="AA186:AG188" si="369">S147</f>
        <v>20.405679009426692</v>
      </c>
      <c r="AB186" s="3">
        <f t="shared" si="369"/>
        <v>21.705332003492394</v>
      </c>
      <c r="AC186" s="3">
        <f t="shared" si="369"/>
        <v>23.004984997558097</v>
      </c>
      <c r="AD186" s="3">
        <f t="shared" si="369"/>
        <v>24.3046379916238</v>
      </c>
      <c r="AE186" s="3">
        <f t="shared" si="369"/>
        <v>25.604290985689502</v>
      </c>
      <c r="AF186" s="3">
        <f t="shared" si="369"/>
        <v>26.903943979755205</v>
      </c>
      <c r="AG186" s="3">
        <f t="shared" si="369"/>
        <v>28.203596973820897</v>
      </c>
      <c r="AH186" s="3">
        <f t="shared" ref="AH186:AJ188" si="370">X147</f>
        <v>26.903943979755205</v>
      </c>
      <c r="AI186" s="3">
        <f t="shared" si="370"/>
        <v>28.203596973820897</v>
      </c>
      <c r="AJ186" s="3">
        <f t="shared" si="370"/>
        <v>31.536342249582265</v>
      </c>
      <c r="AK186" s="3">
        <f t="shared" ref="AK186:AW188" si="371">AC147</f>
        <v>34.86908752534363</v>
      </c>
      <c r="AL186" s="3">
        <f t="shared" si="371"/>
        <v>38.201832801104999</v>
      </c>
      <c r="AM186" s="3">
        <f t="shared" si="371"/>
        <v>41.534578076866367</v>
      </c>
      <c r="AN186" s="3">
        <f t="shared" si="371"/>
        <v>44.867323352627736</v>
      </c>
      <c r="AO186" s="3">
        <f t="shared" si="371"/>
        <v>48.200068628389104</v>
      </c>
      <c r="AP186" s="3">
        <f t="shared" si="371"/>
        <v>51.532813904150473</v>
      </c>
      <c r="AQ186" s="3">
        <f t="shared" si="371"/>
        <v>54.865559179911841</v>
      </c>
      <c r="AR186" s="3">
        <f t="shared" si="371"/>
        <v>58.19830445567321</v>
      </c>
      <c r="AS186" s="3">
        <f t="shared" si="371"/>
        <v>61.531049731434578</v>
      </c>
      <c r="AT186" s="3">
        <f t="shared" si="371"/>
        <v>80.821075196827948</v>
      </c>
      <c r="AU186" s="3">
        <f t="shared" si="371"/>
        <v>100.11110066222132</v>
      </c>
      <c r="AV186" s="3">
        <f t="shared" si="371"/>
        <v>145.64946887396664</v>
      </c>
      <c r="AW186" s="3">
        <f t="shared" si="371"/>
        <v>178.02134980359452</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25.970242908568729</v>
      </c>
      <c r="W187" s="3">
        <f t="shared" si="367"/>
        <v>26.327626949537315</v>
      </c>
      <c r="X187" s="3">
        <f t="shared" si="368"/>
        <v>25.970242908568729</v>
      </c>
      <c r="Y187" s="3">
        <f t="shared" si="368"/>
        <v>26.327626949537315</v>
      </c>
      <c r="Z187" s="3">
        <f t="shared" si="368"/>
        <v>26.685010990505901</v>
      </c>
      <c r="AA187" s="3">
        <f t="shared" si="369"/>
        <v>27.042395031474488</v>
      </c>
      <c r="AB187" s="3">
        <f t="shared" si="369"/>
        <v>27.399779072443074</v>
      </c>
      <c r="AC187" s="3">
        <f t="shared" si="369"/>
        <v>27.757163113411661</v>
      </c>
      <c r="AD187" s="3">
        <f t="shared" si="369"/>
        <v>28.114547154380247</v>
      </c>
      <c r="AE187" s="3">
        <f t="shared" si="369"/>
        <v>28.471931195348834</v>
      </c>
      <c r="AF187" s="3">
        <f t="shared" si="369"/>
        <v>28.82931523631742</v>
      </c>
      <c r="AG187" s="3">
        <f t="shared" si="369"/>
        <v>29.186699277286003</v>
      </c>
      <c r="AH187" s="3">
        <f t="shared" si="370"/>
        <v>28.82931523631742</v>
      </c>
      <c r="AI187" s="3">
        <f t="shared" si="370"/>
        <v>29.186699277286003</v>
      </c>
      <c r="AJ187" s="3">
        <f t="shared" si="370"/>
        <v>30.270063160100765</v>
      </c>
      <c r="AK187" s="3">
        <f t="shared" si="371"/>
        <v>31.353427042915527</v>
      </c>
      <c r="AL187" s="3">
        <f t="shared" si="371"/>
        <v>32.436790925730286</v>
      </c>
      <c r="AM187" s="3">
        <f t="shared" si="371"/>
        <v>33.520154808545044</v>
      </c>
      <c r="AN187" s="3">
        <f t="shared" si="371"/>
        <v>34.603518691359803</v>
      </c>
      <c r="AO187" s="3">
        <f t="shared" si="371"/>
        <v>35.686882574174561</v>
      </c>
      <c r="AP187" s="3">
        <f t="shared" si="371"/>
        <v>36.770246456989319</v>
      </c>
      <c r="AQ187" s="3">
        <f t="shared" si="371"/>
        <v>37.853610339804078</v>
      </c>
      <c r="AR187" s="3">
        <f t="shared" si="371"/>
        <v>38.936974222618836</v>
      </c>
      <c r="AS187" s="3">
        <f t="shared" si="371"/>
        <v>40.020338105433609</v>
      </c>
      <c r="AT187" s="3">
        <f t="shared" si="371"/>
        <v>47.03085283591134</v>
      </c>
      <c r="AU187" s="3">
        <f t="shared" si="371"/>
        <v>54.041367566389084</v>
      </c>
      <c r="AV187" s="3">
        <f t="shared" si="371"/>
        <v>67.875998645520468</v>
      </c>
      <c r="AW187" s="3">
        <f t="shared" si="371"/>
        <v>73.584170791170493</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87.144586492335108</v>
      </c>
      <c r="W188" s="3">
        <f t="shared" si="367"/>
        <v>87.977406386485157</v>
      </c>
      <c r="X188" s="3">
        <f t="shared" si="368"/>
        <v>87.144586492335108</v>
      </c>
      <c r="Y188" s="3">
        <f t="shared" si="368"/>
        <v>87.977406386485157</v>
      </c>
      <c r="Z188" s="3">
        <f t="shared" si="368"/>
        <v>88.810226280635206</v>
      </c>
      <c r="AA188" s="3">
        <f t="shared" si="369"/>
        <v>89.643046174785255</v>
      </c>
      <c r="AB188" s="3">
        <f t="shared" si="369"/>
        <v>90.475866068935304</v>
      </c>
      <c r="AC188" s="3">
        <f t="shared" si="369"/>
        <v>91.308685963085352</v>
      </c>
      <c r="AD188" s="3">
        <f t="shared" si="369"/>
        <v>92.141505857235401</v>
      </c>
      <c r="AE188" s="3">
        <f t="shared" si="369"/>
        <v>92.97432575138545</v>
      </c>
      <c r="AF188" s="3">
        <f t="shared" si="369"/>
        <v>93.807145645535499</v>
      </c>
      <c r="AG188" s="3">
        <f t="shared" si="369"/>
        <v>94.639965539685534</v>
      </c>
      <c r="AH188" s="3">
        <f t="shared" si="370"/>
        <v>93.807145645535499</v>
      </c>
      <c r="AI188" s="3">
        <f t="shared" si="370"/>
        <v>94.639965539685534</v>
      </c>
      <c r="AJ188" s="3">
        <f t="shared" si="370"/>
        <v>97.370815406283086</v>
      </c>
      <c r="AK188" s="3">
        <f t="shared" si="371"/>
        <v>100.10166527288064</v>
      </c>
      <c r="AL188" s="3">
        <f t="shared" si="371"/>
        <v>102.83251513947819</v>
      </c>
      <c r="AM188" s="3">
        <f t="shared" si="371"/>
        <v>105.56336500607574</v>
      </c>
      <c r="AN188" s="3">
        <f t="shared" si="371"/>
        <v>108.29421487267329</v>
      </c>
      <c r="AO188" s="3">
        <f t="shared" si="371"/>
        <v>111.02506473927085</v>
      </c>
      <c r="AP188" s="3">
        <f t="shared" si="371"/>
        <v>113.7559146058684</v>
      </c>
      <c r="AQ188" s="3">
        <f t="shared" si="371"/>
        <v>116.48676447246595</v>
      </c>
      <c r="AR188" s="3">
        <f t="shared" si="371"/>
        <v>119.2176143390635</v>
      </c>
      <c r="AS188" s="3">
        <f t="shared" si="371"/>
        <v>121.94846420566111</v>
      </c>
      <c r="AT188" s="3">
        <f t="shared" si="371"/>
        <v>141.35167014370157</v>
      </c>
      <c r="AU188" s="3">
        <f t="shared" si="371"/>
        <v>160.75487608174205</v>
      </c>
      <c r="AV188" s="3">
        <f t="shared" si="371"/>
        <v>198.48633406136298</v>
      </c>
      <c r="AW188" s="3">
        <f t="shared" si="371"/>
        <v>212.60302863276658</v>
      </c>
      <c r="BF188" s="3"/>
      <c r="BG188" s="3"/>
      <c r="BH188" s="3"/>
      <c r="BI188" s="3"/>
      <c r="BJ188" s="3"/>
      <c r="BK188" s="3"/>
    </row>
    <row r="189" spans="1:63">
      <c r="A189" t="s">
        <v>16</v>
      </c>
    </row>
    <row r="221" spans="1:43">
      <c r="A221" t="s">
        <v>16</v>
      </c>
      <c r="J221" t="s">
        <v>672</v>
      </c>
    </row>
    <row r="222" spans="1:43">
      <c r="A222" t="s">
        <v>16</v>
      </c>
      <c r="J222" t="s">
        <v>646</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647</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648</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649</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650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651</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652</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398</v>
      </c>
      <c r="J229" t="s">
        <v>653</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398</v>
      </c>
      <c r="J230" t="s">
        <v>654</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399</v>
      </c>
      <c r="J231" t="s">
        <v>655</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400</v>
      </c>
      <c r="J232" t="s">
        <v>656</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401</v>
      </c>
      <c r="J233" t="s">
        <v>657</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402</v>
      </c>
      <c r="J234" t="s">
        <v>658</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403</v>
      </c>
      <c r="J235" t="s">
        <v>659</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404</v>
      </c>
      <c r="J236" t="s">
        <v>660</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405</v>
      </c>
      <c r="J237" t="s">
        <v>661</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406</v>
      </c>
      <c r="J238" t="s">
        <v>662</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663</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664</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665</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666</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667</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668</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669</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670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671</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opLeftCell="A10" zoomScaleNormal="100" workbookViewId="0">
      <pane xSplit="5" ySplit="15" topLeftCell="V74" activePane="bottomRight" state="frozen"/>
      <selection activeCell="A10" sqref="A10"/>
      <selection pane="topRight" activeCell="F10" sqref="F10"/>
      <selection pane="bottomLeft" activeCell="A25" sqref="A25"/>
      <selection pane="bottomRight" activeCell="AI82" sqref="AI82"/>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4" width="9.85546875" customWidth="1"/>
    <col min="25" max="25" width="9.42578125" customWidth="1"/>
    <col min="26" max="26" width="9.7109375" customWidth="1"/>
    <col min="27" max="36" width="7.7109375" customWidth="1"/>
    <col min="37" max="37" width="10" customWidth="1"/>
    <col min="38" max="48" width="7.7109375" customWidth="1"/>
    <col min="60" max="60" width="19.140625" customWidth="1"/>
    <col min="61" max="61" width="18.85546875" customWidth="1"/>
  </cols>
  <sheetData>
    <row r="1" spans="1:68">
      <c r="A1" t="str">
        <f>IF(TRA,"TS DATA","")</f>
        <v>TS DATA</v>
      </c>
      <c r="B1" t="s">
        <v>17</v>
      </c>
      <c r="D1">
        <f>DriversGams!C164</f>
        <v>1</v>
      </c>
      <c r="J1"/>
      <c r="N1" s="31"/>
      <c r="BF1" s="165" t="s">
        <v>211</v>
      </c>
      <c r="BG1" s="165" t="s">
        <v>524</v>
      </c>
      <c r="BH1" s="165" t="s">
        <v>185</v>
      </c>
      <c r="BI1" s="165" t="s">
        <v>528</v>
      </c>
      <c r="BJ1" s="165"/>
      <c r="BK1" s="165"/>
      <c r="BL1" s="165"/>
      <c r="BM1" s="165" t="s">
        <v>603</v>
      </c>
      <c r="BN1" s="165"/>
      <c r="BO1" s="165"/>
      <c r="BP1" s="165"/>
    </row>
    <row r="2" spans="1:68" ht="15.75" thickBot="1">
      <c r="A2" t="s">
        <v>16</v>
      </c>
      <c r="B2" s="310" t="s">
        <v>282</v>
      </c>
      <c r="C2" s="310"/>
      <c r="J2"/>
      <c r="N2" s="119"/>
      <c r="Q2" s="119"/>
      <c r="S2" s="119"/>
      <c r="T2" s="24"/>
      <c r="U2" s="24"/>
      <c r="V2" s="24"/>
      <c r="W2" s="24"/>
      <c r="X2" s="24"/>
      <c r="AA2" s="24"/>
      <c r="AC2" s="24"/>
      <c r="AD2" s="24"/>
      <c r="AE2" s="24"/>
      <c r="AF2" s="24"/>
      <c r="AG2" s="24"/>
      <c r="AH2" s="24"/>
      <c r="AI2" s="24"/>
      <c r="AJ2" s="24"/>
      <c r="AK2" s="24"/>
      <c r="AL2" s="24"/>
      <c r="AM2" s="24"/>
      <c r="AN2" s="24"/>
      <c r="AO2" s="24"/>
      <c r="AP2" s="24"/>
      <c r="AQ2" s="24"/>
      <c r="AR2" s="24"/>
      <c r="AS2" s="24"/>
      <c r="AT2" s="24"/>
      <c r="AU2" s="24"/>
      <c r="AV2" s="24"/>
      <c r="BF2" s="165"/>
      <c r="BG2" s="165"/>
      <c r="BH2" s="165"/>
      <c r="BI2" s="165" t="s">
        <v>525</v>
      </c>
      <c r="BJ2" s="165" t="s">
        <v>525</v>
      </c>
      <c r="BK2" s="165" t="s">
        <v>525</v>
      </c>
      <c r="BL2" s="165" t="s">
        <v>530</v>
      </c>
      <c r="BM2" s="165" t="s">
        <v>600</v>
      </c>
      <c r="BN2" s="165" t="s">
        <v>601</v>
      </c>
      <c r="BO2" s="165" t="s">
        <v>602</v>
      </c>
      <c r="BP2" s="165"/>
    </row>
    <row r="3" spans="1:68">
      <c r="A3" t="s">
        <v>16</v>
      </c>
      <c r="B3" s="18"/>
      <c r="C3" s="165" t="str">
        <f>INDEX($BG$4:$BG$7,MATCH($D$3,$BF$4:$BF$7,0))</f>
        <v>NDC-PAMS-central</v>
      </c>
      <c r="D3" s="169">
        <f>DriversGams!C164</f>
        <v>1</v>
      </c>
      <c r="J3"/>
      <c r="N3" s="30"/>
      <c r="BF3" s="165"/>
      <c r="BG3" s="165"/>
      <c r="BH3" s="165"/>
      <c r="BI3" s="165" t="s">
        <v>526</v>
      </c>
      <c r="BJ3" s="165" t="s">
        <v>527</v>
      </c>
      <c r="BK3" s="165" t="s">
        <v>628</v>
      </c>
      <c r="BL3" s="165"/>
      <c r="BM3" s="165"/>
      <c r="BN3" s="165"/>
      <c r="BO3" s="165"/>
      <c r="BP3" s="165"/>
    </row>
    <row r="4" spans="1:68">
      <c r="A4" t="s">
        <v>16</v>
      </c>
      <c r="C4" s="2" t="s">
        <v>186</v>
      </c>
      <c r="D4" s="168">
        <f>INDEX($BH$4:$BH$7,MATCH($D$3,$BF$4:$BF$7,0))</f>
        <v>1</v>
      </c>
      <c r="E4">
        <v>2017</v>
      </c>
      <c r="F4">
        <v>2019</v>
      </c>
      <c r="G4">
        <v>2020</v>
      </c>
      <c r="H4">
        <v>2021</v>
      </c>
      <c r="I4">
        <v>2030</v>
      </c>
      <c r="J4">
        <v>2040</v>
      </c>
      <c r="K4" s="104">
        <v>2050</v>
      </c>
      <c r="L4">
        <v>2060</v>
      </c>
      <c r="M4" s="104">
        <v>2070</v>
      </c>
      <c r="N4" s="201"/>
      <c r="X4" s="201"/>
      <c r="AA4" s="201"/>
      <c r="AC4" s="201"/>
      <c r="AD4" s="201"/>
      <c r="AE4" s="201"/>
      <c r="AF4" s="201"/>
      <c r="AG4" s="201"/>
      <c r="AH4" s="201"/>
      <c r="AI4" s="201"/>
      <c r="AJ4" s="201"/>
      <c r="AK4" s="201"/>
      <c r="AL4" s="201"/>
      <c r="AM4" s="201"/>
      <c r="AN4" s="201"/>
      <c r="AO4" s="201"/>
      <c r="AP4" s="201"/>
      <c r="AQ4" s="201"/>
      <c r="AR4" s="201"/>
      <c r="AS4" s="201"/>
      <c r="AT4" s="201"/>
      <c r="AU4" s="201"/>
      <c r="AV4" s="201"/>
      <c r="AW4" s="201"/>
      <c r="BF4" s="165">
        <v>-1</v>
      </c>
      <c r="BG4" s="165" t="s">
        <v>606</v>
      </c>
      <c r="BH4" s="165">
        <v>0</v>
      </c>
      <c r="BI4" s="162">
        <v>0.97499999999999998</v>
      </c>
      <c r="BJ4" s="163">
        <v>0.95</v>
      </c>
      <c r="BK4" s="163">
        <v>0.95</v>
      </c>
      <c r="BL4" s="173">
        <v>1</v>
      </c>
      <c r="BM4" s="163">
        <v>0</v>
      </c>
      <c r="BN4" s="160">
        <v>0</v>
      </c>
      <c r="BO4" s="163">
        <v>0</v>
      </c>
      <c r="BP4" s="165"/>
    </row>
    <row r="5" spans="1:68" ht="15.75" thickBot="1">
      <c r="A5" t="s">
        <v>16</v>
      </c>
      <c r="B5" s="13"/>
      <c r="C5" s="13"/>
      <c r="J5"/>
      <c r="K5" s="104"/>
      <c r="L5" s="104"/>
      <c r="M5" s="104"/>
      <c r="BF5" s="165">
        <v>1</v>
      </c>
      <c r="BG5" s="165" t="s">
        <v>607</v>
      </c>
      <c r="BH5" s="165">
        <v>1</v>
      </c>
      <c r="BI5" s="162">
        <v>0.97499999999999998</v>
      </c>
      <c r="BJ5" s="163">
        <v>0.95</v>
      </c>
      <c r="BK5" s="163">
        <v>0.95</v>
      </c>
      <c r="BL5" s="173">
        <v>1</v>
      </c>
      <c r="BM5" s="163">
        <v>0</v>
      </c>
      <c r="BN5" s="160">
        <v>0</v>
      </c>
      <c r="BO5" s="163">
        <v>0</v>
      </c>
      <c r="BP5" s="165"/>
    </row>
    <row r="6" spans="1:68">
      <c r="A6" t="s">
        <v>16</v>
      </c>
      <c r="E6" s="3"/>
      <c r="G6" s="3"/>
      <c r="I6" s="3"/>
      <c r="J6" s="3"/>
      <c r="K6" s="127"/>
      <c r="L6" s="127"/>
      <c r="M6" s="127"/>
      <c r="N6" s="202"/>
      <c r="Q6" s="202"/>
      <c r="S6" s="202"/>
      <c r="T6" s="202"/>
      <c r="U6" s="202"/>
      <c r="V6" s="202"/>
      <c r="W6" s="202"/>
      <c r="X6" s="202"/>
      <c r="AA6" s="202"/>
      <c r="AC6" s="202"/>
      <c r="AD6" s="202"/>
      <c r="AE6" s="202"/>
      <c r="AF6" s="202"/>
      <c r="AG6" s="202"/>
      <c r="AH6" s="202"/>
      <c r="AI6" s="202"/>
      <c r="AJ6" s="202"/>
      <c r="AK6" s="202"/>
      <c r="AL6" s="202"/>
      <c r="AM6" s="202"/>
      <c r="AN6" s="202"/>
      <c r="AO6" s="202"/>
      <c r="AP6" s="202"/>
      <c r="AQ6" s="202"/>
      <c r="AR6" s="202"/>
      <c r="AS6" s="202"/>
      <c r="AT6" s="202"/>
      <c r="AU6" s="202"/>
      <c r="AV6" s="202"/>
      <c r="AW6" s="202"/>
      <c r="AX6" s="202"/>
      <c r="AY6" s="202"/>
      <c r="BF6" s="165">
        <v>2</v>
      </c>
      <c r="BG6" s="165" t="s">
        <v>598</v>
      </c>
      <c r="BH6" s="165">
        <v>1</v>
      </c>
      <c r="BI6" s="162">
        <v>0.97499999999999998</v>
      </c>
      <c r="BJ6" s="163">
        <v>0.95</v>
      </c>
      <c r="BK6" s="163">
        <v>0.95</v>
      </c>
      <c r="BL6" s="174">
        <v>1</v>
      </c>
      <c r="BM6" s="163">
        <v>0</v>
      </c>
      <c r="BN6" s="215">
        <v>0</v>
      </c>
      <c r="BO6" s="163">
        <v>0</v>
      </c>
      <c r="BP6" s="165"/>
    </row>
    <row r="7" spans="1:68">
      <c r="A7" t="s">
        <v>16</v>
      </c>
      <c r="J7"/>
      <c r="N7" s="31"/>
      <c r="BF7" s="165">
        <v>3</v>
      </c>
      <c r="BG7" s="165" t="s">
        <v>608</v>
      </c>
      <c r="BH7" s="165">
        <v>1</v>
      </c>
      <c r="BI7" s="162">
        <v>0.97499999999999998</v>
      </c>
      <c r="BJ7" s="163">
        <v>0.95</v>
      </c>
      <c r="BK7" s="163">
        <v>0.95</v>
      </c>
      <c r="BL7" s="174">
        <v>1</v>
      </c>
      <c r="BM7" s="162">
        <v>0.05</v>
      </c>
      <c r="BN7" s="162">
        <v>2.5000000000000001E-2</v>
      </c>
      <c r="BO7" s="162">
        <v>0.2</v>
      </c>
      <c r="BP7" s="165"/>
    </row>
    <row r="8" spans="1:68">
      <c r="A8" t="s">
        <v>16</v>
      </c>
      <c r="J8"/>
      <c r="N8" s="31"/>
    </row>
    <row r="9" spans="1:68">
      <c r="A9" t="s">
        <v>16</v>
      </c>
      <c r="J9"/>
      <c r="N9" s="31"/>
    </row>
    <row r="10" spans="1:68">
      <c r="A10" t="s">
        <v>16</v>
      </c>
      <c r="B10" s="18"/>
      <c r="C10" s="18"/>
      <c r="J10"/>
      <c r="N10" s="31"/>
    </row>
    <row r="11" spans="1:68"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8"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8">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27.455328536696602</v>
      </c>
      <c r="I13" s="3" cm="1">
        <f t="array" ref="I13">INDEX(Drivers!$C$34:$AG$36,1,I$11)</f>
        <v>26.935271889842749</v>
      </c>
      <c r="J13" s="3" cm="1">
        <f t="array" ref="J13">INDEX(Drivers!$C$34:$AG$36,1,J$11)</f>
        <v>24.254173810563351</v>
      </c>
      <c r="K13" s="3" cm="1">
        <f t="array" ref="K13">INDEX(Drivers!$C$34:$AG$36,1,K$11)</f>
        <v>20.518919007461761</v>
      </c>
      <c r="L13" s="3" cm="1">
        <f t="array" ref="L13">INDEX(Drivers!$C$34:$AK$36,1,L$11)</f>
        <v>16.031979551451432</v>
      </c>
      <c r="M13" s="3" cm="1">
        <f t="array" ref="M13">INDEX(Drivers!$C$34:$AK$36,1,M$11)</f>
        <v>11.054814108119393</v>
      </c>
      <c r="N13" s="31"/>
      <c r="O13" s="3">
        <f t="shared" si="2"/>
        <v>25.755361891142741</v>
      </c>
      <c r="P13" s="3">
        <f t="shared" si="2"/>
        <v>25.946710085536886</v>
      </c>
      <c r="Q13" s="3">
        <f t="shared" si="2"/>
        <v>26.998265626975765</v>
      </c>
      <c r="R13" s="3">
        <f t="shared" si="2"/>
        <v>27.455328536696602</v>
      </c>
      <c r="S13" s="3">
        <f t="shared" ref="S13:T15" si="4">I13</f>
        <v>26.935271889842749</v>
      </c>
      <c r="T13" s="3">
        <f t="shared" si="4"/>
        <v>24.254173810563351</v>
      </c>
      <c r="U13" s="3">
        <f t="shared" ref="U13:U15" si="5">K13</f>
        <v>20.518919007461761</v>
      </c>
      <c r="V13" s="3">
        <f t="shared" ref="V13:V15" si="6">L13</f>
        <v>16.031979551451432</v>
      </c>
      <c r="W13" s="3">
        <f t="shared" ref="W13:W15" si="7">M13</f>
        <v>11.054814108119393</v>
      </c>
      <c r="Y13" s="3">
        <f t="shared" ref="Y13:AB15" si="8">E13</f>
        <v>25.755361891142741</v>
      </c>
      <c r="Z13" s="3">
        <f t="shared" si="8"/>
        <v>25.946710085536886</v>
      </c>
      <c r="AA13" s="3">
        <f t="shared" si="8"/>
        <v>26.998265626975765</v>
      </c>
      <c r="AB13" s="3">
        <f t="shared" si="8"/>
        <v>27.455328536696602</v>
      </c>
      <c r="AC13" s="4">
        <f>S13</f>
        <v>26.935271889842749</v>
      </c>
      <c r="AD13" s="3">
        <f>J13</f>
        <v>24.254173810563351</v>
      </c>
      <c r="AE13" s="3">
        <f t="shared" ref="AE13:AG15" si="9">K13</f>
        <v>20.518919007461761</v>
      </c>
      <c r="AF13" s="3">
        <f t="shared" si="9"/>
        <v>16.031979551451432</v>
      </c>
      <c r="AG13" s="3">
        <f t="shared" si="9"/>
        <v>11.054814108119393</v>
      </c>
    </row>
    <row r="14" spans="1:68">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18.373603858247002</v>
      </c>
      <c r="I14" s="3" cm="1">
        <f t="array" ref="I14">INDEX(Drivers!$C$34:$AG$36,2,I$11)</f>
        <v>21.192390664584384</v>
      </c>
      <c r="J14" s="3" cm="1">
        <f t="array" ref="J14">INDEX(Drivers!$C$34:$AG$36,2,J$11)</f>
        <v>24.300912429123557</v>
      </c>
      <c r="K14" s="3" cm="1">
        <f t="array" ref="K14">INDEX(Drivers!$C$34:$AG$36,2,K$11)</f>
        <v>27.961733624598693</v>
      </c>
      <c r="L14" s="3" cm="1">
        <f t="array" ref="L14">INDEX(Drivers!$C$34:$AK$36,2,L$11)</f>
        <v>31.113528998547864</v>
      </c>
      <c r="M14" s="3" cm="1">
        <f t="array" ref="M14">INDEX(Drivers!$C$34:$AK$36,2,M$11)</f>
        <v>33.862357303735472</v>
      </c>
      <c r="N14" s="31"/>
      <c r="O14" s="3">
        <f t="shared" si="2"/>
        <v>17.422744808714206</v>
      </c>
      <c r="P14" s="3">
        <f t="shared" si="2"/>
        <v>18.376375848815535</v>
      </c>
      <c r="Q14" s="3">
        <f t="shared" si="2"/>
        <v>19.311259441517389</v>
      </c>
      <c r="R14" s="3">
        <f t="shared" si="2"/>
        <v>18.373603858247002</v>
      </c>
      <c r="S14" s="3">
        <f t="shared" si="4"/>
        <v>21.192390664584384</v>
      </c>
      <c r="T14" s="3">
        <f t="shared" si="4"/>
        <v>24.300912429123557</v>
      </c>
      <c r="U14" s="3">
        <f t="shared" si="5"/>
        <v>27.961733624598693</v>
      </c>
      <c r="V14" s="3">
        <f t="shared" si="6"/>
        <v>31.113528998547864</v>
      </c>
      <c r="W14" s="3">
        <f t="shared" si="7"/>
        <v>33.862357303735472</v>
      </c>
      <c r="Y14" s="3">
        <f t="shared" si="8"/>
        <v>17.422744808714206</v>
      </c>
      <c r="Z14" s="3">
        <f t="shared" si="8"/>
        <v>18.376375848815535</v>
      </c>
      <c r="AA14" s="3">
        <f t="shared" si="8"/>
        <v>19.311259441517389</v>
      </c>
      <c r="AB14" s="3">
        <f t="shared" si="8"/>
        <v>18.373603858247002</v>
      </c>
      <c r="AC14" s="4">
        <f>S14</f>
        <v>21.192390664584384</v>
      </c>
      <c r="AD14" s="3">
        <f>J14</f>
        <v>24.300912429123557</v>
      </c>
      <c r="AE14" s="3">
        <f t="shared" si="9"/>
        <v>27.961733624598693</v>
      </c>
      <c r="AF14" s="3">
        <f t="shared" si="9"/>
        <v>31.113528998547864</v>
      </c>
      <c r="AG14" s="3">
        <f t="shared" si="9"/>
        <v>33.862357303735472</v>
      </c>
    </row>
    <row r="15" spans="1:68">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13.563322605056396</v>
      </c>
      <c r="I15" s="3" cm="1">
        <f t="array" ref="I15">INDEX(Drivers!$C$34:$AG$36,3,I$11)</f>
        <v>16.531615445572868</v>
      </c>
      <c r="J15" s="3" cm="1">
        <f t="array" ref="J15">INDEX(Drivers!$C$34:$AG$36,3,J$11)</f>
        <v>21.158850760313094</v>
      </c>
      <c r="K15" s="3" cm="1">
        <f t="array" ref="K15">INDEX(Drivers!$C$34:$AG$36,3,K$11)</f>
        <v>25.049100367939545</v>
      </c>
      <c r="L15" s="3" cm="1">
        <f t="array" ref="L15">INDEX(Drivers!$C$34:$AK$36,3,L$11)</f>
        <v>28.517689450000706</v>
      </c>
      <c r="M15" s="3" cm="1">
        <f t="array" ref="M15">INDEX(Drivers!$C$34:$AK$36,3,M$11)</f>
        <v>31.584983588145132</v>
      </c>
      <c r="N15" s="31"/>
      <c r="O15" s="3">
        <f t="shared" si="2"/>
        <v>13.343841341791148</v>
      </c>
      <c r="P15" s="3">
        <f t="shared" si="2"/>
        <v>14.041748987467024</v>
      </c>
      <c r="Q15" s="3">
        <f t="shared" si="2"/>
        <v>11.858701524628284</v>
      </c>
      <c r="R15" s="3">
        <f t="shared" si="2"/>
        <v>13.563322605056396</v>
      </c>
      <c r="S15" s="3">
        <f t="shared" si="4"/>
        <v>16.531615445572868</v>
      </c>
      <c r="T15" s="3">
        <f t="shared" si="4"/>
        <v>21.158850760313094</v>
      </c>
      <c r="U15" s="3">
        <f t="shared" si="5"/>
        <v>25.049100367939545</v>
      </c>
      <c r="V15" s="3">
        <f t="shared" si="6"/>
        <v>28.517689450000706</v>
      </c>
      <c r="W15" s="3">
        <f t="shared" si="7"/>
        <v>31.584983588145132</v>
      </c>
      <c r="Y15" s="3">
        <f t="shared" si="8"/>
        <v>13.343841341791148</v>
      </c>
      <c r="Z15" s="3">
        <f t="shared" si="8"/>
        <v>14.041748987467024</v>
      </c>
      <c r="AA15" s="3">
        <f t="shared" si="8"/>
        <v>11.858701524628284</v>
      </c>
      <c r="AB15" s="3">
        <f t="shared" si="8"/>
        <v>13.563322605056396</v>
      </c>
      <c r="AC15" s="4">
        <f>S15</f>
        <v>16.531615445572868</v>
      </c>
      <c r="AD15" s="3">
        <f>J15</f>
        <v>21.158850760313094</v>
      </c>
      <c r="AE15" s="3">
        <f t="shared" si="9"/>
        <v>25.049100367939545</v>
      </c>
      <c r="AF15" s="3">
        <f t="shared" si="9"/>
        <v>28.517689450000706</v>
      </c>
      <c r="AG15" s="3">
        <f t="shared" si="9"/>
        <v>31.584983588145132</v>
      </c>
      <c r="BI15" s="21"/>
    </row>
    <row r="16" spans="1:68">
      <c r="A16" t="s">
        <v>16</v>
      </c>
      <c r="E16" s="1">
        <f t="shared" ref="E16:I16" si="10">SUM(E13:E15)</f>
        <v>56.521948041648095</v>
      </c>
      <c r="F16" s="1">
        <f t="shared" si="10"/>
        <v>58.364834921819444</v>
      </c>
      <c r="G16" s="1">
        <f t="shared" si="10"/>
        <v>58.168226593121446</v>
      </c>
      <c r="H16" s="1">
        <f t="shared" si="10"/>
        <v>59.392255000000006</v>
      </c>
      <c r="I16" s="1">
        <f t="shared" si="10"/>
        <v>64.659278</v>
      </c>
      <c r="J16" s="1">
        <f>SUM(J13:J15)</f>
        <v>69.713937000000001</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59.392255000000006</v>
      </c>
      <c r="S16" s="1">
        <f t="shared" si="11"/>
        <v>64.659278</v>
      </c>
      <c r="T16" s="1">
        <f t="shared" si="11"/>
        <v>69.713937000000001</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59.392255000000006</v>
      </c>
      <c r="AC16" s="4">
        <f>S16</f>
        <v>64.659278</v>
      </c>
      <c r="AD16" s="35">
        <f t="shared" si="13"/>
        <v>69.713937000000001</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497</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497</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392</v>
      </c>
      <c r="D21" s="26" t="s">
        <v>497</v>
      </c>
      <c r="E21" s="176">
        <f>RES!E45</f>
        <v>1.0761183212512533</v>
      </c>
      <c r="F21" s="176">
        <f t="shared" si="17"/>
        <v>1.0376646442834887</v>
      </c>
      <c r="G21" s="3">
        <f>RES!F45</f>
        <v>0.99921096731572434</v>
      </c>
      <c r="H21" s="176">
        <f t="shared" si="18"/>
        <v>1.1170935951260446</v>
      </c>
      <c r="I21" s="6">
        <f>RES!G45</f>
        <v>1.2349762229363646</v>
      </c>
      <c r="J21" s="6">
        <f>RES!H45</f>
        <v>1.6919547229380809</v>
      </c>
      <c r="K21" s="6">
        <f>RES!I45</f>
        <v>2.2230447152746691</v>
      </c>
      <c r="L21" s="6">
        <f>RES!J45</f>
        <v>2.5121731010596071</v>
      </c>
      <c r="M21" s="6">
        <f>RES!K45</f>
        <v>2.7411143514484757</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187</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50">
        <f t="shared" ref="Y24:AG24" si="22">Y$12</f>
        <v>2017</v>
      </c>
      <c r="Z24" s="250">
        <f t="shared" si="22"/>
        <v>2019</v>
      </c>
      <c r="AA24" s="250">
        <f t="shared" si="22"/>
        <v>2020</v>
      </c>
      <c r="AB24" s="250">
        <f t="shared" si="22"/>
        <v>2021</v>
      </c>
      <c r="AC24" s="250">
        <f t="shared" si="22"/>
        <v>2030</v>
      </c>
      <c r="AD24" s="250">
        <f t="shared" si="22"/>
        <v>2040</v>
      </c>
      <c r="AE24" s="250">
        <f t="shared" si="22"/>
        <v>2050</v>
      </c>
      <c r="AF24" s="250">
        <f t="shared" si="22"/>
        <v>2060</v>
      </c>
      <c r="AG24" s="250">
        <f t="shared" si="22"/>
        <v>2070</v>
      </c>
    </row>
    <row r="25" spans="1:61">
      <c r="A25" t="s">
        <v>16</v>
      </c>
      <c r="B25" s="166">
        <f>INDEX($BK$4:$BK$7,MATCH($D$3,$BF$4:$BF$7,0))</f>
        <v>0.95</v>
      </c>
      <c r="C25" s="18" t="str">
        <f>C19</f>
        <v>Low Income</v>
      </c>
      <c r="D25" t="s">
        <v>39</v>
      </c>
      <c r="E25" s="196">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3"/>
      <c r="O25" s="48">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4"/>
      <c r="Y25" s="48">
        <f t="shared" ref="Y25:AB27" si="26">O25</f>
        <v>0.02</v>
      </c>
      <c r="Z25" s="48">
        <f t="shared" si="26"/>
        <v>0.02</v>
      </c>
      <c r="AA25" s="48">
        <f t="shared" si="26"/>
        <v>0.02</v>
      </c>
      <c r="AB25" s="48">
        <f t="shared" si="26"/>
        <v>0.02</v>
      </c>
      <c r="AC25" s="54">
        <f>AB25</f>
        <v>0.02</v>
      </c>
      <c r="AD25" s="54">
        <f t="shared" ref="AD25:AG25" si="27">AC25</f>
        <v>0.02</v>
      </c>
      <c r="AE25" s="54">
        <f t="shared" si="27"/>
        <v>0.02</v>
      </c>
      <c r="AF25" s="54">
        <f t="shared" si="27"/>
        <v>0.02</v>
      </c>
      <c r="AG25" s="54">
        <f t="shared" si="27"/>
        <v>0.02</v>
      </c>
      <c r="AH25" s="204"/>
      <c r="AI25" s="204"/>
      <c r="AJ25" s="204"/>
      <c r="AK25" s="204"/>
      <c r="AL25" s="204"/>
      <c r="AM25" s="204"/>
      <c r="AN25" s="204"/>
      <c r="AO25" s="204"/>
      <c r="AP25" s="204"/>
      <c r="AQ25" s="204"/>
      <c r="AR25" s="204"/>
      <c r="AS25" s="204"/>
      <c r="AT25" s="204"/>
      <c r="AU25" s="204"/>
      <c r="AV25" s="204"/>
      <c r="AW25" s="204"/>
      <c r="AX25" s="204"/>
      <c r="AY25" s="204"/>
    </row>
    <row r="26" spans="1:61">
      <c r="A26" t="s">
        <v>16</v>
      </c>
      <c r="B26" s="166">
        <f>INDEX($BJ$4:$BJ$7,MATCH($D$3,$BF$4:$BF$7,0))</f>
        <v>0.95</v>
      </c>
      <c r="C26" s="18" t="str">
        <f>C20</f>
        <v>Middle Income</v>
      </c>
      <c r="D26" t="s">
        <v>39</v>
      </c>
      <c r="E26" s="196">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3"/>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4"/>
      <c r="Y26" s="48">
        <f t="shared" si="26"/>
        <v>0.53</v>
      </c>
      <c r="Z26" s="48">
        <f t="shared" si="26"/>
        <v>0.53</v>
      </c>
      <c r="AA26" s="48">
        <f t="shared" si="26"/>
        <v>0.53</v>
      </c>
      <c r="AB26" s="48">
        <f t="shared" si="26"/>
        <v>0.53</v>
      </c>
      <c r="AC26" s="54">
        <f>IF(INDEX($BL$4:$BL$7,MATCH($D$3,$BF$4:$BF$7,0)),AA26*$B$26,AA26)</f>
        <v>0.50349999999999995</v>
      </c>
      <c r="AD26" s="54">
        <f>IF(INDEX($BL$4:$BL$7,MATCH($D$3,$BF$4:$BF$7,0)),AC26*$B$26,AC26)</f>
        <v>0.47832499999999994</v>
      </c>
      <c r="AE26" s="54">
        <f>IF(INDEX($BL$4:$BL$7,MATCH($D$3,$BF$4:$BF$7,0)),AC26*$B$26,AC26)</f>
        <v>0.47832499999999994</v>
      </c>
      <c r="AF26" s="54">
        <f>IF(INDEX($BL$4:$BL$7,MATCH($D$3,$BF$4:$BF$7,0)),AC26*$B$26,AC26)</f>
        <v>0.47832499999999994</v>
      </c>
      <c r="AG26" s="54">
        <f>IF(INDEX($BL$4:$BL$7,MATCH($D$3,$BF$4:$BF$7,0)),AD26*$B$26,AD26)</f>
        <v>0.45440874999999992</v>
      </c>
      <c r="AH26" s="204"/>
      <c r="AI26" s="204"/>
      <c r="AJ26" s="204"/>
      <c r="AK26" s="204"/>
      <c r="AL26" s="204"/>
      <c r="AM26" s="204"/>
      <c r="AN26" s="204"/>
      <c r="AO26" s="204"/>
      <c r="AP26" s="204"/>
      <c r="AQ26" s="204"/>
      <c r="AR26" s="204"/>
      <c r="AS26" s="204"/>
      <c r="AT26" s="204"/>
      <c r="AU26" s="204"/>
      <c r="AV26" s="204"/>
      <c r="AW26" s="204"/>
      <c r="AX26" s="204"/>
      <c r="AY26" s="204"/>
    </row>
    <row r="27" spans="1:61">
      <c r="A27" t="s">
        <v>16</v>
      </c>
      <c r="B27" s="166">
        <f>INDEX($BI$4:$BI$7,MATCH($D$3,$BF$4:$BF$7,0))</f>
        <v>0.97499999999999998</v>
      </c>
      <c r="C27" s="18" t="str">
        <f>C21</f>
        <v>High Income</v>
      </c>
      <c r="D27" t="s">
        <v>39</v>
      </c>
      <c r="E27" s="234">
        <v>0.76810810810810803</v>
      </c>
      <c r="F27" s="48">
        <f t="shared" si="23"/>
        <v>0.76810810810810803</v>
      </c>
      <c r="G27" s="48">
        <f t="shared" si="23"/>
        <v>0.76810810810810803</v>
      </c>
      <c r="H27" s="48">
        <f t="shared" si="23"/>
        <v>0.76810810810810803</v>
      </c>
      <c r="I27" s="48">
        <f t="shared" si="23"/>
        <v>0.74890540540540529</v>
      </c>
      <c r="J27" s="48">
        <f t="shared" si="23"/>
        <v>0.73018277027027012</v>
      </c>
      <c r="K27" s="48">
        <f>IF($D$4,AD27,T27)</f>
        <v>0.73018277027027012</v>
      </c>
      <c r="L27" s="48">
        <f>IF($D$4,AD27,T27)</f>
        <v>0.73018277027027012</v>
      </c>
      <c r="M27" s="48">
        <f>IF($D$4,AG27,W27)</f>
        <v>0.7119282010135134</v>
      </c>
      <c r="N27" s="203"/>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4"/>
      <c r="Y27" s="48">
        <f t="shared" si="26"/>
        <v>0.76810810810810803</v>
      </c>
      <c r="Z27" s="48">
        <f t="shared" si="26"/>
        <v>0.76810810810810803</v>
      </c>
      <c r="AA27" s="48">
        <f t="shared" si="26"/>
        <v>0.76810810810810803</v>
      </c>
      <c r="AB27" s="48">
        <f t="shared" si="26"/>
        <v>0.76810810810810803</v>
      </c>
      <c r="AC27" s="54">
        <f>IF(INDEX($BL$4:$BL$7,MATCH($D$3,$BF$4:$BF$7,0)),AA27*$B$27,AA27)</f>
        <v>0.74890540540540529</v>
      </c>
      <c r="AD27" s="54">
        <f>IF(INDEX($BL$4:$BL$7,MATCH($D$3,$BF$4:$BF$7,0)),AC27*$B$27,AC27)</f>
        <v>0.73018277027027012</v>
      </c>
      <c r="AE27" s="54">
        <f>IF(INDEX($BL$4:$BL$7,MATCH($D$3,$BF$4:$BF$7,0)),AC27*$B$27,AC27)</f>
        <v>0.73018277027027012</v>
      </c>
      <c r="AF27" s="54">
        <f>IF(INDEX($BL$4:$BL$7,MATCH($D$3,$BF$4:$BF$7,0)),AC27*$B$27,AC27)</f>
        <v>0.73018277027027012</v>
      </c>
      <c r="AG27" s="54">
        <f>IF(INDEX($BL$4:$BL$7,MATCH($D$3,$BF$4:$BF$7,0)),AD27*$B$27,AD27)</f>
        <v>0.7119282010135134</v>
      </c>
      <c r="AH27" s="204"/>
      <c r="AI27" s="204"/>
      <c r="AJ27" s="204"/>
      <c r="AK27" s="204"/>
      <c r="AL27" s="204"/>
      <c r="AM27" s="204"/>
      <c r="AN27" s="204"/>
      <c r="AO27" s="204"/>
      <c r="AP27" s="204"/>
      <c r="AQ27" s="204"/>
      <c r="AR27" s="204"/>
      <c r="AS27" s="204"/>
      <c r="AT27" s="204"/>
      <c r="AU27" s="204"/>
      <c r="AV27" s="204"/>
      <c r="AW27" s="204"/>
      <c r="AX27" s="204"/>
      <c r="AY27" s="204"/>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0.34861809307349323</v>
      </c>
      <c r="I28" s="164">
        <f t="shared" si="32"/>
        <v>0.36483071005970863</v>
      </c>
      <c r="J28" s="164">
        <f t="shared" si="32"/>
        <v>0.39531041946135415</v>
      </c>
      <c r="K28" s="164">
        <f t="shared" ref="K28:L28" si="33">SUMPRODUCT(K25:K27,K13:K15)/K16</f>
        <v>0.43622608273382263</v>
      </c>
      <c r="L28" s="164">
        <f t="shared" si="33"/>
        <v>0.47613826517837915</v>
      </c>
      <c r="M28" s="164">
        <f t="shared" si="32"/>
        <v>0.49795575407719828</v>
      </c>
      <c r="N28" s="31"/>
      <c r="Y28" t="s">
        <v>188</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0.22562499999999999</v>
      </c>
      <c r="K30" s="47">
        <f>IF($D$4,AD30,T30)</f>
        <v>0.22562499999999999</v>
      </c>
      <c r="L30" s="47">
        <f>IF($D$4,AD30,T30)</f>
        <v>0.22562499999999999</v>
      </c>
      <c r="M30" s="47">
        <f>IF($D$4,AG30,W30)</f>
        <v>0.21434374999999997</v>
      </c>
      <c r="N30" s="32"/>
      <c r="O30" s="47">
        <f>E30</f>
        <v>0.25</v>
      </c>
      <c r="P30" s="47">
        <f>O30</f>
        <v>0.25</v>
      </c>
      <c r="Q30" s="47">
        <f>P30</f>
        <v>0.25</v>
      </c>
      <c r="R30" s="47">
        <f>Q30</f>
        <v>0.25</v>
      </c>
      <c r="S30" s="34">
        <f t="shared" ref="S30:T30" si="39">R30</f>
        <v>0.25</v>
      </c>
      <c r="T30" s="34">
        <f t="shared" si="39"/>
        <v>0.25</v>
      </c>
      <c r="U30" s="34">
        <f>S30</f>
        <v>0.25</v>
      </c>
      <c r="V30" s="34">
        <f>S30</f>
        <v>0.25</v>
      </c>
      <c r="W30" s="34">
        <f>T30</f>
        <v>0.25</v>
      </c>
      <c r="X30" s="195"/>
      <c r="Y30" s="48">
        <f t="shared" ref="Y30:AB32" si="40">O30</f>
        <v>0.25</v>
      </c>
      <c r="Z30" s="48">
        <f t="shared" si="40"/>
        <v>0.25</v>
      </c>
      <c r="AA30" s="48">
        <f t="shared" si="40"/>
        <v>0.25</v>
      </c>
      <c r="AB30" s="48">
        <f t="shared" si="40"/>
        <v>0.25</v>
      </c>
      <c r="AC30" s="55">
        <f>AA30*$B25</f>
        <v>0.23749999999999999</v>
      </c>
      <c r="AD30" s="55">
        <f>AC30*0.95</f>
        <v>0.22562499999999999</v>
      </c>
      <c r="AE30" s="55">
        <f>AC30*0.95</f>
        <v>0.22562499999999999</v>
      </c>
      <c r="AF30" s="55">
        <f>AC30*0.95</f>
        <v>0.22562499999999999</v>
      </c>
      <c r="AG30" s="55">
        <f>AD30*0.95</f>
        <v>0.21434374999999997</v>
      </c>
      <c r="AH30" s="195"/>
      <c r="AI30" s="195"/>
      <c r="AJ30" s="195"/>
      <c r="AK30" s="195"/>
      <c r="AL30" s="195"/>
      <c r="AM30" s="195"/>
      <c r="AN30" s="195"/>
      <c r="AO30" s="195"/>
      <c r="AP30" s="195"/>
      <c r="AQ30" s="195"/>
      <c r="AR30" s="195"/>
      <c r="AS30" s="195"/>
      <c r="AT30" s="195"/>
      <c r="AU30" s="195"/>
      <c r="AV30" s="195"/>
      <c r="AW30" s="195"/>
      <c r="AX30" s="195"/>
      <c r="AY30" s="195"/>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0.27074999999999999</v>
      </c>
      <c r="N31" s="32"/>
      <c r="O31" s="47">
        <f>E31</f>
        <v>0.3</v>
      </c>
      <c r="P31" s="47">
        <f t="shared" ref="P31:P32" si="41">O31</f>
        <v>0.3</v>
      </c>
      <c r="Q31" s="47">
        <f>P31</f>
        <v>0.3</v>
      </c>
      <c r="R31" s="47">
        <f>Q31</f>
        <v>0.3</v>
      </c>
      <c r="S31" s="34">
        <f t="shared" ref="S31:T31" si="42">R31</f>
        <v>0.3</v>
      </c>
      <c r="T31" s="34">
        <f t="shared" si="42"/>
        <v>0.3</v>
      </c>
      <c r="U31" s="34">
        <f>S31</f>
        <v>0.3</v>
      </c>
      <c r="V31" s="34">
        <f>S31</f>
        <v>0.3</v>
      </c>
      <c r="W31" s="34">
        <f>T31</f>
        <v>0.3</v>
      </c>
      <c r="X31" s="195"/>
      <c r="Y31" s="48">
        <f t="shared" si="40"/>
        <v>0.3</v>
      </c>
      <c r="Z31" s="48">
        <f t="shared" si="40"/>
        <v>0.3</v>
      </c>
      <c r="AA31" s="48">
        <f t="shared" si="40"/>
        <v>0.3</v>
      </c>
      <c r="AB31" s="48">
        <f t="shared" si="40"/>
        <v>0.3</v>
      </c>
      <c r="AC31" s="55">
        <f>IF(INDEX($BL$4:$BL$7,MATCH($D$3,$BF$4:$BF$7,0)),AA31*$B$26,AA31)</f>
        <v>0.28499999999999998</v>
      </c>
      <c r="AD31" s="55">
        <f>IF(INDEX($BL$4:$BL$7,MATCH($D$3,$BF$4:$BF$7,0)),AB31*$B$26,AB31)</f>
        <v>0.28499999999999998</v>
      </c>
      <c r="AE31" s="55">
        <f>IF(INDEX($BL$4:$BL$7,MATCH($D$3,$BF$4:$BF$7,0)),AB31*$B$26,AB31)</f>
        <v>0.28499999999999998</v>
      </c>
      <c r="AF31" s="55">
        <f>IF(INDEX($BL$4:$BL$7,MATCH($D$3,$BF$4:$BF$7,0)),AB31*$B$26,AB31)</f>
        <v>0.28499999999999998</v>
      </c>
      <c r="AG31" s="55">
        <f>IF(INDEX($BL$4:$BL$7,MATCH($D$3,$BF$4:$BF$7,0)),AC31*$B$26,AC31)</f>
        <v>0.27074999999999999</v>
      </c>
      <c r="AH31" s="195"/>
      <c r="AI31" s="195"/>
      <c r="AJ31" s="195"/>
      <c r="AK31" s="195"/>
      <c r="AL31" s="195"/>
      <c r="AM31" s="195"/>
      <c r="AN31" s="195"/>
      <c r="AO31" s="195"/>
      <c r="AP31" s="195"/>
      <c r="AQ31" s="195"/>
      <c r="AR31" s="195"/>
      <c r="AS31" s="195"/>
      <c r="AT31" s="195"/>
      <c r="AU31" s="195"/>
      <c r="AV31" s="195"/>
      <c r="AW31" s="195"/>
      <c r="AX31" s="195"/>
      <c r="AY31" s="195"/>
    </row>
    <row r="32" spans="1:61">
      <c r="A32" t="s">
        <v>16</v>
      </c>
      <c r="C32" s="18" t="str">
        <f>C27</f>
        <v>High Income</v>
      </c>
      <c r="D32" t="s">
        <v>39</v>
      </c>
      <c r="E32" s="37">
        <v>0.40039186287579059</v>
      </c>
      <c r="F32" s="47">
        <f t="shared" si="38"/>
        <v>0.40039186287579059</v>
      </c>
      <c r="G32" s="47">
        <f t="shared" si="38"/>
        <v>0.3966824420527032</v>
      </c>
      <c r="H32" s="47">
        <f t="shared" si="38"/>
        <v>0.40045855369940653</v>
      </c>
      <c r="I32" s="47">
        <f t="shared" si="38"/>
        <v>0.38676538100138563</v>
      </c>
      <c r="J32" s="47">
        <f t="shared" si="38"/>
        <v>0.37709624647635098</v>
      </c>
      <c r="K32" s="47">
        <f>IF($D$4,AD32,T32)</f>
        <v>0.37709624647635098</v>
      </c>
      <c r="L32" s="47">
        <f>IF($D$4,AD32,T32)</f>
        <v>0.37709624647635098</v>
      </c>
      <c r="M32" s="47">
        <f>IF($D$4,AG32,W32)</f>
        <v>0.36766884031444219</v>
      </c>
      <c r="N32" s="32"/>
      <c r="O32" s="47">
        <f>E32</f>
        <v>0.40039186287579059</v>
      </c>
      <c r="P32" s="47">
        <f t="shared" si="41"/>
        <v>0.40039186287579059</v>
      </c>
      <c r="Q32" s="47">
        <f>P32*(1+Q21*(G21/F21-1))</f>
        <v>0.3966824420527032</v>
      </c>
      <c r="R32" s="47">
        <f>Q32*(1+R21*(H21/E21-1))</f>
        <v>0.40045855369940653</v>
      </c>
      <c r="S32" s="34">
        <f>R32*(1+S21*(I21/H21-1))</f>
        <v>0.41102326977270026</v>
      </c>
      <c r="T32" s="34">
        <f>S32*(1+T21*(J21/I21-1))</f>
        <v>0.44904602555498063</v>
      </c>
      <c r="U32" s="34">
        <f>S32*(1+U21*(L21/I21-1))</f>
        <v>0.51729204386729877</v>
      </c>
      <c r="V32" s="34">
        <f>S32*(1+V21*(L21/I21-1))</f>
        <v>0.51729204386729877</v>
      </c>
      <c r="W32" s="34">
        <f>T32*(1+W21*(M21/J21-1))</f>
        <v>0.51865795945727067</v>
      </c>
      <c r="X32" s="195"/>
      <c r="Y32" s="48">
        <f t="shared" si="40"/>
        <v>0.40039186287579059</v>
      </c>
      <c r="Z32" s="48">
        <f t="shared" si="40"/>
        <v>0.40039186287579059</v>
      </c>
      <c r="AA32" s="48">
        <f t="shared" si="40"/>
        <v>0.3966824420527032</v>
      </c>
      <c r="AB32" s="48">
        <f t="shared" si="40"/>
        <v>0.40045855369940653</v>
      </c>
      <c r="AC32" s="55">
        <f>IF(INDEX($BL$4:$BL$7,MATCH($D$3,$BF$4:$BF$7,0)),AA32*$B$27,AA32)</f>
        <v>0.38676538100138563</v>
      </c>
      <c r="AD32" s="55">
        <f>IF(INDEX($BL$4:$BL$7,MATCH($D$3,$BF$4:$BF$7,0)),AC32*$B$27,AC32)</f>
        <v>0.37709624647635098</v>
      </c>
      <c r="AE32" s="55">
        <f>IF(INDEX($BL$4:$BL$7,MATCH($D$3,$BF$4:$BF$7,0)),AC32*$B$27,AC32)</f>
        <v>0.37709624647635098</v>
      </c>
      <c r="AF32" s="55">
        <f>IF(INDEX($BL$4:$BL$7,MATCH($D$3,$BF$4:$BF$7,0)),AC32*$B$27,AC32)</f>
        <v>0.37709624647635098</v>
      </c>
      <c r="AG32" s="55">
        <f>IF(INDEX($BL$4:$BL$7,MATCH($D$3,$BF$4:$BF$7,0)),AD32*$B$27,AD32)</f>
        <v>0.36766884031444219</v>
      </c>
      <c r="AH32" s="195"/>
      <c r="AI32" s="195"/>
      <c r="AJ32" s="195"/>
      <c r="AK32" s="195"/>
      <c r="AL32" s="195"/>
      <c r="AM32" s="195"/>
      <c r="AN32" s="195"/>
      <c r="AO32" s="195"/>
      <c r="AP32" s="195"/>
      <c r="AQ32" s="195"/>
      <c r="AR32" s="195"/>
      <c r="AS32" s="195"/>
      <c r="AT32" s="195"/>
      <c r="AU32" s="195"/>
      <c r="AV32" s="195"/>
      <c r="AW32" s="195"/>
      <c r="AX32" s="195"/>
      <c r="AY32" s="195"/>
    </row>
    <row r="33" spans="1:51">
      <c r="A33" t="s">
        <v>16</v>
      </c>
      <c r="C33" s="18"/>
      <c r="E33" s="293">
        <f t="shared" ref="E33:M33" si="43">SUMPRODUCT(E30:E32,E$13:E$15)/E$16</f>
        <v>0.30091725422531551</v>
      </c>
      <c r="F33" s="293">
        <f t="shared" si="43"/>
        <v>0.30192482056635134</v>
      </c>
      <c r="G33" s="293">
        <f t="shared" si="43"/>
        <v>0.29650350250840096</v>
      </c>
      <c r="H33" s="293">
        <f t="shared" si="43"/>
        <v>0.29982801369349593</v>
      </c>
      <c r="I33" s="293">
        <f t="shared" si="43"/>
        <v>0.29123144492302533</v>
      </c>
      <c r="J33" s="293">
        <f t="shared" si="43"/>
        <v>0.29229494254177496</v>
      </c>
      <c r="K33" s="293">
        <f t="shared" ref="K33:L33" si="44">SUMPRODUCT(K30:K32,K$13:K$15)/K$16</f>
        <v>0.29980512664619685</v>
      </c>
      <c r="L33" s="293">
        <f t="shared" si="44"/>
        <v>0.30713061851622858</v>
      </c>
      <c r="M33" s="293">
        <f t="shared" si="43"/>
        <v>0.30261340793181063</v>
      </c>
      <c r="N33" s="32"/>
      <c r="X33" s="195"/>
      <c r="Y33" t="s">
        <v>189</v>
      </c>
      <c r="AH33" s="195"/>
      <c r="AI33" s="195"/>
      <c r="AJ33" s="195"/>
      <c r="AK33" s="195"/>
      <c r="AL33" s="195"/>
      <c r="AM33" s="195"/>
      <c r="AN33" s="195"/>
      <c r="AO33" s="195"/>
      <c r="AP33" s="195"/>
      <c r="AQ33" s="195"/>
      <c r="AR33" s="195"/>
      <c r="AS33" s="195"/>
      <c r="AT33" s="195"/>
      <c r="AU33" s="195"/>
      <c r="AV33" s="195"/>
      <c r="AW33" s="195"/>
      <c r="AX33" s="195"/>
      <c r="AY33" s="195"/>
    </row>
    <row r="34" spans="1:51" ht="15.75" thickBot="1">
      <c r="A34" t="s">
        <v>16</v>
      </c>
      <c r="B34" s="13" t="s">
        <v>177</v>
      </c>
      <c r="D34" s="216">
        <f>INDEX($BN$4:$BN$7,MATCH($D$3,$BF$4:$BF$7,0))</f>
        <v>0</v>
      </c>
      <c r="E34" s="4">
        <f>E4</f>
        <v>2017</v>
      </c>
      <c r="F34" s="4">
        <f t="shared" ref="F34:H34" si="45">F4</f>
        <v>2019</v>
      </c>
      <c r="G34" s="4">
        <f t="shared" si="45"/>
        <v>2020</v>
      </c>
      <c r="H34" s="4">
        <f t="shared" si="45"/>
        <v>2021</v>
      </c>
      <c r="I34" s="4">
        <v>2030</v>
      </c>
      <c r="J34" s="4">
        <v>2040</v>
      </c>
      <c r="K34" s="4">
        <v>2050</v>
      </c>
      <c r="L34" s="4">
        <v>2050</v>
      </c>
      <c r="M34" s="4">
        <v>2050</v>
      </c>
      <c r="N34" s="31"/>
      <c r="O34" s="4">
        <f t="shared" ref="O34:S34" si="46">O29</f>
        <v>2017</v>
      </c>
      <c r="P34" s="4">
        <f t="shared" si="46"/>
        <v>2019</v>
      </c>
      <c r="Q34" s="4">
        <f t="shared" si="46"/>
        <v>2020</v>
      </c>
      <c r="R34" s="4">
        <f t="shared" si="46"/>
        <v>2021</v>
      </c>
      <c r="S34" s="4">
        <f t="shared" si="46"/>
        <v>2030</v>
      </c>
      <c r="T34" s="4">
        <f>J34</f>
        <v>2040</v>
      </c>
      <c r="U34" s="4">
        <f>L34</f>
        <v>2050</v>
      </c>
      <c r="V34" s="4">
        <f>L34</f>
        <v>2050</v>
      </c>
      <c r="W34" s="4">
        <f>M34</f>
        <v>2050</v>
      </c>
      <c r="X34" s="195"/>
      <c r="Y34" s="4">
        <f t="shared" ref="Y34:AD34" si="47">E34</f>
        <v>2017</v>
      </c>
      <c r="Z34" s="4">
        <f t="shared" si="47"/>
        <v>2019</v>
      </c>
      <c r="AA34" s="4">
        <f t="shared" si="47"/>
        <v>2020</v>
      </c>
      <c r="AB34" s="4">
        <f t="shared" si="47"/>
        <v>2021</v>
      </c>
      <c r="AC34" s="4">
        <f t="shared" si="47"/>
        <v>2030</v>
      </c>
      <c r="AD34" s="4">
        <f t="shared" si="47"/>
        <v>2040</v>
      </c>
      <c r="AE34" s="4">
        <f>L34</f>
        <v>2050</v>
      </c>
      <c r="AF34" s="4">
        <f>L34</f>
        <v>2050</v>
      </c>
      <c r="AG34" s="4">
        <f>M34</f>
        <v>2050</v>
      </c>
    </row>
    <row r="35" spans="1:51">
      <c r="A35" t="s">
        <v>16</v>
      </c>
      <c r="C35" s="18" t="str">
        <f>C30</f>
        <v>Low Income</v>
      </c>
      <c r="D35" t="s">
        <v>85</v>
      </c>
      <c r="E35" s="37">
        <v>1.4</v>
      </c>
      <c r="F35" s="47">
        <f t="shared" ref="F35:J38" si="48">IF($D$4,Z35,P35)</f>
        <v>1.4</v>
      </c>
      <c r="G35" s="47">
        <f t="shared" si="48"/>
        <v>1.4</v>
      </c>
      <c r="H35" s="47">
        <f t="shared" si="48"/>
        <v>1.4</v>
      </c>
      <c r="I35" s="47">
        <f t="shared" si="48"/>
        <v>1.4</v>
      </c>
      <c r="J35" s="47">
        <f t="shared" si="48"/>
        <v>1.4</v>
      </c>
      <c r="K35" s="47">
        <f>IF($D$4,AD35,T35)</f>
        <v>1.4</v>
      </c>
      <c r="L35" s="47">
        <f>IF($D$4,AD35,T35)</f>
        <v>1.4</v>
      </c>
      <c r="M35" s="47">
        <f>IF($D$4,AG35,W35)</f>
        <v>1.4</v>
      </c>
      <c r="N35" s="32"/>
      <c r="O35" s="47">
        <f>E35</f>
        <v>1.4</v>
      </c>
      <c r="P35" s="47">
        <f t="shared" ref="P35:T35" si="49">O35</f>
        <v>1.4</v>
      </c>
      <c r="Q35" s="47">
        <f t="shared" si="49"/>
        <v>1.4</v>
      </c>
      <c r="R35" s="47">
        <f t="shared" ref="R35" si="50">Q35</f>
        <v>1.4</v>
      </c>
      <c r="S35" s="34">
        <f t="shared" si="49"/>
        <v>1.4</v>
      </c>
      <c r="T35" s="34">
        <f t="shared" si="49"/>
        <v>1.4</v>
      </c>
      <c r="U35" s="34">
        <f>S35</f>
        <v>1.4</v>
      </c>
      <c r="V35" s="34">
        <f t="shared" ref="V35:W38" si="51">S35</f>
        <v>1.4</v>
      </c>
      <c r="W35" s="34">
        <f t="shared" si="51"/>
        <v>1.4</v>
      </c>
      <c r="X35" s="195"/>
      <c r="Y35" s="47">
        <f t="shared" ref="Y35:AB38" si="52">O35</f>
        <v>1.4</v>
      </c>
      <c r="Z35" s="47">
        <f t="shared" si="52"/>
        <v>1.4</v>
      </c>
      <c r="AA35" s="47">
        <f t="shared" si="52"/>
        <v>1.4</v>
      </c>
      <c r="AB35" s="47">
        <f t="shared" si="52"/>
        <v>1.4</v>
      </c>
      <c r="AC35" s="55">
        <f>AA35*(1+$D$34)</f>
        <v>1.4</v>
      </c>
      <c r="AD35" s="55">
        <f t="shared" ref="AD35:AD38" si="53">AC35*(1+$D$34)</f>
        <v>1.4</v>
      </c>
      <c r="AE35" s="55">
        <f>AC35*(1+$D$34)</f>
        <v>1.4</v>
      </c>
      <c r="AF35" s="55">
        <f t="shared" ref="AF35:AG38" si="54">AC35*(1+$D$34)</f>
        <v>1.4</v>
      </c>
      <c r="AG35" s="55">
        <f t="shared" si="54"/>
        <v>1.4</v>
      </c>
      <c r="AH35" s="195"/>
      <c r="AI35" s="195"/>
      <c r="AJ35" s="195"/>
      <c r="AK35" s="195"/>
      <c r="AL35" s="195"/>
      <c r="AM35" s="195"/>
      <c r="AN35" s="195"/>
      <c r="AO35" s="195"/>
      <c r="AP35" s="195"/>
      <c r="AQ35" s="195"/>
      <c r="AR35" s="195"/>
      <c r="AS35" s="195"/>
      <c r="AT35" s="195"/>
      <c r="AU35" s="195"/>
      <c r="AV35" s="195"/>
      <c r="AW35" s="195"/>
      <c r="AX35" s="195"/>
      <c r="AY35" s="195"/>
    </row>
    <row r="36" spans="1:51">
      <c r="A36" t="s">
        <v>16</v>
      </c>
      <c r="C36" s="18" t="str">
        <f>C31</f>
        <v>Middle Income</v>
      </c>
      <c r="D36" t="s">
        <v>85</v>
      </c>
      <c r="E36" s="37">
        <v>1.4</v>
      </c>
      <c r="F36" s="47">
        <f t="shared" si="48"/>
        <v>1.4</v>
      </c>
      <c r="G36" s="47">
        <f t="shared" si="48"/>
        <v>1.4</v>
      </c>
      <c r="H36" s="47">
        <f t="shared" si="48"/>
        <v>1.4</v>
      </c>
      <c r="I36" s="47">
        <f t="shared" si="48"/>
        <v>1.4</v>
      </c>
      <c r="J36" s="47">
        <f t="shared" si="48"/>
        <v>1.4</v>
      </c>
      <c r="K36" s="47">
        <f>IF($D$4,AD36,T36)</f>
        <v>1.4</v>
      </c>
      <c r="L36" s="47">
        <f>IF($D$4,AD36,T36)</f>
        <v>1.4</v>
      </c>
      <c r="M36" s="47">
        <f>IF($D$4,AG36,W36)</f>
        <v>1.4</v>
      </c>
      <c r="N36" s="32"/>
      <c r="O36" s="47">
        <f t="shared" ref="O36:O38" si="55">E36</f>
        <v>1.4</v>
      </c>
      <c r="P36" s="47">
        <f t="shared" ref="P36:T38" si="56">O36</f>
        <v>1.4</v>
      </c>
      <c r="Q36" s="47">
        <f t="shared" si="56"/>
        <v>1.4</v>
      </c>
      <c r="R36" s="47">
        <f t="shared" ref="R36" si="57">Q36</f>
        <v>1.4</v>
      </c>
      <c r="S36" s="34">
        <f t="shared" si="56"/>
        <v>1.4</v>
      </c>
      <c r="T36" s="34">
        <f t="shared" si="56"/>
        <v>1.4</v>
      </c>
      <c r="U36" s="34">
        <f>S36</f>
        <v>1.4</v>
      </c>
      <c r="V36" s="34">
        <f t="shared" si="51"/>
        <v>1.4</v>
      </c>
      <c r="W36" s="34">
        <f t="shared" si="51"/>
        <v>1.4</v>
      </c>
      <c r="X36" s="195"/>
      <c r="Y36" s="47">
        <f t="shared" si="52"/>
        <v>1.4</v>
      </c>
      <c r="Z36" s="47">
        <f t="shared" si="52"/>
        <v>1.4</v>
      </c>
      <c r="AA36" s="47">
        <f t="shared" si="52"/>
        <v>1.4</v>
      </c>
      <c r="AB36" s="47">
        <f t="shared" si="52"/>
        <v>1.4</v>
      </c>
      <c r="AC36" s="55">
        <f>AA36*(1+$D$34)</f>
        <v>1.4</v>
      </c>
      <c r="AD36" s="55">
        <f t="shared" si="53"/>
        <v>1.4</v>
      </c>
      <c r="AE36" s="55">
        <f>AC36*(1+$D$34)</f>
        <v>1.4</v>
      </c>
      <c r="AF36" s="55">
        <f t="shared" si="54"/>
        <v>1.4</v>
      </c>
      <c r="AG36" s="55">
        <f t="shared" si="54"/>
        <v>1.4</v>
      </c>
      <c r="AH36" s="195"/>
      <c r="AI36" s="195"/>
      <c r="AJ36" s="195"/>
      <c r="AK36" s="195"/>
      <c r="AL36" s="195"/>
      <c r="AM36" s="195"/>
      <c r="AN36" s="195"/>
      <c r="AO36" s="195"/>
      <c r="AP36" s="195"/>
      <c r="AQ36" s="195"/>
      <c r="AR36" s="195"/>
      <c r="AS36" s="195"/>
      <c r="AT36" s="195"/>
      <c r="AU36" s="195"/>
      <c r="AV36" s="195"/>
      <c r="AW36" s="195"/>
      <c r="AX36" s="195"/>
      <c r="AY36" s="195"/>
    </row>
    <row r="37" spans="1:51">
      <c r="A37" t="s">
        <v>16</v>
      </c>
      <c r="C37" s="18" t="str">
        <f>C32</f>
        <v>High Income</v>
      </c>
      <c r="D37" t="s">
        <v>85</v>
      </c>
      <c r="E37" s="37">
        <v>1.4</v>
      </c>
      <c r="F37" s="47">
        <f t="shared" si="48"/>
        <v>1.4</v>
      </c>
      <c r="G37" s="47">
        <f t="shared" si="48"/>
        <v>1.4</v>
      </c>
      <c r="H37" s="47">
        <f t="shared" si="48"/>
        <v>1.4</v>
      </c>
      <c r="I37" s="47">
        <f t="shared" si="48"/>
        <v>1.4</v>
      </c>
      <c r="J37" s="47">
        <f t="shared" si="48"/>
        <v>1.4</v>
      </c>
      <c r="K37" s="47">
        <f>IF($D$4,AD37,T37)</f>
        <v>1.4</v>
      </c>
      <c r="L37" s="47">
        <f>IF($D$4,AD37,T37)</f>
        <v>1.4</v>
      </c>
      <c r="M37" s="47">
        <f>IF($D$4,AG37,W37)</f>
        <v>1.4</v>
      </c>
      <c r="N37" s="32"/>
      <c r="O37" s="47">
        <f t="shared" si="55"/>
        <v>1.4</v>
      </c>
      <c r="P37" s="47">
        <f t="shared" si="56"/>
        <v>1.4</v>
      </c>
      <c r="Q37" s="47">
        <f t="shared" si="56"/>
        <v>1.4</v>
      </c>
      <c r="R37" s="47">
        <f t="shared" ref="R37" si="58">Q37</f>
        <v>1.4</v>
      </c>
      <c r="S37" s="34">
        <f t="shared" si="56"/>
        <v>1.4</v>
      </c>
      <c r="T37" s="34">
        <f t="shared" si="56"/>
        <v>1.4</v>
      </c>
      <c r="U37" s="34">
        <f>S37</f>
        <v>1.4</v>
      </c>
      <c r="V37" s="34">
        <f t="shared" si="51"/>
        <v>1.4</v>
      </c>
      <c r="W37" s="34">
        <f t="shared" si="51"/>
        <v>1.4</v>
      </c>
      <c r="X37" s="195"/>
      <c r="Y37" s="47">
        <f t="shared" si="52"/>
        <v>1.4</v>
      </c>
      <c r="Z37" s="47">
        <f t="shared" si="52"/>
        <v>1.4</v>
      </c>
      <c r="AA37" s="47">
        <f t="shared" si="52"/>
        <v>1.4</v>
      </c>
      <c r="AB37" s="47">
        <f t="shared" si="52"/>
        <v>1.4</v>
      </c>
      <c r="AC37" s="55">
        <f>AA37*(1+$D$34)</f>
        <v>1.4</v>
      </c>
      <c r="AD37" s="55">
        <f t="shared" si="53"/>
        <v>1.4</v>
      </c>
      <c r="AE37" s="55">
        <f>AC37*(1+$D$34)</f>
        <v>1.4</v>
      </c>
      <c r="AF37" s="55">
        <f t="shared" si="54"/>
        <v>1.4</v>
      </c>
      <c r="AG37" s="55">
        <f t="shared" si="54"/>
        <v>1.4</v>
      </c>
      <c r="AH37" s="195"/>
      <c r="AI37" s="195"/>
      <c r="AJ37" s="195"/>
      <c r="AK37" s="195"/>
      <c r="AL37" s="195"/>
      <c r="AM37" s="195"/>
      <c r="AN37" s="195"/>
      <c r="AO37" s="195"/>
      <c r="AP37" s="195"/>
      <c r="AQ37" s="195"/>
      <c r="AR37" s="195"/>
      <c r="AS37" s="195"/>
      <c r="AT37" s="195"/>
      <c r="AU37" s="195"/>
      <c r="AV37" s="195"/>
      <c r="AW37" s="195"/>
      <c r="AX37" s="195"/>
      <c r="AY37" s="195"/>
    </row>
    <row r="38" spans="1:51">
      <c r="A38" t="s">
        <v>16</v>
      </c>
      <c r="C38" s="18" t="s">
        <v>183</v>
      </c>
      <c r="D38" t="s">
        <v>85</v>
      </c>
      <c r="E38" s="37">
        <v>1.4</v>
      </c>
      <c r="F38" s="47">
        <f t="shared" si="48"/>
        <v>1.4</v>
      </c>
      <c r="G38" s="47">
        <f t="shared" si="48"/>
        <v>1.4</v>
      </c>
      <c r="H38" s="47">
        <f t="shared" si="48"/>
        <v>1.4</v>
      </c>
      <c r="I38" s="47">
        <f t="shared" si="48"/>
        <v>1.4</v>
      </c>
      <c r="J38" s="47">
        <f t="shared" si="48"/>
        <v>1.4</v>
      </c>
      <c r="K38" s="47">
        <f>IF($D$4,AD38,T38)</f>
        <v>1.4</v>
      </c>
      <c r="L38" s="47">
        <f>IF($D$4,AD38,T38)</f>
        <v>1.4</v>
      </c>
      <c r="M38" s="47">
        <f>IF($D$4,AG38,W38)</f>
        <v>1.4</v>
      </c>
      <c r="N38" s="31"/>
      <c r="O38" s="47">
        <f t="shared" si="55"/>
        <v>1.4</v>
      </c>
      <c r="P38" s="47">
        <f t="shared" si="56"/>
        <v>1.4</v>
      </c>
      <c r="Q38" s="47">
        <f t="shared" si="56"/>
        <v>1.4</v>
      </c>
      <c r="R38" s="47">
        <f t="shared" ref="R38" si="59">Q38</f>
        <v>1.4</v>
      </c>
      <c r="S38" s="34">
        <f t="shared" si="56"/>
        <v>1.4</v>
      </c>
      <c r="T38" s="34">
        <f t="shared" si="56"/>
        <v>1.4</v>
      </c>
      <c r="U38" s="34">
        <f>S38</f>
        <v>1.4</v>
      </c>
      <c r="V38" s="34">
        <f t="shared" si="51"/>
        <v>1.4</v>
      </c>
      <c r="W38" s="34">
        <f t="shared" si="51"/>
        <v>1.4</v>
      </c>
      <c r="Y38" s="47">
        <f t="shared" si="52"/>
        <v>1.4</v>
      </c>
      <c r="Z38" s="47">
        <f t="shared" si="52"/>
        <v>1.4</v>
      </c>
      <c r="AA38" s="47">
        <f t="shared" si="52"/>
        <v>1.4</v>
      </c>
      <c r="AB38" s="47">
        <f t="shared" si="52"/>
        <v>1.4</v>
      </c>
      <c r="AC38" s="55">
        <f>AA38*(1+$D$34)</f>
        <v>1.4</v>
      </c>
      <c r="AD38" s="55">
        <f t="shared" si="53"/>
        <v>1.4</v>
      </c>
      <c r="AE38" s="55">
        <f>AC38*(1+$D$34)</f>
        <v>1.4</v>
      </c>
      <c r="AF38" s="55">
        <f t="shared" si="54"/>
        <v>1.4</v>
      </c>
      <c r="AG38" s="55">
        <f t="shared" si="54"/>
        <v>1.4</v>
      </c>
    </row>
    <row r="39" spans="1:51">
      <c r="A39" t="s">
        <v>16</v>
      </c>
      <c r="C39" s="18"/>
      <c r="J39"/>
      <c r="N39" s="32"/>
      <c r="O39" s="3">
        <v>1</v>
      </c>
      <c r="P39" s="3"/>
      <c r="Q39" s="3"/>
      <c r="R39" s="3"/>
      <c r="S39" s="3"/>
      <c r="X39" s="195"/>
      <c r="Y39" t="s">
        <v>190</v>
      </c>
      <c r="AH39" s="195"/>
      <c r="AI39" s="195"/>
      <c r="AJ39" s="195"/>
      <c r="AK39" s="195"/>
      <c r="AL39" s="195"/>
      <c r="AM39" s="195"/>
      <c r="AN39" s="195"/>
      <c r="AO39" s="195"/>
      <c r="AP39" s="195"/>
      <c r="AQ39" s="195"/>
      <c r="AR39" s="195"/>
      <c r="AS39" s="195"/>
      <c r="AT39" s="195"/>
      <c r="AU39" s="195"/>
      <c r="AV39" s="195"/>
      <c r="AW39" s="195"/>
      <c r="AX39" s="195"/>
      <c r="AY39" s="195"/>
    </row>
    <row r="40" spans="1:51" ht="15.75" thickBot="1">
      <c r="A40" t="s">
        <v>16</v>
      </c>
      <c r="B40" s="13" t="s">
        <v>178</v>
      </c>
      <c r="D40" s="13"/>
      <c r="E40" s="4">
        <f>E4</f>
        <v>2017</v>
      </c>
      <c r="F40" s="4">
        <f t="shared" ref="F40:H40" si="60">F4</f>
        <v>2019</v>
      </c>
      <c r="G40" s="4">
        <f t="shared" si="60"/>
        <v>2020</v>
      </c>
      <c r="H40" s="4">
        <f t="shared" si="60"/>
        <v>2021</v>
      </c>
      <c r="I40" s="4">
        <v>2030</v>
      </c>
      <c r="J40" s="4">
        <v>2040</v>
      </c>
      <c r="K40" s="4">
        <v>2050</v>
      </c>
      <c r="L40" s="4">
        <v>2050</v>
      </c>
      <c r="M40" s="4">
        <v>2050</v>
      </c>
      <c r="N40" s="248" t="s">
        <v>629</v>
      </c>
      <c r="O40" s="4">
        <f t="shared" ref="O40:W40" si="61">O34</f>
        <v>2017</v>
      </c>
      <c r="P40" s="4">
        <f t="shared" si="61"/>
        <v>2019</v>
      </c>
      <c r="Q40" s="4">
        <f t="shared" si="61"/>
        <v>2020</v>
      </c>
      <c r="R40" s="4">
        <f t="shared" si="61"/>
        <v>2021</v>
      </c>
      <c r="S40" s="4">
        <f t="shared" si="61"/>
        <v>2030</v>
      </c>
      <c r="T40" s="4">
        <f t="shared" si="61"/>
        <v>2040</v>
      </c>
      <c r="U40" s="4">
        <f t="shared" ref="U40:V40" si="62">U34</f>
        <v>2050</v>
      </c>
      <c r="V40" s="4">
        <f t="shared" si="62"/>
        <v>2050</v>
      </c>
      <c r="W40" s="4">
        <f t="shared" si="61"/>
        <v>2050</v>
      </c>
      <c r="Y40" s="4">
        <f t="shared" ref="Y40:AD40" si="63">E40</f>
        <v>2017</v>
      </c>
      <c r="Z40" s="4">
        <f t="shared" si="63"/>
        <v>2019</v>
      </c>
      <c r="AA40" s="4">
        <f t="shared" si="63"/>
        <v>2020</v>
      </c>
      <c r="AB40" s="4">
        <f t="shared" si="63"/>
        <v>2021</v>
      </c>
      <c r="AC40" s="4">
        <f t="shared" si="63"/>
        <v>2030</v>
      </c>
      <c r="AD40" s="4">
        <f t="shared" si="63"/>
        <v>2040</v>
      </c>
      <c r="AE40" s="4">
        <f>L40</f>
        <v>2050</v>
      </c>
      <c r="AF40" s="4">
        <f>L40</f>
        <v>2050</v>
      </c>
      <c r="AG40" s="4">
        <f>M40</f>
        <v>2050</v>
      </c>
    </row>
    <row r="41" spans="1:51">
      <c r="A41" t="s">
        <v>16</v>
      </c>
      <c r="B41" s="166">
        <f>INDEX($BK$4:$BK$7,MATCH($D$3,$BF$4:$BF$7,0))</f>
        <v>0.95</v>
      </c>
      <c r="C41" s="18" t="str">
        <f>C35</f>
        <v>Low Income</v>
      </c>
      <c r="D41" s="26" t="s">
        <v>159</v>
      </c>
      <c r="E41" s="37">
        <v>7.3852190250507794</v>
      </c>
      <c r="F41" s="47">
        <f t="shared" ref="F41:J44" si="64">IF($D$4,Z41,P41)</f>
        <v>7.3852190250507794</v>
      </c>
      <c r="G41" s="47">
        <f t="shared" si="64"/>
        <v>7.3852190250507794</v>
      </c>
      <c r="H41" s="47">
        <f t="shared" si="64"/>
        <v>7.3852190250507794</v>
      </c>
      <c r="I41" s="47">
        <f t="shared" si="64"/>
        <v>7.0159580737982399</v>
      </c>
      <c r="J41" s="47">
        <f t="shared" si="64"/>
        <v>6.6651601701083276</v>
      </c>
      <c r="K41" s="47">
        <f>IF($D$4,AD41,T41)</f>
        <v>6.6651601701083276</v>
      </c>
      <c r="L41" s="47">
        <f>IF($D$4,AD41,T41)</f>
        <v>6.6651601701083276</v>
      </c>
      <c r="M41" s="47">
        <f>IF($D$4,AG41,W41)</f>
        <v>6.331902161602911</v>
      </c>
      <c r="N41" s="249">
        <v>1</v>
      </c>
      <c r="O41" s="183">
        <f>E41*O$39</f>
        <v>7.3852190250507794</v>
      </c>
      <c r="P41">
        <f t="shared" ref="P41:T41" si="65">O41</f>
        <v>7.3852190250507794</v>
      </c>
      <c r="Q41" s="47">
        <f>P41*$N41</f>
        <v>7.3852190250507794</v>
      </c>
      <c r="R41" s="47">
        <f>P41</f>
        <v>7.3852190250507794</v>
      </c>
      <c r="S41" s="34">
        <f t="shared" si="65"/>
        <v>7.3852190250507794</v>
      </c>
      <c r="T41" s="34">
        <f t="shared" si="65"/>
        <v>7.3852190250507794</v>
      </c>
      <c r="U41" s="34">
        <f>S41</f>
        <v>7.3852190250507794</v>
      </c>
      <c r="V41" s="34">
        <f t="shared" ref="V41:W44" si="66">S41</f>
        <v>7.3852190250507794</v>
      </c>
      <c r="W41" s="34">
        <f t="shared" si="66"/>
        <v>7.3852190250507794</v>
      </c>
      <c r="Y41" s="47">
        <f t="shared" ref="Y41:AB44" si="67">O41</f>
        <v>7.3852190250507794</v>
      </c>
      <c r="Z41" s="47">
        <f t="shared" si="67"/>
        <v>7.3852190250507794</v>
      </c>
      <c r="AA41" s="47">
        <f t="shared" si="67"/>
        <v>7.3852190250507794</v>
      </c>
      <c r="AB41" s="47">
        <f t="shared" si="67"/>
        <v>7.3852190250507794</v>
      </c>
      <c r="AC41" s="55">
        <f t="shared" ref="AC41:AD43" si="68">AB41*$B41</f>
        <v>7.0159580737982399</v>
      </c>
      <c r="AD41" s="55">
        <f t="shared" si="68"/>
        <v>6.6651601701083276</v>
      </c>
      <c r="AE41" s="55">
        <f>AC41*$B41</f>
        <v>6.6651601701083276</v>
      </c>
      <c r="AF41" s="55">
        <f t="shared" ref="AF41:AG44" si="69">AC41*$B41</f>
        <v>6.6651601701083276</v>
      </c>
      <c r="AG41" s="55">
        <f t="shared" si="69"/>
        <v>6.331902161602911</v>
      </c>
      <c r="AH41" s="195"/>
      <c r="AI41" s="195"/>
      <c r="AJ41" s="195"/>
      <c r="AK41" s="195"/>
      <c r="AL41" s="195"/>
      <c r="AM41" s="195"/>
      <c r="AN41" s="195"/>
      <c r="AO41" s="195"/>
      <c r="AP41" s="195"/>
      <c r="AQ41" s="195"/>
      <c r="AR41" s="195"/>
      <c r="AS41" s="195"/>
      <c r="AT41" s="195"/>
      <c r="AU41" s="195"/>
      <c r="AV41" s="195"/>
      <c r="AW41" s="195"/>
      <c r="AX41" s="195"/>
      <c r="AY41" s="195"/>
    </row>
    <row r="42" spans="1:51">
      <c r="A42" t="s">
        <v>16</v>
      </c>
      <c r="B42" s="166">
        <f>INDEX($BJ$4:$BJ$7,MATCH($D$3,$BF$4:$BF$7,0))</f>
        <v>0.95</v>
      </c>
      <c r="C42" s="18" t="str">
        <f>C36</f>
        <v>Middle Income</v>
      </c>
      <c r="D42" s="26" t="s">
        <v>159</v>
      </c>
      <c r="E42" s="37">
        <v>12.3446275646806</v>
      </c>
      <c r="F42" s="47">
        <f t="shared" si="64"/>
        <v>12.3446275646806</v>
      </c>
      <c r="G42" s="47">
        <f t="shared" si="64"/>
        <v>12.3446275646806</v>
      </c>
      <c r="H42" s="47">
        <f t="shared" si="64"/>
        <v>12.3446275646806</v>
      </c>
      <c r="I42" s="47">
        <f t="shared" si="64"/>
        <v>11.727396186446569</v>
      </c>
      <c r="J42" s="47">
        <f t="shared" si="64"/>
        <v>11.141026377124239</v>
      </c>
      <c r="K42" s="47">
        <f>IF($D$4,AD42,T42)</f>
        <v>11.141026377124239</v>
      </c>
      <c r="L42" s="47">
        <f>IF($D$4,AD42,T42)</f>
        <v>11.141026377124239</v>
      </c>
      <c r="M42" s="47">
        <f>IF($D$4,AG42,W42)</f>
        <v>10.583975058268027</v>
      </c>
      <c r="N42" s="249">
        <v>1</v>
      </c>
      <c r="O42" s="183">
        <f>E42*O$39</f>
        <v>12.3446275646806</v>
      </c>
      <c r="P42">
        <f t="shared" ref="P42:T44" si="70">O42</f>
        <v>12.3446275646806</v>
      </c>
      <c r="Q42" s="47">
        <f t="shared" ref="Q42:Q44" si="71">P42*$N42</f>
        <v>12.3446275646806</v>
      </c>
      <c r="R42" s="47">
        <f t="shared" ref="R42:R44" si="72">P42</f>
        <v>12.3446275646806</v>
      </c>
      <c r="S42" s="159">
        <f>R42</f>
        <v>12.3446275646806</v>
      </c>
      <c r="T42" s="159">
        <f t="shared" si="70"/>
        <v>12.3446275646806</v>
      </c>
      <c r="U42" s="159">
        <f>S42</f>
        <v>12.3446275646806</v>
      </c>
      <c r="V42" s="159">
        <f t="shared" si="66"/>
        <v>12.3446275646806</v>
      </c>
      <c r="W42" s="159">
        <f t="shared" si="66"/>
        <v>12.3446275646806</v>
      </c>
      <c r="Y42" s="47">
        <f t="shared" si="67"/>
        <v>12.3446275646806</v>
      </c>
      <c r="Z42" s="47">
        <f t="shared" si="67"/>
        <v>12.3446275646806</v>
      </c>
      <c r="AA42" s="47">
        <f t="shared" si="67"/>
        <v>12.3446275646806</v>
      </c>
      <c r="AB42" s="47">
        <f t="shared" si="67"/>
        <v>12.3446275646806</v>
      </c>
      <c r="AC42" s="55">
        <f t="shared" si="68"/>
        <v>11.727396186446569</v>
      </c>
      <c r="AD42" s="55">
        <f t="shared" si="68"/>
        <v>11.141026377124239</v>
      </c>
      <c r="AE42" s="55">
        <f>AC42*$B42</f>
        <v>11.141026377124239</v>
      </c>
      <c r="AF42" s="55">
        <f t="shared" si="69"/>
        <v>11.141026377124239</v>
      </c>
      <c r="AG42" s="55">
        <f t="shared" si="69"/>
        <v>10.583975058268027</v>
      </c>
      <c r="AH42" s="195"/>
      <c r="AI42" s="195"/>
      <c r="AJ42" s="195"/>
      <c r="AK42" s="195"/>
      <c r="AL42" s="195"/>
      <c r="AM42" s="195"/>
      <c r="AN42" s="195"/>
      <c r="AO42" s="195"/>
      <c r="AP42" s="195"/>
      <c r="AQ42" s="195"/>
      <c r="AR42" s="195"/>
      <c r="AS42" s="195"/>
      <c r="AT42" s="195"/>
      <c r="AU42" s="195"/>
      <c r="AV42" s="195"/>
      <c r="AW42" s="195"/>
      <c r="AX42" s="195"/>
      <c r="AY42" s="195"/>
    </row>
    <row r="43" spans="1:51">
      <c r="A43" t="s">
        <v>16</v>
      </c>
      <c r="B43" s="166">
        <f>INDEX($BI$4:$BI$7,MATCH($D$3,$BF$4:$BF$7,0))</f>
        <v>0.97499999999999998</v>
      </c>
      <c r="C43" s="18" t="str">
        <f>C37</f>
        <v>High Income</v>
      </c>
      <c r="D43" s="26" t="s">
        <v>159</v>
      </c>
      <c r="E43" s="37">
        <v>13.330035321564491</v>
      </c>
      <c r="F43" s="47">
        <f t="shared" si="64"/>
        <v>13.330035321564491</v>
      </c>
      <c r="G43" s="47">
        <f t="shared" si="64"/>
        <v>13.330035321564491</v>
      </c>
      <c r="H43" s="47">
        <f t="shared" si="64"/>
        <v>13.330035321564491</v>
      </c>
      <c r="I43" s="47">
        <f t="shared" si="64"/>
        <v>12.996784438525378</v>
      </c>
      <c r="J43" s="47">
        <f t="shared" si="64"/>
        <v>12.671864827562242</v>
      </c>
      <c r="K43" s="47">
        <f>IF($D$4,AD43,T43)</f>
        <v>12.671864827562242</v>
      </c>
      <c r="L43" s="47">
        <f>IF($D$4,AD43,T43)</f>
        <v>12.671864827562242</v>
      </c>
      <c r="M43" s="47">
        <f>IF($D$4,AG43,W43)</f>
        <v>12.355068206873186</v>
      </c>
      <c r="N43" s="249">
        <v>1</v>
      </c>
      <c r="O43" s="183">
        <f>E43*O$39</f>
        <v>13.330035321564491</v>
      </c>
      <c r="P43">
        <f t="shared" si="70"/>
        <v>13.330035321564491</v>
      </c>
      <c r="Q43" s="47">
        <f t="shared" si="71"/>
        <v>13.330035321564491</v>
      </c>
      <c r="R43" s="47">
        <f t="shared" si="72"/>
        <v>13.330035321564491</v>
      </c>
      <c r="S43" s="34">
        <f t="shared" si="70"/>
        <v>13.330035321564491</v>
      </c>
      <c r="T43" s="34">
        <f t="shared" si="70"/>
        <v>13.330035321564491</v>
      </c>
      <c r="U43" s="34">
        <f>S43</f>
        <v>13.330035321564491</v>
      </c>
      <c r="V43" s="34">
        <f t="shared" si="66"/>
        <v>13.330035321564491</v>
      </c>
      <c r="W43" s="34">
        <f t="shared" si="66"/>
        <v>13.330035321564491</v>
      </c>
      <c r="Y43" s="47">
        <f t="shared" si="67"/>
        <v>13.330035321564491</v>
      </c>
      <c r="Z43" s="47">
        <f t="shared" si="67"/>
        <v>13.330035321564491</v>
      </c>
      <c r="AA43" s="47">
        <f t="shared" si="67"/>
        <v>13.330035321564491</v>
      </c>
      <c r="AB43" s="47">
        <f t="shared" si="67"/>
        <v>13.330035321564491</v>
      </c>
      <c r="AC43" s="55">
        <f t="shared" si="68"/>
        <v>12.996784438525378</v>
      </c>
      <c r="AD43" s="55">
        <f t="shared" si="68"/>
        <v>12.671864827562242</v>
      </c>
      <c r="AE43" s="55">
        <f>AC43*$B43</f>
        <v>12.671864827562242</v>
      </c>
      <c r="AF43" s="55">
        <f t="shared" si="69"/>
        <v>12.671864827562242</v>
      </c>
      <c r="AG43" s="55">
        <f t="shared" si="69"/>
        <v>12.355068206873186</v>
      </c>
      <c r="AH43" s="195"/>
      <c r="AI43" s="195"/>
      <c r="AJ43" s="195"/>
      <c r="AK43" s="195"/>
      <c r="AL43" s="195"/>
      <c r="AM43" s="195"/>
      <c r="AN43" s="195"/>
      <c r="AO43" s="195"/>
      <c r="AP43" s="195"/>
      <c r="AQ43" s="195"/>
      <c r="AR43" s="195"/>
      <c r="AS43" s="195"/>
      <c r="AT43" s="195"/>
      <c r="AU43" s="195"/>
      <c r="AV43" s="195"/>
      <c r="AW43" s="195"/>
      <c r="AX43" s="195"/>
      <c r="AY43" s="195"/>
    </row>
    <row r="44" spans="1:51">
      <c r="A44" t="s">
        <v>16</v>
      </c>
      <c r="B44" s="166">
        <v>0.95</v>
      </c>
      <c r="C44" s="18" t="s">
        <v>183</v>
      </c>
      <c r="D44" s="26" t="s">
        <v>159</v>
      </c>
      <c r="E44" s="37">
        <v>13.5</v>
      </c>
      <c r="F44" s="47">
        <f t="shared" si="64"/>
        <v>13.5</v>
      </c>
      <c r="G44" s="47">
        <f t="shared" si="64"/>
        <v>13.5</v>
      </c>
      <c r="H44" s="47">
        <f t="shared" si="64"/>
        <v>13.5</v>
      </c>
      <c r="I44" s="47">
        <f t="shared" si="64"/>
        <v>12.824999999999999</v>
      </c>
      <c r="J44" s="47">
        <f t="shared" si="64"/>
        <v>12.183749999999998</v>
      </c>
      <c r="K44" s="47">
        <f>IF($D$4,AD44,T44)</f>
        <v>12.183749999999998</v>
      </c>
      <c r="L44" s="47">
        <f>IF($D$4,AD44,T44)</f>
        <v>12.183749999999998</v>
      </c>
      <c r="M44" s="47">
        <f>IF($D$4,AG44,W44)</f>
        <v>11.574562499999997</v>
      </c>
      <c r="N44" s="249">
        <v>1</v>
      </c>
      <c r="O44" s="3">
        <f>E44</f>
        <v>13.5</v>
      </c>
      <c r="P44">
        <f t="shared" si="70"/>
        <v>13.5</v>
      </c>
      <c r="Q44" s="47">
        <f t="shared" si="71"/>
        <v>13.5</v>
      </c>
      <c r="R44" s="47">
        <f t="shared" si="72"/>
        <v>13.5</v>
      </c>
      <c r="S44" s="34">
        <f>R44</f>
        <v>13.5</v>
      </c>
      <c r="T44" s="34">
        <f t="shared" si="70"/>
        <v>13.5</v>
      </c>
      <c r="U44" s="34">
        <f>S44</f>
        <v>13.5</v>
      </c>
      <c r="V44" s="34">
        <f t="shared" si="66"/>
        <v>13.5</v>
      </c>
      <c r="W44" s="34">
        <f t="shared" si="66"/>
        <v>13.5</v>
      </c>
      <c r="Y44" s="47">
        <f t="shared" si="67"/>
        <v>13.5</v>
      </c>
      <c r="Z44" s="47">
        <f t="shared" si="67"/>
        <v>13.5</v>
      </c>
      <c r="AA44" s="47">
        <f t="shared" si="67"/>
        <v>13.5</v>
      </c>
      <c r="AB44" s="47">
        <f t="shared" si="67"/>
        <v>13.5</v>
      </c>
      <c r="AC44" s="55">
        <f>AB44*$B44</f>
        <v>12.824999999999999</v>
      </c>
      <c r="AD44" s="55">
        <f t="shared" ref="AD44" si="73">AC44*$B44</f>
        <v>12.183749999999998</v>
      </c>
      <c r="AE44" s="55">
        <f>AC44*$B44</f>
        <v>12.183749999999998</v>
      </c>
      <c r="AF44" s="55">
        <f t="shared" si="69"/>
        <v>12.183749999999998</v>
      </c>
      <c r="AG44" s="55">
        <f t="shared" si="69"/>
        <v>11.574562499999997</v>
      </c>
      <c r="AH44" s="195"/>
      <c r="AI44" s="195"/>
      <c r="AJ44" s="195"/>
      <c r="AK44" s="195"/>
      <c r="AL44" s="195"/>
      <c r="AM44" s="195"/>
      <c r="AN44" s="195"/>
      <c r="AO44" s="195"/>
      <c r="AP44" s="195"/>
      <c r="AQ44" s="195"/>
      <c r="AR44" s="195"/>
      <c r="AS44" s="195"/>
      <c r="AT44" s="195"/>
      <c r="AU44" s="195"/>
      <c r="AV44" s="195"/>
      <c r="AW44" s="195"/>
      <c r="AX44" s="195"/>
      <c r="AY44" s="195"/>
    </row>
    <row r="45" spans="1:51">
      <c r="A45" t="s">
        <v>16</v>
      </c>
      <c r="C45" s="18" t="s">
        <v>6</v>
      </c>
      <c r="D45" s="26" t="s">
        <v>159</v>
      </c>
      <c r="E45" s="3">
        <f t="shared" ref="E45:J45" si="74">SUMPRODUCT(E41:E44,E54:E57)/SUM(E54:E57)</f>
        <v>12.901036769438678</v>
      </c>
      <c r="F45" s="3">
        <f t="shared" si="74"/>
        <v>12.901919445200708</v>
      </c>
      <c r="G45" s="3">
        <f t="shared" si="74"/>
        <v>12.84553690620824</v>
      </c>
      <c r="H45" s="3">
        <f t="shared" si="74"/>
        <v>12.888418631359706</v>
      </c>
      <c r="I45" s="3">
        <f t="shared" si="74"/>
        <v>12.45635982623892</v>
      </c>
      <c r="J45" s="3">
        <f t="shared" si="74"/>
        <v>12.065509049798012</v>
      </c>
      <c r="K45" s="3">
        <f>SUMPRODUCT(K41:K44,K54:K57)/SUM(K54:K57)</f>
        <v>12.065509049798012</v>
      </c>
      <c r="L45" s="3">
        <f>SUMPRODUCT(L41:L44,L54:L57)/SUM(L54:L57)</f>
        <v>12.065509049798012</v>
      </c>
      <c r="M45" s="3">
        <f>SUMPRODUCT(M41:M44,M54:M57)/SUM(M54:M57)</f>
        <v>11.726978359591227</v>
      </c>
      <c r="N45" s="32"/>
      <c r="X45" s="195"/>
      <c r="AA45" s="195"/>
      <c r="AC45" s="195"/>
      <c r="AD45" s="195"/>
      <c r="AE45" s="195"/>
      <c r="AF45" s="195"/>
      <c r="AG45" s="195"/>
      <c r="AH45" s="195"/>
      <c r="AI45" s="195"/>
      <c r="AJ45" s="195"/>
      <c r="AK45" s="195"/>
      <c r="AL45" s="195"/>
      <c r="AM45" s="195"/>
      <c r="AN45" s="195"/>
      <c r="AO45" s="195"/>
      <c r="AP45" s="195"/>
      <c r="AQ45" s="195"/>
      <c r="AR45" s="195"/>
      <c r="AS45" s="195"/>
      <c r="AT45" s="195"/>
      <c r="AU45" s="195"/>
      <c r="AV45" s="195"/>
      <c r="AW45" s="195"/>
      <c r="AX45" s="195"/>
      <c r="AY45" s="195"/>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5"/>
      <c r="AI46" s="195"/>
      <c r="AJ46" s="195"/>
      <c r="AK46" s="195"/>
      <c r="AL46" s="195"/>
      <c r="AM46" s="195"/>
      <c r="AN46" s="195"/>
      <c r="AO46" s="195"/>
      <c r="AP46" s="195"/>
      <c r="AQ46" s="195"/>
      <c r="AR46" s="195"/>
      <c r="AS46" s="195"/>
      <c r="AT46" s="195"/>
      <c r="AU46" s="195"/>
      <c r="AV46" s="195"/>
      <c r="AW46" s="195"/>
      <c r="AX46" s="195"/>
      <c r="AY46" s="195"/>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4364.6310325648556</v>
      </c>
      <c r="I47" s="37">
        <f>INDEX(Drivers!$H$28:$AK$28,1,MATCH(I40,Drivers!$H$5:$AK$5,0))</f>
        <v>5005.9886470812162</v>
      </c>
      <c r="J47" s="37">
        <f>INDEX(Drivers!$H$28:$AK$28,1,MATCH(J40,Drivers!$H$5:$AK$5,0))</f>
        <v>7009.392166140904</v>
      </c>
      <c r="K47" s="37">
        <f>INDEX(Drivers!$H$28:$AK$28,1,MATCH(K40,Drivers!$H$5:$AK$5,0))</f>
        <v>9889.0394007788</v>
      </c>
      <c r="L47" s="37">
        <f>INDEX(Drivers!$H$28:$AK$28,1,MATCH(L40,Drivers!$H$5:$AK$5,0))</f>
        <v>9889.0394007788</v>
      </c>
      <c r="M47" s="37">
        <f>INDEX(Drivers!$H$28:$AK$28,1,MATCH(M40,Drivers!$H$5:$AK$5,0))</f>
        <v>9889.0394007788</v>
      </c>
      <c r="N47" s="32"/>
      <c r="O47" s="3">
        <f>E47</f>
        <v>4369.2882721535752</v>
      </c>
      <c r="P47" s="3">
        <f t="shared" ref="P47:W47" si="75">F47</f>
        <v>4454.71</v>
      </c>
      <c r="Q47" s="3">
        <f t="shared" si="75"/>
        <v>4168.5599999999995</v>
      </c>
      <c r="R47" s="3">
        <f t="shared" si="75"/>
        <v>4364.6310325648556</v>
      </c>
      <c r="S47" s="3">
        <f t="shared" si="75"/>
        <v>5005.9886470812162</v>
      </c>
      <c r="T47" s="3">
        <f t="shared" si="75"/>
        <v>7009.392166140904</v>
      </c>
      <c r="U47" s="3">
        <f t="shared" si="75"/>
        <v>9889.0394007788</v>
      </c>
      <c r="V47" s="3">
        <f t="shared" si="75"/>
        <v>9889.0394007788</v>
      </c>
      <c r="W47" s="3">
        <f t="shared" si="75"/>
        <v>9889.0394007788</v>
      </c>
      <c r="X47" s="195"/>
      <c r="Y47" s="3">
        <f>E47</f>
        <v>4369.2882721535752</v>
      </c>
      <c r="Z47" s="3">
        <f t="shared" ref="Z47:AG47" si="76">F47</f>
        <v>4454.71</v>
      </c>
      <c r="AA47" s="3">
        <f t="shared" si="76"/>
        <v>4168.5599999999995</v>
      </c>
      <c r="AB47" s="3">
        <f t="shared" si="76"/>
        <v>4364.6310325648556</v>
      </c>
      <c r="AC47" s="3">
        <f t="shared" si="76"/>
        <v>5005.9886470812162</v>
      </c>
      <c r="AD47" s="3">
        <f t="shared" si="76"/>
        <v>7009.392166140904</v>
      </c>
      <c r="AE47" s="3">
        <f t="shared" si="76"/>
        <v>9889.0394007788</v>
      </c>
      <c r="AF47" s="3">
        <f t="shared" si="76"/>
        <v>9889.0394007788</v>
      </c>
      <c r="AG47" s="3">
        <f t="shared" si="76"/>
        <v>9889.0394007788</v>
      </c>
      <c r="AH47" s="195"/>
      <c r="AI47" s="195"/>
      <c r="AJ47" s="195"/>
      <c r="AK47" s="195"/>
      <c r="AL47" s="195"/>
      <c r="AM47" s="195"/>
      <c r="AN47" s="195"/>
      <c r="AO47" s="195"/>
      <c r="AP47" s="195"/>
      <c r="AQ47" s="195"/>
      <c r="AR47" s="195"/>
      <c r="AS47" s="195"/>
      <c r="AT47" s="195"/>
      <c r="AU47" s="195"/>
      <c r="AV47" s="195"/>
      <c r="AW47" s="195"/>
      <c r="AX47" s="195"/>
      <c r="AY47" s="195"/>
    </row>
    <row r="48" spans="1:51">
      <c r="A48" t="s">
        <v>16</v>
      </c>
      <c r="C48" t="s">
        <v>151</v>
      </c>
      <c r="E48" s="37">
        <v>0.5</v>
      </c>
      <c r="F48" s="57">
        <f t="shared" ref="F48:J51" si="77">IF($D$4,Z48,P48)</f>
        <v>0.5</v>
      </c>
      <c r="G48" s="57">
        <f t="shared" si="77"/>
        <v>0.5</v>
      </c>
      <c r="H48" s="57">
        <f t="shared" si="77"/>
        <v>0.5</v>
      </c>
      <c r="I48" s="57">
        <f t="shared" si="77"/>
        <v>0.5</v>
      </c>
      <c r="J48" s="57">
        <f t="shared" si="77"/>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5"/>
      <c r="Y48" s="57">
        <f t="shared" ref="Y48:AB51" si="78">O48</f>
        <v>0.5</v>
      </c>
      <c r="Z48" s="57">
        <f t="shared" si="78"/>
        <v>0.5</v>
      </c>
      <c r="AA48" s="57">
        <f t="shared" si="78"/>
        <v>0.5</v>
      </c>
      <c r="AB48" s="57">
        <f t="shared" si="78"/>
        <v>0.5</v>
      </c>
      <c r="AC48" s="34">
        <f>AB48</f>
        <v>0.5</v>
      </c>
      <c r="AD48" s="34">
        <v>0.4</v>
      </c>
      <c r="AE48" s="34">
        <v>0.3</v>
      </c>
      <c r="AF48" s="34">
        <v>0.3</v>
      </c>
      <c r="AG48" s="34">
        <v>0.3</v>
      </c>
      <c r="AH48" s="195"/>
      <c r="AI48" s="195"/>
      <c r="AJ48" s="195"/>
      <c r="AK48" s="195"/>
      <c r="AL48" s="195"/>
      <c r="AM48" s="195"/>
      <c r="AN48" s="195"/>
      <c r="AO48" s="195"/>
      <c r="AP48" s="195"/>
      <c r="AQ48" s="195"/>
      <c r="AR48" s="195"/>
      <c r="AS48" s="195"/>
      <c r="AT48" s="195"/>
      <c r="AU48" s="195"/>
      <c r="AV48" s="195"/>
      <c r="AW48" s="195"/>
      <c r="AX48" s="195"/>
      <c r="AY48" s="195"/>
    </row>
    <row r="49" spans="1:51">
      <c r="A49" t="s">
        <v>16</v>
      </c>
      <c r="C49" s="18" t="s">
        <v>150</v>
      </c>
      <c r="D49" t="s">
        <v>152</v>
      </c>
      <c r="E49" s="37">
        <v>0.82</v>
      </c>
      <c r="F49" s="57">
        <f t="shared" si="77"/>
        <v>0.82801570101021782</v>
      </c>
      <c r="G49" s="57">
        <f t="shared" si="77"/>
        <v>0.80142174844719194</v>
      </c>
      <c r="H49" s="57">
        <f t="shared" si="77"/>
        <v>0.82026945481797375</v>
      </c>
      <c r="I49" s="57">
        <f t="shared" si="77"/>
        <v>0.88192119316474382</v>
      </c>
      <c r="J49" s="57">
        <f t="shared" si="77"/>
        <v>1.0230996213619183</v>
      </c>
      <c r="K49" s="57">
        <f>IF($D$4,AD49,T49)</f>
        <v>1.0230996213619183</v>
      </c>
      <c r="L49" s="57">
        <f>IF($D$4,AD49,T49)</f>
        <v>1.0230996213619183</v>
      </c>
      <c r="M49" s="57">
        <f>IF($D$4,AG49,W49)</f>
        <v>1.1491946917581279</v>
      </c>
      <c r="N49" s="32"/>
      <c r="O49" s="17">
        <f>E49</f>
        <v>0.82</v>
      </c>
      <c r="P49" s="17">
        <f>E49*(1+(P48*(P47/E47-1)))</f>
        <v>0.82801570101021782</v>
      </c>
      <c r="Q49" s="57">
        <f>F49*(1+(Q48*(Q47/F47-1)))</f>
        <v>0.80142174844719194</v>
      </c>
      <c r="R49" s="57">
        <f>G49*(1+(R48*(R47/G47-1)))</f>
        <v>0.82026945481797375</v>
      </c>
      <c r="S49" s="34">
        <f>H49*(1+(S48*(S47/H47-1)))</f>
        <v>0.8805364117356973</v>
      </c>
      <c r="T49" s="34">
        <f>I49*(1+(T48*(T47/I47-1)))</f>
        <v>1.058394228411212</v>
      </c>
      <c r="U49" s="34">
        <f>I49*(1+(U48*(U47/I47-1)))</f>
        <v>1.3120526068162606</v>
      </c>
      <c r="V49" s="34">
        <f>I49*(1+(V48*(V47/I47-1)))</f>
        <v>1.3120526068162606</v>
      </c>
      <c r="W49" s="34">
        <f>J49*(1+(W48*(W47/J47-1)))</f>
        <v>1.1912263818901978</v>
      </c>
      <c r="X49" s="195"/>
      <c r="Y49" s="57">
        <f t="shared" si="78"/>
        <v>0.82</v>
      </c>
      <c r="Z49" s="57">
        <f t="shared" si="78"/>
        <v>0.82801570101021782</v>
      </c>
      <c r="AA49" s="57">
        <f t="shared" si="78"/>
        <v>0.80142174844719194</v>
      </c>
      <c r="AB49" s="57">
        <f t="shared" si="78"/>
        <v>0.82026945481797375</v>
      </c>
      <c r="AC49" s="34">
        <f>AA49*(1+(AC48*(AC47/AA47-1)))</f>
        <v>0.88192119316474382</v>
      </c>
      <c r="AD49" s="34">
        <f>AC49*(1+(AD48*(AD47/AC47-1)))</f>
        <v>1.0230996213619183</v>
      </c>
      <c r="AE49" s="34">
        <f>AC49*(1+(AE48*(AE47/AC47-1)))</f>
        <v>1.1400000413556539</v>
      </c>
      <c r="AF49" s="34">
        <f>AC49*(1+(AF48*(AF47/AC47-1)))</f>
        <v>1.1400000413556539</v>
      </c>
      <c r="AG49" s="34">
        <f>AD49*(1+(AG48*(AG47/AD47-1)))</f>
        <v>1.1491946917581279</v>
      </c>
      <c r="AH49" s="195"/>
      <c r="AI49" s="195"/>
      <c r="AJ49" s="195"/>
      <c r="AK49" s="195"/>
      <c r="AL49" s="195"/>
      <c r="AM49" s="195"/>
      <c r="AN49" s="195"/>
      <c r="AO49" s="195"/>
      <c r="AP49" s="195"/>
      <c r="AQ49" s="195"/>
      <c r="AR49" s="195"/>
      <c r="AS49" s="195"/>
      <c r="AT49" s="195"/>
      <c r="AU49" s="195"/>
      <c r="AV49" s="195"/>
      <c r="AW49" s="195"/>
      <c r="AX49" s="195"/>
      <c r="AY49" s="195"/>
    </row>
    <row r="50" spans="1:51">
      <c r="A50" t="s">
        <v>16</v>
      </c>
      <c r="C50" s="18" t="s">
        <v>160</v>
      </c>
      <c r="D50" t="s">
        <v>161</v>
      </c>
      <c r="E50" s="37">
        <v>6.8311858080285788</v>
      </c>
      <c r="F50" s="57">
        <f t="shared" si="77"/>
        <v>11.17821196363794</v>
      </c>
      <c r="G50" s="57">
        <f t="shared" si="77"/>
        <v>10.819193604037091</v>
      </c>
      <c r="H50" s="57">
        <f t="shared" si="77"/>
        <v>11.073637640042646</v>
      </c>
      <c r="I50" s="57">
        <f t="shared" si="77"/>
        <v>11.310639302337838</v>
      </c>
      <c r="J50" s="57">
        <f t="shared" si="77"/>
        <v>12.465190011768271</v>
      </c>
      <c r="K50" s="57">
        <f>IF($D$4,AD50,T50)</f>
        <v>12.465190011768271</v>
      </c>
      <c r="L50" s="57">
        <f>IF($D$4,AD50,T50)</f>
        <v>12.465190011768271</v>
      </c>
      <c r="M50" s="57">
        <f>IF($D$4,AG50,W50)</f>
        <v>13.301425784422683</v>
      </c>
      <c r="N50" s="32"/>
      <c r="O50" s="3">
        <f t="shared" ref="O50:W50" si="79">O49*O44</f>
        <v>11.069999999999999</v>
      </c>
      <c r="P50" s="3">
        <f t="shared" si="79"/>
        <v>11.17821196363794</v>
      </c>
      <c r="Q50" s="57">
        <f t="shared" si="79"/>
        <v>10.819193604037091</v>
      </c>
      <c r="R50" s="57">
        <f t="shared" si="79"/>
        <v>11.073637640042646</v>
      </c>
      <c r="S50" s="34">
        <f t="shared" si="79"/>
        <v>11.887241558431914</v>
      </c>
      <c r="T50" s="34">
        <f t="shared" si="79"/>
        <v>14.288322083551362</v>
      </c>
      <c r="U50" s="34">
        <f t="shared" ref="U50:V50" si="80">U49*U44</f>
        <v>17.712710192019518</v>
      </c>
      <c r="V50" s="34">
        <f t="shared" si="80"/>
        <v>17.712710192019518</v>
      </c>
      <c r="W50" s="34">
        <f t="shared" si="79"/>
        <v>16.081556155517671</v>
      </c>
      <c r="X50" s="195"/>
      <c r="Y50" s="57">
        <f t="shared" si="78"/>
        <v>11.069999999999999</v>
      </c>
      <c r="Z50" s="57">
        <f t="shared" si="78"/>
        <v>11.17821196363794</v>
      </c>
      <c r="AA50" s="57">
        <f t="shared" si="78"/>
        <v>10.819193604037091</v>
      </c>
      <c r="AB50" s="57">
        <f t="shared" si="78"/>
        <v>11.073637640042646</v>
      </c>
      <c r="AC50" s="34">
        <f>AC49*AC44</f>
        <v>11.310639302337838</v>
      </c>
      <c r="AD50" s="34">
        <f>AD49*AD44</f>
        <v>12.465190011768271</v>
      </c>
      <c r="AE50" s="34">
        <f>AE49*AE44</f>
        <v>13.889475503866946</v>
      </c>
      <c r="AF50" s="34">
        <f>AF49*AF44</f>
        <v>13.889475503866946</v>
      </c>
      <c r="AG50" s="34">
        <f>AG49*AG44</f>
        <v>13.301425784422683</v>
      </c>
      <c r="AH50" s="195"/>
      <c r="AI50" s="195"/>
      <c r="AJ50" s="195"/>
      <c r="AK50" s="195"/>
      <c r="AL50" s="195"/>
      <c r="AM50" s="195"/>
      <c r="AN50" s="195"/>
      <c r="AO50" s="195"/>
      <c r="AP50" s="195"/>
      <c r="AQ50" s="195"/>
      <c r="AR50" s="195"/>
      <c r="AS50" s="195"/>
      <c r="AT50" s="195"/>
      <c r="AU50" s="195"/>
      <c r="AV50" s="195"/>
      <c r="AW50" s="195"/>
      <c r="AX50" s="195"/>
      <c r="AY50" s="195"/>
    </row>
    <row r="51" spans="1:51">
      <c r="A51" t="s">
        <v>16</v>
      </c>
      <c r="C51" s="18" t="s">
        <v>162</v>
      </c>
      <c r="D51" t="s">
        <v>124</v>
      </c>
      <c r="E51" s="37">
        <v>9.5636601312400096</v>
      </c>
      <c r="F51" s="57">
        <f t="shared" si="77"/>
        <v>15.649496749093116</v>
      </c>
      <c r="G51" s="57">
        <f t="shared" si="77"/>
        <v>15.146871045651926</v>
      </c>
      <c r="H51" s="57">
        <f t="shared" si="77"/>
        <v>15.503092696059703</v>
      </c>
      <c r="I51" s="57">
        <f t="shared" si="77"/>
        <v>15.834895023272972</v>
      </c>
      <c r="J51" s="57">
        <f t="shared" si="77"/>
        <v>17.451266016475579</v>
      </c>
      <c r="K51" s="57">
        <f>IF($D$4,AD51,T51)</f>
        <v>17.451266016475579</v>
      </c>
      <c r="L51" s="57">
        <f>IF($D$4,AD51,T51)</f>
        <v>17.451266016475579</v>
      </c>
      <c r="M51" s="57">
        <f>IF($D$4,AG51,W51)</f>
        <v>18.621996098191754</v>
      </c>
      <c r="N51" s="32"/>
      <c r="O51" s="3">
        <f t="shared" ref="O51:W51" si="81">O50*O38</f>
        <v>15.497999999999998</v>
      </c>
      <c r="P51" s="3">
        <f t="shared" si="81"/>
        <v>15.649496749093116</v>
      </c>
      <c r="Q51" s="57">
        <f>Q50*Q38</f>
        <v>15.146871045651926</v>
      </c>
      <c r="R51" s="57">
        <f t="shared" si="81"/>
        <v>15.503092696059703</v>
      </c>
      <c r="S51" s="34">
        <f t="shared" si="81"/>
        <v>16.642138181804679</v>
      </c>
      <c r="T51" s="34">
        <f t="shared" si="81"/>
        <v>20.003650916971907</v>
      </c>
      <c r="U51" s="34">
        <f t="shared" ref="U51:V51" si="82">U50*U38</f>
        <v>24.797794268827325</v>
      </c>
      <c r="V51" s="34">
        <f t="shared" si="82"/>
        <v>24.797794268827325</v>
      </c>
      <c r="W51" s="34">
        <f t="shared" si="81"/>
        <v>22.514178617724738</v>
      </c>
      <c r="X51" s="195"/>
      <c r="Y51" s="57">
        <f t="shared" si="78"/>
        <v>15.497999999999998</v>
      </c>
      <c r="Z51" s="57">
        <f t="shared" si="78"/>
        <v>15.649496749093116</v>
      </c>
      <c r="AA51" s="57">
        <f t="shared" si="78"/>
        <v>15.146871045651926</v>
      </c>
      <c r="AB51" s="57">
        <f t="shared" si="78"/>
        <v>15.503092696059703</v>
      </c>
      <c r="AC51" s="34">
        <f>AC50*AC38</f>
        <v>15.834895023272972</v>
      </c>
      <c r="AD51" s="34">
        <f>AD50*AD38</f>
        <v>17.451266016475579</v>
      </c>
      <c r="AE51" s="34">
        <f>AE50*AE38</f>
        <v>19.445265705413721</v>
      </c>
      <c r="AF51" s="34">
        <f>AF50*AF38</f>
        <v>19.445265705413721</v>
      </c>
      <c r="AG51" s="34">
        <f>AG50*AG38</f>
        <v>18.621996098191754</v>
      </c>
      <c r="AH51" s="195"/>
      <c r="AI51" s="195"/>
      <c r="AJ51" s="195"/>
      <c r="AK51" s="195"/>
      <c r="AL51" s="195"/>
      <c r="AM51" s="195"/>
      <c r="AN51" s="195"/>
      <c r="AO51" s="195"/>
      <c r="AP51" s="195"/>
      <c r="AQ51" s="195"/>
      <c r="AR51" s="195"/>
      <c r="AS51" s="195"/>
      <c r="AT51" s="195"/>
      <c r="AU51" s="195"/>
      <c r="AV51" s="195"/>
      <c r="AW51" s="195"/>
      <c r="AX51" s="195"/>
      <c r="AY51" s="195"/>
    </row>
    <row r="52" spans="1:51">
      <c r="A52" t="s">
        <v>16</v>
      </c>
      <c r="C52" s="18"/>
      <c r="J52"/>
      <c r="N52" s="31"/>
    </row>
    <row r="53" spans="1:51" ht="15.75" thickBot="1">
      <c r="A53" t="s">
        <v>16</v>
      </c>
      <c r="B53" s="13" t="s">
        <v>73</v>
      </c>
      <c r="D53" s="13"/>
      <c r="E53" s="4">
        <f t="shared" ref="E53:M53" si="83">E40</f>
        <v>2017</v>
      </c>
      <c r="F53" s="4">
        <f t="shared" si="83"/>
        <v>2019</v>
      </c>
      <c r="G53" s="4">
        <f t="shared" si="83"/>
        <v>2020</v>
      </c>
      <c r="H53" s="4">
        <f t="shared" si="83"/>
        <v>2021</v>
      </c>
      <c r="I53" s="4">
        <f t="shared" si="83"/>
        <v>2030</v>
      </c>
      <c r="J53" s="4">
        <f t="shared" si="83"/>
        <v>2040</v>
      </c>
      <c r="K53" s="4">
        <f t="shared" ref="K53:L53" si="84">K40</f>
        <v>2050</v>
      </c>
      <c r="L53" s="4">
        <f t="shared" si="84"/>
        <v>2050</v>
      </c>
      <c r="M53" s="4">
        <f t="shared" si="83"/>
        <v>2050</v>
      </c>
      <c r="N53" s="31"/>
      <c r="O53" s="4">
        <f t="shared" ref="O53:W53" si="85">O40</f>
        <v>2017</v>
      </c>
      <c r="P53" s="4">
        <f t="shared" si="85"/>
        <v>2019</v>
      </c>
      <c r="Q53" s="4">
        <f t="shared" si="85"/>
        <v>2020</v>
      </c>
      <c r="R53" s="4">
        <f t="shared" si="85"/>
        <v>2021</v>
      </c>
      <c r="S53" s="4">
        <f t="shared" si="85"/>
        <v>2030</v>
      </c>
      <c r="T53" s="4">
        <f t="shared" si="85"/>
        <v>2040</v>
      </c>
      <c r="U53" s="4">
        <f t="shared" ref="U53:V53" si="86">U40</f>
        <v>2050</v>
      </c>
      <c r="V53" s="4">
        <f t="shared" si="86"/>
        <v>2050</v>
      </c>
      <c r="W53" s="4">
        <f t="shared" si="85"/>
        <v>2050</v>
      </c>
      <c r="Y53" s="250">
        <f t="shared" ref="Y53:AG53" si="87">Y$12</f>
        <v>2017</v>
      </c>
      <c r="Z53" s="250">
        <f t="shared" si="87"/>
        <v>2019</v>
      </c>
      <c r="AA53" s="250">
        <f t="shared" si="87"/>
        <v>2020</v>
      </c>
      <c r="AB53" s="250">
        <f t="shared" si="87"/>
        <v>2021</v>
      </c>
      <c r="AC53" s="250">
        <f t="shared" si="87"/>
        <v>2030</v>
      </c>
      <c r="AD53" s="250">
        <f t="shared" si="87"/>
        <v>2040</v>
      </c>
      <c r="AE53" s="250">
        <f t="shared" si="87"/>
        <v>2050</v>
      </c>
      <c r="AF53" s="250">
        <f t="shared" si="87"/>
        <v>2060</v>
      </c>
      <c r="AG53" s="250">
        <f t="shared" si="87"/>
        <v>2070</v>
      </c>
    </row>
    <row r="54" spans="1:51">
      <c r="A54" t="s">
        <v>16</v>
      </c>
      <c r="C54" s="18" t="str">
        <f>C30</f>
        <v>Low Income</v>
      </c>
      <c r="D54" t="s">
        <v>58</v>
      </c>
      <c r="E54" s="47">
        <f t="shared" ref="E54:J59" si="88">IF($D$4,Y54,O54)</f>
        <v>0.12877680945571371</v>
      </c>
      <c r="F54" s="47">
        <f t="shared" si="88"/>
        <v>0.12973355042768442</v>
      </c>
      <c r="G54" s="47">
        <f t="shared" si="88"/>
        <v>0.13499132813487882</v>
      </c>
      <c r="H54" s="47">
        <f t="shared" si="88"/>
        <v>0.13727664268348302</v>
      </c>
      <c r="I54" s="47">
        <f t="shared" si="88"/>
        <v>0.12794254147675305</v>
      </c>
      <c r="J54" s="47">
        <f t="shared" si="88"/>
        <v>0.10944695932016713</v>
      </c>
      <c r="K54" s="47">
        <f t="shared" ref="K54:K59" si="89">IF($D$4,AD54,T54)</f>
        <v>0.10944695932016713</v>
      </c>
      <c r="L54" s="47">
        <f t="shared" ref="L54:L59" si="90">IF($D$4,AD54,T54)</f>
        <v>0.10944695932016713</v>
      </c>
      <c r="M54" s="47">
        <f t="shared" ref="M54:M59" si="91">IF($D$4,AG54,W54)</f>
        <v>4.7390606229744323E-2</v>
      </c>
      <c r="N54" s="32"/>
      <c r="O54" s="3">
        <f t="shared" ref="O54:Q56" si="92">O30*O25*O13</f>
        <v>0.12877680945571371</v>
      </c>
      <c r="P54" s="3">
        <f t="shared" si="92"/>
        <v>0.12973355042768442</v>
      </c>
      <c r="Q54" s="3">
        <f t="shared" si="92"/>
        <v>0.13499132813487882</v>
      </c>
      <c r="R54" s="3">
        <f t="shared" ref="R54:W54" si="93">R30*R25*R13</f>
        <v>0.13727664268348302</v>
      </c>
      <c r="S54" s="34">
        <f t="shared" si="93"/>
        <v>0.13467635944921375</v>
      </c>
      <c r="T54" s="34">
        <f t="shared" si="93"/>
        <v>0.12127086905281675</v>
      </c>
      <c r="U54" s="34">
        <f t="shared" ref="U54:V54" si="94">U30*U25*U13</f>
        <v>0.10259459503730881</v>
      </c>
      <c r="V54" s="34">
        <f t="shared" si="94"/>
        <v>8.0159897757257167E-2</v>
      </c>
      <c r="W54" s="34">
        <f t="shared" si="93"/>
        <v>5.5274070540596965E-2</v>
      </c>
      <c r="X54" s="195"/>
      <c r="Y54" s="3">
        <f t="shared" ref="Y54:AB56" si="95">Y30*Y25*Y13</f>
        <v>0.12877680945571371</v>
      </c>
      <c r="Z54" s="3">
        <f t="shared" si="95"/>
        <v>0.12973355042768442</v>
      </c>
      <c r="AA54" s="3">
        <f t="shared" si="95"/>
        <v>0.13499132813487882</v>
      </c>
      <c r="AB54" s="3">
        <f t="shared" si="95"/>
        <v>0.13727664268348302</v>
      </c>
      <c r="AC54" s="34">
        <f t="shared" ref="AC54" si="96">AC30*AC25*AC13</f>
        <v>0.12794254147675305</v>
      </c>
      <c r="AD54" s="34">
        <f t="shared" ref="AD54:AG56" si="97">AD30*AD25*AD13</f>
        <v>0.10944695932016713</v>
      </c>
      <c r="AE54" s="34">
        <f t="shared" ref="AE54:AF54" si="98">AE30*AE25*AE13</f>
        <v>9.2591622021171202E-2</v>
      </c>
      <c r="AF54" s="34">
        <f t="shared" si="98"/>
        <v>7.2344307725924581E-2</v>
      </c>
      <c r="AG54" s="34">
        <f t="shared" si="97"/>
        <v>4.7390606229744323E-2</v>
      </c>
      <c r="AH54" s="195"/>
      <c r="AI54" s="195"/>
      <c r="AJ54" s="195"/>
      <c r="AK54" s="195"/>
      <c r="AL54" s="195"/>
      <c r="AM54" s="195"/>
      <c r="AN54" s="195"/>
      <c r="AO54" s="195"/>
      <c r="AP54" s="195"/>
      <c r="AQ54" s="195"/>
      <c r="AR54" s="195"/>
      <c r="AS54" s="195"/>
      <c r="AT54" s="195"/>
      <c r="AU54" s="195"/>
      <c r="AV54" s="195"/>
      <c r="AW54" s="195"/>
      <c r="AX54" s="195"/>
      <c r="AY54" s="195"/>
    </row>
    <row r="55" spans="1:51">
      <c r="A55" t="s">
        <v>16</v>
      </c>
      <c r="C55" s="18" t="str">
        <f>C31</f>
        <v>Middle Income</v>
      </c>
      <c r="D55" t="s">
        <v>58</v>
      </c>
      <c r="E55" s="47">
        <f t="shared" si="88"/>
        <v>2.7702164245855587</v>
      </c>
      <c r="F55" s="47">
        <f t="shared" si="88"/>
        <v>2.92184375996167</v>
      </c>
      <c r="G55" s="47">
        <f t="shared" si="88"/>
        <v>3.0704902512012651</v>
      </c>
      <c r="H55" s="47">
        <f t="shared" si="88"/>
        <v>2.9214030134612732</v>
      </c>
      <c r="I55" s="47">
        <f t="shared" si="88"/>
        <v>3.0410550793911968</v>
      </c>
      <c r="J55" s="47">
        <f t="shared" si="88"/>
        <v>3.312764172233249</v>
      </c>
      <c r="K55" s="47">
        <f t="shared" si="89"/>
        <v>3.312764172233249</v>
      </c>
      <c r="L55" s="47">
        <f t="shared" si="90"/>
        <v>3.312764172233249</v>
      </c>
      <c r="M55" s="47">
        <f t="shared" si="91"/>
        <v>4.1661254062906599</v>
      </c>
      <c r="N55" s="32"/>
      <c r="O55" s="3">
        <f t="shared" si="92"/>
        <v>2.7702164245855587</v>
      </c>
      <c r="P55" s="3">
        <f t="shared" si="92"/>
        <v>2.92184375996167</v>
      </c>
      <c r="Q55" s="3">
        <f>Q31*Q26*Q14</f>
        <v>3.0704902512012651</v>
      </c>
      <c r="R55" s="3">
        <f t="shared" ref="R55:W55" si="99">R31*R26*R14</f>
        <v>2.9214030134612732</v>
      </c>
      <c r="S55" s="34">
        <f t="shared" si="99"/>
        <v>3.3695901156689172</v>
      </c>
      <c r="T55" s="34">
        <f t="shared" si="99"/>
        <v>3.8638450762306458</v>
      </c>
      <c r="U55" s="34">
        <f t="shared" ref="U55:V55" si="100">U31*U26*U14</f>
        <v>4.4459156463111924</v>
      </c>
      <c r="V55" s="34">
        <f t="shared" si="100"/>
        <v>4.9470511107691104</v>
      </c>
      <c r="W55" s="34">
        <f t="shared" si="99"/>
        <v>5.3841148112939399</v>
      </c>
      <c r="X55" s="195"/>
      <c r="Y55" s="3">
        <f t="shared" si="95"/>
        <v>2.7702164245855587</v>
      </c>
      <c r="Z55" s="3">
        <f t="shared" si="95"/>
        <v>2.92184375996167</v>
      </c>
      <c r="AA55" s="3">
        <f t="shared" si="95"/>
        <v>3.0704902512012651</v>
      </c>
      <c r="AB55" s="3">
        <f t="shared" si="95"/>
        <v>2.9214030134612732</v>
      </c>
      <c r="AC55" s="34">
        <f t="shared" ref="AC55" si="101">AC31*AC26*AC14</f>
        <v>3.0410550793911968</v>
      </c>
      <c r="AD55" s="34">
        <f t="shared" si="97"/>
        <v>3.312764172233249</v>
      </c>
      <c r="AE55" s="34">
        <f t="shared" ref="AE55:AF55" si="102">AE31*AE26*AE14</f>
        <v>3.8118169272560576</v>
      </c>
      <c r="AF55" s="34">
        <f t="shared" si="102"/>
        <v>4.2414779460956655</v>
      </c>
      <c r="AG55" s="34">
        <f t="shared" si="97"/>
        <v>4.1661254062906599</v>
      </c>
      <c r="AH55" s="195"/>
      <c r="AI55" s="195"/>
      <c r="AJ55" s="195"/>
      <c r="AK55" s="195"/>
      <c r="AL55" s="195"/>
      <c r="AM55" s="195"/>
      <c r="AN55" s="195"/>
      <c r="AO55" s="195"/>
      <c r="AP55" s="195"/>
      <c r="AQ55" s="195"/>
      <c r="AR55" s="195"/>
      <c r="AS55" s="195"/>
      <c r="AT55" s="195"/>
      <c r="AU55" s="195"/>
      <c r="AV55" s="195"/>
      <c r="AW55" s="195"/>
      <c r="AX55" s="195"/>
      <c r="AY55" s="195"/>
    </row>
    <row r="56" spans="1:51">
      <c r="A56" t="s">
        <v>16</v>
      </c>
      <c r="C56" s="18" t="str">
        <f>C32</f>
        <v>High Income</v>
      </c>
      <c r="D56" t="s">
        <v>58</v>
      </c>
      <c r="E56" s="47">
        <f t="shared" si="88"/>
        <v>4.1038214947082041</v>
      </c>
      <c r="F56" s="47">
        <f t="shared" si="88"/>
        <v>4.3184589686023154</v>
      </c>
      <c r="G56" s="47">
        <f t="shared" si="88"/>
        <v>3.6132870620523043</v>
      </c>
      <c r="H56" s="47">
        <f t="shared" si="88"/>
        <v>4.172016483740788</v>
      </c>
      <c r="I56" s="47">
        <f t="shared" si="88"/>
        <v>4.78839372896726</v>
      </c>
      <c r="J56" s="47">
        <f t="shared" si="88"/>
        <v>5.8260722470211634</v>
      </c>
      <c r="K56" s="47">
        <f t="shared" si="89"/>
        <v>5.8260722470211634</v>
      </c>
      <c r="L56" s="47">
        <f t="shared" si="90"/>
        <v>5.8260722470211634</v>
      </c>
      <c r="M56" s="47">
        <f t="shared" si="91"/>
        <v>8.2674899841931762</v>
      </c>
      <c r="N56" s="32"/>
      <c r="O56" s="3">
        <f t="shared" si="92"/>
        <v>4.1038214947082041</v>
      </c>
      <c r="P56" s="3">
        <f t="shared" si="92"/>
        <v>4.3184589686023154</v>
      </c>
      <c r="Q56" s="3">
        <f t="shared" si="92"/>
        <v>3.6132870620523043</v>
      </c>
      <c r="R56" s="3">
        <f t="shared" ref="R56:W56" si="103">R32*R27*R15</f>
        <v>4.172016483740788</v>
      </c>
      <c r="S56" s="34">
        <f t="shared" si="103"/>
        <v>5.2192013732033935</v>
      </c>
      <c r="T56" s="34">
        <f t="shared" si="103"/>
        <v>7.2980239078622837</v>
      </c>
      <c r="U56" s="34">
        <f t="shared" ref="U56:V56" si="104">U32*U27*U15</f>
        <v>9.9529146831187632</v>
      </c>
      <c r="V56" s="34">
        <f t="shared" si="104"/>
        <v>11.331110733973251</v>
      </c>
      <c r="W56" s="34">
        <f t="shared" si="103"/>
        <v>12.582995815205363</v>
      </c>
      <c r="X56" s="195"/>
      <c r="Y56" s="3">
        <f t="shared" si="95"/>
        <v>4.1038214947082041</v>
      </c>
      <c r="Z56" s="3">
        <f t="shared" si="95"/>
        <v>4.3184589686023154</v>
      </c>
      <c r="AA56" s="3">
        <f t="shared" si="95"/>
        <v>3.6132870620523043</v>
      </c>
      <c r="AB56" s="3">
        <f t="shared" si="95"/>
        <v>4.172016483740788</v>
      </c>
      <c r="AC56" s="34">
        <f t="shared" ref="AC56" si="105">AC32*AC27*AC15</f>
        <v>4.78839372896726</v>
      </c>
      <c r="AD56" s="34">
        <f t="shared" si="97"/>
        <v>5.8260722470211634</v>
      </c>
      <c r="AE56" s="34">
        <f t="shared" ref="AE56:AF56" si="106">AE32*AE27*AE15</f>
        <v>6.8972492939092271</v>
      </c>
      <c r="AF56" s="34">
        <f t="shared" si="106"/>
        <v>7.8523224600388852</v>
      </c>
      <c r="AG56" s="34">
        <f t="shared" si="97"/>
        <v>8.2674899841931762</v>
      </c>
      <c r="AH56" s="195"/>
      <c r="AI56" s="195"/>
      <c r="AJ56" s="195"/>
      <c r="AK56" s="195"/>
      <c r="AL56" s="195"/>
      <c r="AM56" s="195"/>
      <c r="AN56" s="195"/>
      <c r="AO56" s="195"/>
      <c r="AP56" s="195"/>
      <c r="AQ56" s="195"/>
      <c r="AR56" s="195"/>
      <c r="AS56" s="195"/>
      <c r="AT56" s="195"/>
      <c r="AU56" s="195"/>
      <c r="AV56" s="195"/>
      <c r="AW56" s="195"/>
      <c r="AX56" s="195"/>
      <c r="AY56" s="195"/>
    </row>
    <row r="57" spans="1:51">
      <c r="A57" t="s">
        <v>16</v>
      </c>
      <c r="C57" s="18" t="s">
        <v>153</v>
      </c>
      <c r="D57" t="s">
        <v>58</v>
      </c>
      <c r="E57" s="47">
        <f t="shared" si="88"/>
        <v>0.82</v>
      </c>
      <c r="F57" s="47">
        <f t="shared" si="88"/>
        <v>0.82801570101021782</v>
      </c>
      <c r="G57" s="47">
        <f t="shared" si="88"/>
        <v>0.80142174844719194</v>
      </c>
      <c r="H57" s="47">
        <f t="shared" si="88"/>
        <v>0.82026945481797375</v>
      </c>
      <c r="I57" s="47">
        <f t="shared" si="88"/>
        <v>0.88192119316474382</v>
      </c>
      <c r="J57" s="47">
        <f t="shared" si="88"/>
        <v>1.0230996213619183</v>
      </c>
      <c r="K57" s="47">
        <f t="shared" si="89"/>
        <v>1.0230996213619183</v>
      </c>
      <c r="L57" s="47">
        <f t="shared" si="90"/>
        <v>1.0230996213619183</v>
      </c>
      <c r="M57" s="47">
        <f t="shared" si="91"/>
        <v>1.1491946917581279</v>
      </c>
      <c r="N57" s="32"/>
      <c r="O57" s="3">
        <f t="shared" ref="O57:Q57" si="107">O49</f>
        <v>0.82</v>
      </c>
      <c r="P57" s="3">
        <f t="shared" si="107"/>
        <v>0.82801570101021782</v>
      </c>
      <c r="Q57" s="3">
        <f t="shared" si="107"/>
        <v>0.80142174844719194</v>
      </c>
      <c r="R57" s="3">
        <f>R49</f>
        <v>0.82026945481797375</v>
      </c>
      <c r="S57" s="34">
        <f t="shared" ref="S57:W57" si="108">S49</f>
        <v>0.8805364117356973</v>
      </c>
      <c r="T57" s="34">
        <f t="shared" si="108"/>
        <v>1.058394228411212</v>
      </c>
      <c r="U57" s="34">
        <f t="shared" ref="U57:V57" si="109">U49</f>
        <v>1.3120526068162606</v>
      </c>
      <c r="V57" s="34">
        <f t="shared" si="109"/>
        <v>1.3120526068162606</v>
      </c>
      <c r="W57" s="34">
        <f t="shared" si="108"/>
        <v>1.1912263818901978</v>
      </c>
      <c r="X57" s="195"/>
      <c r="Y57" s="3">
        <f t="shared" ref="Y57:AB57" si="110">Y49</f>
        <v>0.82</v>
      </c>
      <c r="Z57" s="3">
        <f t="shared" si="110"/>
        <v>0.82801570101021782</v>
      </c>
      <c r="AA57" s="3">
        <f t="shared" si="110"/>
        <v>0.80142174844719194</v>
      </c>
      <c r="AB57" s="3">
        <f t="shared" si="110"/>
        <v>0.82026945481797375</v>
      </c>
      <c r="AC57" s="34">
        <f t="shared" ref="AC57" si="111">AC49</f>
        <v>0.88192119316474382</v>
      </c>
      <c r="AD57" s="34">
        <f>AD49</f>
        <v>1.0230996213619183</v>
      </c>
      <c r="AE57" s="34">
        <f>AE49</f>
        <v>1.1400000413556539</v>
      </c>
      <c r="AF57" s="34">
        <f>AF49</f>
        <v>1.1400000413556539</v>
      </c>
      <c r="AG57" s="34">
        <f>AG49</f>
        <v>1.1491946917581279</v>
      </c>
      <c r="AH57" s="195"/>
      <c r="AI57" s="195"/>
      <c r="AJ57" s="195"/>
      <c r="AK57" s="195"/>
      <c r="AL57" s="195"/>
      <c r="AM57" s="195"/>
      <c r="AN57" s="195"/>
      <c r="AO57" s="195"/>
      <c r="AP57" s="195"/>
      <c r="AQ57" s="195"/>
      <c r="AR57" s="195"/>
      <c r="AS57" s="195"/>
      <c r="AT57" s="195"/>
      <c r="AU57" s="195"/>
      <c r="AV57" s="195"/>
      <c r="AW57" s="195"/>
      <c r="AX57" s="195"/>
      <c r="AY57" s="195"/>
    </row>
    <row r="58" spans="1:51">
      <c r="A58" t="s">
        <v>16</v>
      </c>
      <c r="C58" s="18" t="s">
        <v>55</v>
      </c>
      <c r="D58" t="s">
        <v>58</v>
      </c>
      <c r="E58" s="47">
        <f t="shared" si="88"/>
        <v>7.8228147287494769</v>
      </c>
      <c r="F58" s="47">
        <f t="shared" si="88"/>
        <v>8.1980519800018872</v>
      </c>
      <c r="G58" s="47">
        <f t="shared" si="88"/>
        <v>7.6201903898356402</v>
      </c>
      <c r="H58" s="47">
        <f t="shared" si="88"/>
        <v>8.0509655947035181</v>
      </c>
      <c r="I58" s="47">
        <f t="shared" si="88"/>
        <v>8.8393125429999539</v>
      </c>
      <c r="J58" s="47">
        <f t="shared" si="88"/>
        <v>10.271382999936499</v>
      </c>
      <c r="K58" s="47">
        <f t="shared" si="89"/>
        <v>10.271382999936499</v>
      </c>
      <c r="L58" s="47">
        <f t="shared" si="90"/>
        <v>10.271382999936499</v>
      </c>
      <c r="M58" s="47">
        <f t="shared" si="91"/>
        <v>13.630200688471708</v>
      </c>
      <c r="N58" s="32"/>
      <c r="O58" s="3">
        <f t="shared" ref="O58:Q58" si="112">SUM(O54:O57)</f>
        <v>7.8228147287494769</v>
      </c>
      <c r="P58" s="3">
        <f t="shared" si="112"/>
        <v>8.1980519800018872</v>
      </c>
      <c r="Q58" s="3">
        <f t="shared" si="112"/>
        <v>7.6201903898356402</v>
      </c>
      <c r="R58" s="3">
        <f>SUM(R54:R57)</f>
        <v>8.0509655947035181</v>
      </c>
      <c r="S58" s="34">
        <f t="shared" ref="S58" si="113">SUM(S54:S57)</f>
        <v>9.6040042600572217</v>
      </c>
      <c r="T58" s="34">
        <f t="shared" ref="T58" si="114">SUM(T54:T57)</f>
        <v>12.341534081556958</v>
      </c>
      <c r="U58" s="34">
        <f>SUM(U54:U57)</f>
        <v>15.813477531283526</v>
      </c>
      <c r="V58" s="34">
        <f>SUM(V54:V57)</f>
        <v>17.670374349315878</v>
      </c>
      <c r="W58" s="34">
        <f>SUM(W54:W57)</f>
        <v>19.213611078930096</v>
      </c>
      <c r="X58" s="195"/>
      <c r="Y58" s="3">
        <f t="shared" ref="Y58:AC58" si="115">SUM(Y54:Y57)</f>
        <v>7.8228147287494769</v>
      </c>
      <c r="Z58" s="3">
        <f t="shared" si="115"/>
        <v>8.1980519800018872</v>
      </c>
      <c r="AA58" s="3">
        <f t="shared" si="115"/>
        <v>7.6201903898356402</v>
      </c>
      <c r="AB58" s="3">
        <f t="shared" si="115"/>
        <v>8.0509655947035181</v>
      </c>
      <c r="AC58" s="34">
        <f t="shared" si="115"/>
        <v>8.8393125429999539</v>
      </c>
      <c r="AD58" s="34">
        <f>SUM(AD54:AD57)</f>
        <v>10.271382999936499</v>
      </c>
      <c r="AE58" s="34">
        <f>SUM(AE54:AE57)</f>
        <v>11.94165788454211</v>
      </c>
      <c r="AF58" s="34">
        <f>SUM(AF54:AF57)</f>
        <v>13.306144755216129</v>
      </c>
      <c r="AG58" s="34">
        <f>SUM(AG54:AG57)</f>
        <v>13.630200688471708</v>
      </c>
      <c r="AH58" s="195"/>
      <c r="AI58" s="195"/>
      <c r="AJ58" s="195"/>
      <c r="AK58" s="195"/>
      <c r="AL58" s="195"/>
      <c r="AM58" s="195"/>
      <c r="AN58" s="195"/>
      <c r="AO58" s="195"/>
      <c r="AP58" s="195"/>
      <c r="AQ58" s="195"/>
      <c r="AR58" s="195"/>
      <c r="AS58" s="195"/>
      <c r="AT58" s="195"/>
      <c r="AU58" s="195"/>
      <c r="AV58" s="195"/>
      <c r="AW58" s="195"/>
      <c r="AX58" s="195"/>
      <c r="AY58" s="195"/>
    </row>
    <row r="59" spans="1:51">
      <c r="A59" t="s">
        <v>16</v>
      </c>
      <c r="C59" s="18" t="s">
        <v>56</v>
      </c>
      <c r="D59" t="s">
        <v>57</v>
      </c>
      <c r="E59" s="47">
        <f t="shared" si="88"/>
        <v>7.2252699317964622</v>
      </c>
      <c r="F59" s="47">
        <f t="shared" si="88"/>
        <v>7.1193540934106165</v>
      </c>
      <c r="G59" s="47">
        <f t="shared" si="88"/>
        <v>7.6334348116433448</v>
      </c>
      <c r="H59" s="47">
        <f t="shared" si="88"/>
        <v>7.3770350029904908</v>
      </c>
      <c r="I59" s="47">
        <f t="shared" si="88"/>
        <v>7.3149668241118029</v>
      </c>
      <c r="J59" s="47">
        <f t="shared" si="88"/>
        <v>6.787200613630219</v>
      </c>
      <c r="K59" s="47">
        <f t="shared" si="89"/>
        <v>6.787200613630219</v>
      </c>
      <c r="L59" s="47">
        <f t="shared" si="90"/>
        <v>6.787200613630219</v>
      </c>
      <c r="M59" s="47">
        <f t="shared" si="91"/>
        <v>5.6126946879589807</v>
      </c>
      <c r="N59" s="32"/>
      <c r="O59" s="35">
        <f t="shared" ref="O59:T59" si="116">E16/O58</f>
        <v>7.2252699317964622</v>
      </c>
      <c r="P59" s="35">
        <f t="shared" si="116"/>
        <v>7.1193540934106165</v>
      </c>
      <c r="Q59" s="3">
        <f t="shared" si="116"/>
        <v>7.6334348116433448</v>
      </c>
      <c r="R59" s="3">
        <f t="shared" si="116"/>
        <v>7.3770350029904908</v>
      </c>
      <c r="S59" s="34">
        <f t="shared" si="116"/>
        <v>6.7325332485446809</v>
      </c>
      <c r="T59" s="34">
        <f t="shared" si="116"/>
        <v>5.6487253966408995</v>
      </c>
      <c r="U59" s="34">
        <f>L16/U58</f>
        <v>4.7847285867587832</v>
      </c>
      <c r="V59" s="34">
        <f>L16/V58</f>
        <v>4.2819238859492161</v>
      </c>
      <c r="W59" s="34">
        <f>M16/W58</f>
        <v>3.9816645962972204</v>
      </c>
      <c r="X59" s="195"/>
      <c r="Y59" s="35">
        <f t="shared" ref="Y59:AC59" si="117">Y16/Y58</f>
        <v>7.2252699317964622</v>
      </c>
      <c r="Z59" s="35">
        <f t="shared" si="117"/>
        <v>7.1193540934106165</v>
      </c>
      <c r="AA59" s="35">
        <f t="shared" si="117"/>
        <v>7.6334348116433448</v>
      </c>
      <c r="AB59" s="35">
        <f t="shared" si="117"/>
        <v>7.3770350029904908</v>
      </c>
      <c r="AC59" s="34">
        <f t="shared" si="117"/>
        <v>7.3149668241118029</v>
      </c>
      <c r="AD59" s="34">
        <f>AD16/AD58</f>
        <v>6.787200613630219</v>
      </c>
      <c r="AE59" s="34">
        <f>AE16/AE58</f>
        <v>6.1574158053196832</v>
      </c>
      <c r="AF59" s="34">
        <f>AF16/AF58</f>
        <v>5.6863351024600375</v>
      </c>
      <c r="AG59" s="34">
        <f>AG16/AG58</f>
        <v>5.6126946879589807</v>
      </c>
      <c r="AH59" s="195"/>
      <c r="AI59" s="195"/>
      <c r="AJ59" s="195"/>
      <c r="AK59" s="195"/>
      <c r="AL59" s="195"/>
      <c r="AM59" s="195"/>
      <c r="AN59" s="195"/>
      <c r="AO59" s="195"/>
      <c r="AP59" s="195"/>
      <c r="AQ59" s="195"/>
      <c r="AR59" s="195"/>
      <c r="AS59" s="195"/>
      <c r="AT59" s="195"/>
      <c r="AU59" s="195"/>
      <c r="AV59" s="195"/>
      <c r="AW59" s="195"/>
      <c r="AX59" s="195"/>
      <c r="AY59" s="195"/>
    </row>
    <row r="60" spans="1:51">
      <c r="A60" t="s">
        <v>16</v>
      </c>
      <c r="C60" s="18" t="s">
        <v>154</v>
      </c>
      <c r="D60" t="s">
        <v>132</v>
      </c>
      <c r="E60" s="3">
        <f t="shared" ref="E60:M60" si="118">1000/E59</f>
        <v>138.40313364615901</v>
      </c>
      <c r="F60" s="3">
        <f t="shared" si="118"/>
        <v>140.46218054044525</v>
      </c>
      <c r="G60" s="3">
        <f t="shared" si="118"/>
        <v>131.00262524999772</v>
      </c>
      <c r="H60" s="3">
        <f t="shared" si="118"/>
        <v>135.55581606900626</v>
      </c>
      <c r="I60" s="3">
        <f t="shared" si="118"/>
        <v>136.70601986925919</v>
      </c>
      <c r="J60" s="3">
        <f t="shared" si="118"/>
        <v>147.33614886699769</v>
      </c>
      <c r="K60" s="3">
        <f t="shared" ref="K60:L60" si="119">1000/K59</f>
        <v>147.33614886699769</v>
      </c>
      <c r="L60" s="3">
        <f t="shared" si="119"/>
        <v>147.33614886699769</v>
      </c>
      <c r="M60" s="3">
        <f t="shared" si="118"/>
        <v>178.16753905130787</v>
      </c>
      <c r="N60" s="31"/>
      <c r="O60" s="3">
        <f t="shared" ref="O60:Q60" si="120">1000/O59</f>
        <v>138.40313364615901</v>
      </c>
      <c r="P60" s="3">
        <f t="shared" si="120"/>
        <v>140.46218054044525</v>
      </c>
      <c r="Q60" s="3">
        <f t="shared" si="120"/>
        <v>131.00262524999772</v>
      </c>
      <c r="R60" s="3">
        <f>1000/R59</f>
        <v>135.55581606900626</v>
      </c>
      <c r="S60" s="3">
        <f t="shared" ref="S60" si="121">1000/S59</f>
        <v>148.53250078136074</v>
      </c>
      <c r="T60" s="3">
        <f t="shared" ref="T60" si="122">1000/T59</f>
        <v>177.03108750775269</v>
      </c>
      <c r="U60" s="3">
        <f t="shared" ref="U60:W60" si="123">1000/U59</f>
        <v>208.9982706160996</v>
      </c>
      <c r="V60" s="3">
        <f t="shared" ref="V60" si="124">1000/V59</f>
        <v>233.53988222009701</v>
      </c>
      <c r="W60" s="3">
        <f t="shared" si="123"/>
        <v>251.15123984324489</v>
      </c>
      <c r="Y60" s="3">
        <f t="shared" ref="Y60:AC60" si="125">1000/Y59</f>
        <v>138.40313364615901</v>
      </c>
      <c r="Z60" s="3">
        <f t="shared" si="125"/>
        <v>140.46218054044525</v>
      </c>
      <c r="AA60" s="3">
        <f t="shared" si="125"/>
        <v>131.00262524999772</v>
      </c>
      <c r="AB60" s="3">
        <f t="shared" si="125"/>
        <v>135.55581606900626</v>
      </c>
      <c r="AC60" s="3">
        <f t="shared" si="125"/>
        <v>136.70601986925919</v>
      </c>
      <c r="AD60" s="3">
        <f>1000/AD59</f>
        <v>147.33614886699769</v>
      </c>
      <c r="AE60" s="3">
        <f>1000/AE59</f>
        <v>162.40579353696606</v>
      </c>
      <c r="AF60" s="3">
        <f>1000/AF59</f>
        <v>175.86019500809533</v>
      </c>
      <c r="AG60" s="3">
        <f>1000/AG59</f>
        <v>178.16753905130787</v>
      </c>
    </row>
    <row r="61" spans="1:51">
      <c r="A61" t="s">
        <v>16</v>
      </c>
      <c r="C61" s="18" t="s">
        <v>155</v>
      </c>
      <c r="E61" s="198">
        <f>IF($D$4,AA61,Q61)</f>
        <v>0.10517083005120005</v>
      </c>
      <c r="F61" s="198">
        <f>IF($D$4,AC61,S61)</f>
        <v>9.9772599834492409E-2</v>
      </c>
      <c r="G61" s="198">
        <f>IF($D$4,AD61,T61)</f>
        <v>9.9606802839329767E-2</v>
      </c>
      <c r="H61" s="198">
        <f>IF($D$4,AG61,W61)</f>
        <v>8.4312382335654509E-2</v>
      </c>
      <c r="I61" s="198">
        <f>IF($D$4,AC61,S61)</f>
        <v>9.9772599834492409E-2</v>
      </c>
      <c r="J61" s="198">
        <f>IF($D$4,AD61,T61)</f>
        <v>9.9606802839329767E-2</v>
      </c>
      <c r="K61" s="198">
        <f>IF($D$4,AD61,T61)</f>
        <v>9.9606802839329767E-2</v>
      </c>
      <c r="L61" s="198">
        <f>IF($D$4,AD61,T61)</f>
        <v>9.9606802839329767E-2</v>
      </c>
      <c r="M61" s="198">
        <f>IF($D$4,AG61,W61)</f>
        <v>8.4312382335654509E-2</v>
      </c>
      <c r="N61" s="31"/>
      <c r="O61" s="198">
        <f t="shared" ref="O61:Q61" si="126">O57/O58</f>
        <v>0.10482160557713756</v>
      </c>
      <c r="P61" s="198">
        <f>P57/P58</f>
        <v>0.10100151877910235</v>
      </c>
      <c r="Q61" s="198">
        <f t="shared" si="126"/>
        <v>0.10517083005120005</v>
      </c>
      <c r="R61" s="198">
        <f>R57/R58</f>
        <v>0.10188460566240697</v>
      </c>
      <c r="S61" s="198">
        <f t="shared" ref="S61:W61" si="127">S57/S58</f>
        <v>9.1684300411842071E-2</v>
      </c>
      <c r="T61" s="198">
        <f t="shared" si="127"/>
        <v>8.5758725083688245E-2</v>
      </c>
      <c r="U61" s="198">
        <f t="shared" ref="U61:V61" si="128">U57/U58</f>
        <v>8.2970529677653115E-2</v>
      </c>
      <c r="V61" s="198">
        <f t="shared" si="128"/>
        <v>7.4251545602770863E-2</v>
      </c>
      <c r="W61" s="198">
        <f t="shared" si="127"/>
        <v>6.1999088926938499E-2</v>
      </c>
      <c r="Y61" s="198">
        <f t="shared" ref="Y61:AB61" si="129">Y57/Y58</f>
        <v>0.10482160557713756</v>
      </c>
      <c r="Z61" s="198">
        <f t="shared" si="129"/>
        <v>0.10100151877910235</v>
      </c>
      <c r="AA61" s="198">
        <f t="shared" si="129"/>
        <v>0.10517083005120005</v>
      </c>
      <c r="AB61" s="198">
        <f t="shared" si="129"/>
        <v>0.10188460566240697</v>
      </c>
      <c r="AC61" s="198">
        <f t="shared" ref="AC61" si="130">AC57/AC58</f>
        <v>9.9772599834492409E-2</v>
      </c>
      <c r="AD61" s="198">
        <f>AD57/AD58</f>
        <v>9.9606802839329767E-2</v>
      </c>
      <c r="AE61" s="198">
        <f>AE57/AE58</f>
        <v>9.5464135078876106E-2</v>
      </c>
      <c r="AF61" s="198">
        <f>AF57/AF58</f>
        <v>8.5674706109653859E-2</v>
      </c>
      <c r="AG61" s="198">
        <f>AG57/AG58</f>
        <v>8.4312382335654509E-2</v>
      </c>
    </row>
    <row r="62" spans="1:51">
      <c r="A62" t="s">
        <v>16</v>
      </c>
      <c r="C62" s="18"/>
      <c r="E62" s="198"/>
      <c r="G62" s="198"/>
      <c r="I62" s="198"/>
      <c r="J62" s="198"/>
      <c r="K62" s="198"/>
      <c r="L62" s="198"/>
      <c r="M62" s="198"/>
      <c r="N62" s="31"/>
      <c r="O62">
        <v>7.7429715476704368</v>
      </c>
      <c r="P62" s="3">
        <f>O62-O58</f>
        <v>-7.9843181079040093E-2</v>
      </c>
    </row>
    <row r="63" spans="1:51" ht="15.75" thickBot="1">
      <c r="A63" t="s">
        <v>16</v>
      </c>
      <c r="C63" s="13" t="s">
        <v>69</v>
      </c>
      <c r="E63" s="4">
        <f t="shared" ref="E63:M63" si="131">E53</f>
        <v>2017</v>
      </c>
      <c r="F63" s="4">
        <f t="shared" si="131"/>
        <v>2019</v>
      </c>
      <c r="G63" s="4">
        <f t="shared" si="131"/>
        <v>2020</v>
      </c>
      <c r="H63" s="4">
        <f t="shared" si="131"/>
        <v>2021</v>
      </c>
      <c r="I63" s="4">
        <f t="shared" si="131"/>
        <v>2030</v>
      </c>
      <c r="J63" s="4">
        <f t="shared" si="131"/>
        <v>2040</v>
      </c>
      <c r="K63" s="4">
        <f t="shared" ref="K63:L63" si="132">K53</f>
        <v>2050</v>
      </c>
      <c r="L63" s="4">
        <f t="shared" si="132"/>
        <v>2050</v>
      </c>
      <c r="M63" s="4">
        <f t="shared" si="131"/>
        <v>2050</v>
      </c>
      <c r="N63" s="31"/>
      <c r="O63" s="4">
        <f t="shared" ref="O63:W63" si="133">O53</f>
        <v>2017</v>
      </c>
      <c r="P63" s="4">
        <f t="shared" si="133"/>
        <v>2019</v>
      </c>
      <c r="Q63" s="4">
        <f t="shared" si="133"/>
        <v>2020</v>
      </c>
      <c r="R63" s="4">
        <f t="shared" si="133"/>
        <v>2021</v>
      </c>
      <c r="S63" s="4">
        <f t="shared" si="133"/>
        <v>2030</v>
      </c>
      <c r="T63" s="4">
        <f t="shared" si="133"/>
        <v>2040</v>
      </c>
      <c r="U63" s="4">
        <f t="shared" ref="U63:V63" si="134">U53</f>
        <v>2050</v>
      </c>
      <c r="V63" s="4">
        <f t="shared" si="134"/>
        <v>2050</v>
      </c>
      <c r="W63" s="4">
        <f t="shared" si="133"/>
        <v>2050</v>
      </c>
      <c r="Y63" s="250">
        <f t="shared" ref="Y63:AG63" si="135">Y$12</f>
        <v>2017</v>
      </c>
      <c r="Z63" s="250">
        <f t="shared" si="135"/>
        <v>2019</v>
      </c>
      <c r="AA63" s="250">
        <f t="shared" si="135"/>
        <v>2020</v>
      </c>
      <c r="AB63" s="250">
        <f t="shared" si="135"/>
        <v>2021</v>
      </c>
      <c r="AC63" s="250">
        <f t="shared" si="135"/>
        <v>2030</v>
      </c>
      <c r="AD63" s="250">
        <f t="shared" si="135"/>
        <v>2040</v>
      </c>
      <c r="AE63" s="250">
        <f t="shared" si="135"/>
        <v>2050</v>
      </c>
      <c r="AF63" s="250">
        <f t="shared" si="135"/>
        <v>2060</v>
      </c>
      <c r="AG63" s="250">
        <f t="shared" si="135"/>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6">P64</f>
        <v>330</v>
      </c>
      <c r="R64" s="3">
        <f t="shared" si="136"/>
        <v>330</v>
      </c>
      <c r="S64" s="46">
        <f t="shared" si="136"/>
        <v>330</v>
      </c>
      <c r="T64" s="46">
        <f t="shared" si="136"/>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37">O53</f>
        <v>2017</v>
      </c>
      <c r="P66">
        <f t="shared" si="137"/>
        <v>2019</v>
      </c>
      <c r="Q66">
        <f t="shared" si="137"/>
        <v>2020</v>
      </c>
      <c r="R66">
        <f t="shared" si="137"/>
        <v>2021</v>
      </c>
      <c r="S66">
        <f t="shared" si="137"/>
        <v>2030</v>
      </c>
      <c r="T66">
        <f t="shared" si="137"/>
        <v>2040</v>
      </c>
      <c r="U66">
        <f t="shared" ref="U66:V66" si="138">U53</f>
        <v>2050</v>
      </c>
      <c r="V66">
        <f t="shared" si="138"/>
        <v>2050</v>
      </c>
      <c r="W66">
        <f t="shared" si="137"/>
        <v>2050</v>
      </c>
    </row>
    <row r="67" spans="1:51">
      <c r="A67" t="s">
        <v>16</v>
      </c>
      <c r="C67" s="18" t="s">
        <v>167</v>
      </c>
      <c r="D67" t="s">
        <v>158</v>
      </c>
      <c r="E67" s="172">
        <v>33.5</v>
      </c>
      <c r="F67" s="58">
        <f t="shared" ref="F67:J70" si="139">IF($D$4,Z67,P67)</f>
        <v>33.5</v>
      </c>
      <c r="G67" s="58">
        <f t="shared" si="139"/>
        <v>33.5</v>
      </c>
      <c r="H67" s="58">
        <f t="shared" si="139"/>
        <v>33.5</v>
      </c>
      <c r="I67" s="58">
        <f t="shared" si="139"/>
        <v>33.5</v>
      </c>
      <c r="J67" s="58">
        <f t="shared" si="139"/>
        <v>33.5</v>
      </c>
      <c r="K67" s="58">
        <f>IF($D$4,AD67,T67)</f>
        <v>33.5</v>
      </c>
      <c r="L67" s="58">
        <f>IF($D$4,AD67,T67)</f>
        <v>33.5</v>
      </c>
      <c r="M67" s="58">
        <f>IF($D$4,AG67,W67)</f>
        <v>33.5</v>
      </c>
      <c r="N67" s="31"/>
      <c r="O67" s="57">
        <f>E67</f>
        <v>33.5</v>
      </c>
      <c r="P67" s="58">
        <f t="shared" ref="P67:T67" si="140">O67</f>
        <v>33.5</v>
      </c>
      <c r="Q67" s="3">
        <f t="shared" si="140"/>
        <v>33.5</v>
      </c>
      <c r="R67" s="3">
        <f t="shared" si="140"/>
        <v>33.5</v>
      </c>
      <c r="S67" s="46">
        <f t="shared" si="140"/>
        <v>33.5</v>
      </c>
      <c r="T67" s="46">
        <f t="shared" si="140"/>
        <v>33.5</v>
      </c>
      <c r="U67" s="46">
        <f>S67</f>
        <v>33.5</v>
      </c>
      <c r="V67" s="46">
        <f t="shared" ref="V67:W70" si="141">S67</f>
        <v>33.5</v>
      </c>
      <c r="W67" s="46">
        <f t="shared" si="141"/>
        <v>33.5</v>
      </c>
      <c r="Y67" s="58">
        <f t="shared" ref="Y67:AB70" si="142">O67</f>
        <v>33.5</v>
      </c>
      <c r="Z67" s="58">
        <f t="shared" si="142"/>
        <v>33.5</v>
      </c>
      <c r="AA67" s="58">
        <f t="shared" si="142"/>
        <v>33.5</v>
      </c>
      <c r="AB67" s="58">
        <f t="shared" si="142"/>
        <v>33.5</v>
      </c>
      <c r="AC67" s="46">
        <f>AA67</f>
        <v>33.5</v>
      </c>
      <c r="AD67" s="46">
        <f>AC67</f>
        <v>33.5</v>
      </c>
      <c r="AE67" s="46">
        <f>AC67</f>
        <v>33.5</v>
      </c>
      <c r="AF67" s="46">
        <f>AC67</f>
        <v>33.5</v>
      </c>
      <c r="AG67" s="46">
        <f>AD67</f>
        <v>33.5</v>
      </c>
    </row>
    <row r="68" spans="1:51">
      <c r="A68" t="s">
        <v>16</v>
      </c>
      <c r="C68" s="18" t="s">
        <v>54</v>
      </c>
      <c r="D68" t="s">
        <v>158</v>
      </c>
      <c r="E68" s="46">
        <f>E70*1.5</f>
        <v>32.25</v>
      </c>
      <c r="F68" s="58">
        <f t="shared" si="139"/>
        <v>32.25</v>
      </c>
      <c r="G68" s="58">
        <f t="shared" si="139"/>
        <v>32.25</v>
      </c>
      <c r="H68" s="58">
        <f t="shared" si="139"/>
        <v>32.25</v>
      </c>
      <c r="I68" s="58">
        <f t="shared" si="139"/>
        <v>28.349999999999998</v>
      </c>
      <c r="J68" s="58">
        <f t="shared" si="139"/>
        <v>28.349999999999998</v>
      </c>
      <c r="K68" s="58">
        <f>IF($D$4,AD68,T68)</f>
        <v>28.349999999999998</v>
      </c>
      <c r="L68" s="58">
        <f>IF($D$4,AD68,T68)</f>
        <v>28.349999999999998</v>
      </c>
      <c r="M68" s="58">
        <f>IF($D$4,AG68,W68)</f>
        <v>28.349999999999998</v>
      </c>
      <c r="N68" s="31"/>
      <c r="O68" s="58">
        <f>E68</f>
        <v>32.25</v>
      </c>
      <c r="P68" s="58">
        <f t="shared" ref="P68:T68" si="143">O68</f>
        <v>32.25</v>
      </c>
      <c r="Q68" s="3">
        <f t="shared" si="143"/>
        <v>32.25</v>
      </c>
      <c r="R68" s="3">
        <f t="shared" si="143"/>
        <v>32.25</v>
      </c>
      <c r="S68" s="46">
        <f t="shared" si="143"/>
        <v>32.25</v>
      </c>
      <c r="T68" s="46">
        <f t="shared" si="143"/>
        <v>32.25</v>
      </c>
      <c r="U68" s="46">
        <f>S68</f>
        <v>32.25</v>
      </c>
      <c r="V68" s="46">
        <f t="shared" si="141"/>
        <v>32.25</v>
      </c>
      <c r="W68" s="46">
        <f t="shared" si="141"/>
        <v>32.25</v>
      </c>
      <c r="Y68" s="58">
        <f t="shared" si="142"/>
        <v>32.25</v>
      </c>
      <c r="Z68" s="58">
        <f t="shared" si="142"/>
        <v>32.25</v>
      </c>
      <c r="AA68" s="58">
        <f t="shared" si="142"/>
        <v>32.25</v>
      </c>
      <c r="AB68" s="58">
        <f t="shared" si="142"/>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39"/>
        <v>43</v>
      </c>
      <c r="G69" s="58">
        <f t="shared" si="139"/>
        <v>43</v>
      </c>
      <c r="H69" s="58">
        <f t="shared" si="139"/>
        <v>43</v>
      </c>
      <c r="I69" s="58">
        <f t="shared" si="139"/>
        <v>37.799999999999997</v>
      </c>
      <c r="J69" s="58">
        <f t="shared" si="139"/>
        <v>37.799999999999997</v>
      </c>
      <c r="K69" s="58">
        <f>IF($D$4,AD69,T69)</f>
        <v>37.799999999999997</v>
      </c>
      <c r="L69" s="58">
        <f>IF($D$4,AD69,T69)</f>
        <v>37.799999999999997</v>
      </c>
      <c r="M69" s="58">
        <f>IF($D$4,AG69,W69)</f>
        <v>37.799999999999997</v>
      </c>
      <c r="N69" s="31"/>
      <c r="O69" s="58">
        <f>E69</f>
        <v>43</v>
      </c>
      <c r="P69" s="58">
        <f t="shared" ref="P69:T69" si="144">O69</f>
        <v>43</v>
      </c>
      <c r="Q69" s="3">
        <f t="shared" si="144"/>
        <v>43</v>
      </c>
      <c r="R69" s="3">
        <f t="shared" si="144"/>
        <v>43</v>
      </c>
      <c r="S69" s="46">
        <f t="shared" si="144"/>
        <v>43</v>
      </c>
      <c r="T69" s="46">
        <f t="shared" si="144"/>
        <v>43</v>
      </c>
      <c r="U69" s="46">
        <f>S69</f>
        <v>43</v>
      </c>
      <c r="V69" s="46">
        <f t="shared" si="141"/>
        <v>43</v>
      </c>
      <c r="W69" s="46">
        <f t="shared" si="141"/>
        <v>43</v>
      </c>
      <c r="Y69" s="58">
        <f t="shared" si="142"/>
        <v>43</v>
      </c>
      <c r="Z69" s="58">
        <f t="shared" si="142"/>
        <v>43</v>
      </c>
      <c r="AA69" s="58">
        <f t="shared" si="142"/>
        <v>43</v>
      </c>
      <c r="AB69" s="58">
        <f t="shared" si="142"/>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39"/>
        <v>18.899999999999999</v>
      </c>
      <c r="G70" s="58">
        <f t="shared" si="139"/>
        <v>18.899999999999999</v>
      </c>
      <c r="H70" s="58">
        <f t="shared" si="139"/>
        <v>18.899999999999999</v>
      </c>
      <c r="I70" s="58">
        <f t="shared" si="139"/>
        <v>18.899999999999999</v>
      </c>
      <c r="J70" s="58">
        <f t="shared" si="139"/>
        <v>18.899999999999999</v>
      </c>
      <c r="K70" s="58">
        <f>IF($D$4,AD70,T70)</f>
        <v>18.899999999999999</v>
      </c>
      <c r="L70" s="58">
        <f>IF($D$4,AD70,T70)</f>
        <v>18.899999999999999</v>
      </c>
      <c r="M70" s="58">
        <f>IF($D$4,AG70,W70)</f>
        <v>18.899999999999999</v>
      </c>
      <c r="N70" s="31"/>
      <c r="O70" s="267">
        <v>18.899999999999999</v>
      </c>
      <c r="P70" s="57">
        <f t="shared" ref="P70:T70" si="145">O70</f>
        <v>18.899999999999999</v>
      </c>
      <c r="Q70" s="3">
        <f t="shared" si="145"/>
        <v>18.899999999999999</v>
      </c>
      <c r="R70" s="3">
        <f t="shared" si="145"/>
        <v>18.899999999999999</v>
      </c>
      <c r="S70" s="266">
        <f t="shared" si="145"/>
        <v>18.899999999999999</v>
      </c>
      <c r="T70" s="266">
        <f t="shared" si="145"/>
        <v>18.899999999999999</v>
      </c>
      <c r="U70" s="266">
        <f>S70</f>
        <v>18.899999999999999</v>
      </c>
      <c r="V70" s="266">
        <f t="shared" si="141"/>
        <v>18.899999999999999</v>
      </c>
      <c r="W70" s="266">
        <f t="shared" si="141"/>
        <v>18.899999999999999</v>
      </c>
      <c r="Y70" s="57">
        <f t="shared" si="142"/>
        <v>18.899999999999999</v>
      </c>
      <c r="Z70" s="58">
        <f t="shared" si="142"/>
        <v>18.899999999999999</v>
      </c>
      <c r="AA70" s="58">
        <f t="shared" si="142"/>
        <v>18.899999999999999</v>
      </c>
      <c r="AB70" s="58">
        <f t="shared" si="142"/>
        <v>18.899999999999999</v>
      </c>
      <c r="AC70" s="46">
        <f>AA70</f>
        <v>18.899999999999999</v>
      </c>
      <c r="AD70" s="46">
        <f>AC70</f>
        <v>18.899999999999999</v>
      </c>
      <c r="AE70" s="46">
        <f>AC70</f>
        <v>18.899999999999999</v>
      </c>
      <c r="AF70" s="46">
        <f>AC70</f>
        <v>18.899999999999999</v>
      </c>
      <c r="AG70" s="46">
        <f>AD70</f>
        <v>18.899999999999999</v>
      </c>
    </row>
    <row r="71" spans="1:51">
      <c r="A71" t="s">
        <v>16</v>
      </c>
      <c r="C71" s="224" t="s">
        <v>612</v>
      </c>
      <c r="J71"/>
      <c r="N71" s="31"/>
    </row>
    <row r="72" spans="1:51" ht="15.75" thickBot="1">
      <c r="A72" t="s">
        <v>16</v>
      </c>
      <c r="C72" s="13" t="s">
        <v>165</v>
      </c>
      <c r="J72"/>
      <c r="N72" s="31"/>
      <c r="O72" s="245">
        <f t="shared" ref="O72:W113" si="146">O$12</f>
        <v>2017</v>
      </c>
      <c r="P72" s="245">
        <f t="shared" si="146"/>
        <v>2019</v>
      </c>
      <c r="Q72" s="245">
        <f t="shared" si="146"/>
        <v>2020</v>
      </c>
      <c r="R72" s="245">
        <f t="shared" si="146"/>
        <v>2021</v>
      </c>
      <c r="S72" s="245">
        <f t="shared" si="146"/>
        <v>2030</v>
      </c>
      <c r="T72" s="245">
        <f t="shared" si="146"/>
        <v>2040</v>
      </c>
      <c r="U72" s="245">
        <f t="shared" si="146"/>
        <v>2050</v>
      </c>
      <c r="V72" s="245">
        <f t="shared" si="146"/>
        <v>2060</v>
      </c>
      <c r="W72" s="245">
        <f t="shared" si="146"/>
        <v>2070</v>
      </c>
    </row>
    <row r="73" spans="1:51">
      <c r="A73" t="s">
        <v>16</v>
      </c>
      <c r="C73" s="18" t="s">
        <v>169</v>
      </c>
      <c r="E73" s="196">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7">
        <f>E73</f>
        <v>0.55000000000000004</v>
      </c>
      <c r="P73" s="197">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7">
        <f>O73</f>
        <v>0.55000000000000004</v>
      </c>
      <c r="Z73" s="197">
        <f>P73</f>
        <v>0.55000000000000004</v>
      </c>
      <c r="AA73" s="197">
        <f>Q73</f>
        <v>0.55000000000000004</v>
      </c>
      <c r="AB73" s="197">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191</v>
      </c>
    </row>
    <row r="75" spans="1:51">
      <c r="A75" t="s">
        <v>16</v>
      </c>
      <c r="C75" s="29" t="str">
        <f>C54</f>
        <v>Low Income</v>
      </c>
      <c r="D75" t="s">
        <v>179</v>
      </c>
      <c r="E75" s="47">
        <f t="shared" ref="E75:J75" si="147">IF($D$4,Y75,O75)</f>
        <v>0.51510723782285484</v>
      </c>
      <c r="F75" s="47">
        <f t="shared" si="147"/>
        <v>0.51893420171073767</v>
      </c>
      <c r="G75" s="47">
        <f t="shared" si="147"/>
        <v>0.5399653125395153</v>
      </c>
      <c r="H75" s="47">
        <f t="shared" si="147"/>
        <v>0.5491065707339321</v>
      </c>
      <c r="I75" s="47">
        <f t="shared" si="147"/>
        <v>0.53870543779685498</v>
      </c>
      <c r="J75" s="47">
        <f t="shared" si="147"/>
        <v>0.48508347621126702</v>
      </c>
      <c r="K75" s="47">
        <f>IF($D$4,AD75,T75)</f>
        <v>0.48508347621126702</v>
      </c>
      <c r="L75" s="47">
        <f>IF($D$4,AD75,T75)</f>
        <v>0.48508347621126702</v>
      </c>
      <c r="M75" s="47">
        <f>IF($D$4,AG75,W75)</f>
        <v>0.22109628216238786</v>
      </c>
      <c r="N75" s="31"/>
      <c r="O75" s="3">
        <f t="shared" ref="O75:W75" si="148">O25*O13</f>
        <v>0.51510723782285484</v>
      </c>
      <c r="P75" s="3">
        <f>P25*P13</f>
        <v>0.51893420171073767</v>
      </c>
      <c r="Q75" s="3">
        <f t="shared" si="148"/>
        <v>0.5399653125395153</v>
      </c>
      <c r="R75" s="3">
        <f t="shared" si="148"/>
        <v>0.5491065707339321</v>
      </c>
      <c r="S75" s="3">
        <f t="shared" si="148"/>
        <v>0.53870543779685498</v>
      </c>
      <c r="T75" s="3">
        <f t="shared" si="148"/>
        <v>0.48508347621126702</v>
      </c>
      <c r="U75" s="3">
        <f t="shared" ref="U75:V75" si="149">U25*U13</f>
        <v>0.41037838014923522</v>
      </c>
      <c r="V75" s="3">
        <f t="shared" si="149"/>
        <v>0.32063959102902867</v>
      </c>
      <c r="W75" s="3">
        <f t="shared" si="148"/>
        <v>0.22109628216238786</v>
      </c>
      <c r="Y75" s="3">
        <f>O75</f>
        <v>0.51510723782285484</v>
      </c>
      <c r="Z75" s="3">
        <f>P75</f>
        <v>0.51893420171073767</v>
      </c>
      <c r="AA75" s="3">
        <f>Q75</f>
        <v>0.5399653125395153</v>
      </c>
      <c r="AB75" s="3">
        <f>R75</f>
        <v>0.5491065707339321</v>
      </c>
      <c r="AC75" s="3">
        <f>AC25*AC13</f>
        <v>0.53870543779685498</v>
      </c>
      <c r="AD75" s="3">
        <f>AD25*AD13</f>
        <v>0.48508347621126702</v>
      </c>
      <c r="AE75" s="3">
        <f>AE25*AE13</f>
        <v>0.41037838014923522</v>
      </c>
      <c r="AF75" s="3">
        <f>AF25*AF13</f>
        <v>0.32063959102902867</v>
      </c>
      <c r="AG75" s="3">
        <f>AG25*AG13</f>
        <v>0.22109628216238786</v>
      </c>
    </row>
    <row r="76" spans="1:51">
      <c r="A76" t="s">
        <v>16</v>
      </c>
      <c r="C76" s="29"/>
      <c r="E76" s="3"/>
      <c r="G76" s="3"/>
      <c r="I76" s="3"/>
      <c r="J76" s="3"/>
      <c r="K76" s="3"/>
      <c r="L76" s="3"/>
      <c r="M76" s="3"/>
      <c r="N76" s="31"/>
      <c r="O76" s="250">
        <f t="shared" ref="O76:W76" si="150">O$12</f>
        <v>2017</v>
      </c>
      <c r="P76" s="250">
        <f t="shared" si="150"/>
        <v>2019</v>
      </c>
      <c r="Q76" s="250">
        <f t="shared" si="150"/>
        <v>2020</v>
      </c>
      <c r="R76" s="250">
        <f t="shared" si="150"/>
        <v>2021</v>
      </c>
      <c r="S76" s="250">
        <f t="shared" si="150"/>
        <v>2030</v>
      </c>
      <c r="T76" s="250">
        <f t="shared" si="150"/>
        <v>2040</v>
      </c>
      <c r="U76" s="250">
        <f t="shared" si="150"/>
        <v>2050</v>
      </c>
      <c r="V76" s="250">
        <f t="shared" si="150"/>
        <v>2060</v>
      </c>
      <c r="W76" s="250">
        <f t="shared" si="150"/>
        <v>2070</v>
      </c>
      <c r="Y76" s="250">
        <f t="shared" ref="Y76:AG76" si="151">Y$12</f>
        <v>2017</v>
      </c>
      <c r="Z76" s="250">
        <f t="shared" si="151"/>
        <v>2019</v>
      </c>
      <c r="AA76" s="250">
        <f t="shared" si="151"/>
        <v>2020</v>
      </c>
      <c r="AB76" s="250">
        <f t="shared" si="151"/>
        <v>2021</v>
      </c>
      <c r="AC76" s="250">
        <f t="shared" si="151"/>
        <v>2030</v>
      </c>
      <c r="AD76" s="250">
        <f t="shared" si="151"/>
        <v>2040</v>
      </c>
      <c r="AE76" s="250">
        <f t="shared" si="151"/>
        <v>2050</v>
      </c>
      <c r="AF76" s="250">
        <f t="shared" si="151"/>
        <v>2060</v>
      </c>
      <c r="AG76" s="250">
        <f t="shared" si="151"/>
        <v>2070</v>
      </c>
    </row>
    <row r="77" spans="1:51">
      <c r="A77" t="s">
        <v>16</v>
      </c>
      <c r="C77" t="s">
        <v>72</v>
      </c>
      <c r="D77" t="s">
        <v>39</v>
      </c>
      <c r="E77" s="48">
        <f t="shared" ref="E77:J77" si="152">IF($D$4,Y77,O77)</f>
        <v>0.23381516587677725</v>
      </c>
      <c r="F77" s="48">
        <f t="shared" si="152"/>
        <v>0.23381516587677725</v>
      </c>
      <c r="G77" s="48">
        <f t="shared" si="152"/>
        <v>0.23381516587677725</v>
      </c>
      <c r="H77" s="48">
        <f t="shared" si="152"/>
        <v>0.23381516587677725</v>
      </c>
      <c r="I77" s="48">
        <f t="shared" si="152"/>
        <v>0.21101818720379142</v>
      </c>
      <c r="J77" s="48">
        <f t="shared" si="152"/>
        <v>0.19044391395142174</v>
      </c>
      <c r="K77" s="48">
        <f>IF($D$4,AD77,T77)</f>
        <v>0.19044391395142174</v>
      </c>
      <c r="L77" s="48">
        <f>IF($D$4,AD77,T77)</f>
        <v>0.19044391395142174</v>
      </c>
      <c r="M77" s="48">
        <f>IF($D$4,AG77,W77)</f>
        <v>0.17187563234115816</v>
      </c>
      <c r="N77" s="205"/>
      <c r="O77" s="48">
        <f t="shared" ref="O77:W77" si="153">O$41*1000*O$35*O$30/O$67/O$64</f>
        <v>0.23381516587677725</v>
      </c>
      <c r="P77" s="48">
        <f t="shared" si="153"/>
        <v>0.23381516587677725</v>
      </c>
      <c r="Q77" s="164">
        <f t="shared" si="153"/>
        <v>0.23381516587677725</v>
      </c>
      <c r="R77" s="164">
        <f t="shared" si="153"/>
        <v>0.23381516587677725</v>
      </c>
      <c r="S77" s="238">
        <f t="shared" si="153"/>
        <v>0.23381516587677725</v>
      </c>
      <c r="T77" s="238">
        <f t="shared" si="153"/>
        <v>0.23381516587677725</v>
      </c>
      <c r="U77" s="238">
        <f t="shared" si="153"/>
        <v>0.23381516587677725</v>
      </c>
      <c r="V77" s="238">
        <f t="shared" si="153"/>
        <v>0.23381516587677725</v>
      </c>
      <c r="W77" s="238">
        <f t="shared" si="153"/>
        <v>0.23381516587677725</v>
      </c>
      <c r="X77" s="204"/>
      <c r="Y77" s="48">
        <f t="shared" ref="Y77:Y90" si="154">O77</f>
        <v>0.23381516587677725</v>
      </c>
      <c r="Z77" s="48">
        <f t="shared" ref="Z77:Z90" si="155">P77</f>
        <v>0.23381516587677725</v>
      </c>
      <c r="AA77" s="48">
        <f t="shared" ref="AA77:AA90" si="156">Q77</f>
        <v>0.23381516587677725</v>
      </c>
      <c r="AB77" s="48">
        <f t="shared" ref="AB77:AB90" si="157">R77</f>
        <v>0.23381516587677725</v>
      </c>
      <c r="AC77" s="48">
        <f>AC$41*1000*AC$35*AC$30/AC$67/AC$64</f>
        <v>0.21101818720379142</v>
      </c>
      <c r="AD77" s="48">
        <f>AD$41*1000*AD$35*AD$30/AD$67/AD$64</f>
        <v>0.19044391395142174</v>
      </c>
      <c r="AE77" s="48">
        <f>AE$41*1000*AE$35*AE$30/AE$67/AE$64</f>
        <v>0.19044391395142174</v>
      </c>
      <c r="AF77" s="48">
        <f>AF$41*1000*AF$35*AF$30/AF$67/AF$64</f>
        <v>0.19044391395142174</v>
      </c>
      <c r="AG77" s="48">
        <f>AG$41*1000*AG$35*AG$30/AG$67/AG$64</f>
        <v>0.17187563234115816</v>
      </c>
      <c r="AH77" s="204"/>
      <c r="AI77" s="204"/>
      <c r="AJ77" s="204"/>
      <c r="AK77" s="204"/>
      <c r="AL77" s="204"/>
      <c r="AM77" s="204"/>
      <c r="AN77" s="204"/>
      <c r="AO77" s="204"/>
      <c r="AP77" s="204"/>
      <c r="AQ77" s="204"/>
      <c r="AR77" s="204"/>
      <c r="AS77" s="204"/>
      <c r="AT77" s="204"/>
      <c r="AU77" s="204"/>
      <c r="AV77" s="204"/>
      <c r="AW77" s="204"/>
      <c r="AX77" s="204"/>
      <c r="AY77" s="204"/>
    </row>
    <row r="78" spans="1:51">
      <c r="A78" t="s">
        <v>16</v>
      </c>
      <c r="C78" t="s">
        <v>54</v>
      </c>
      <c r="D78" t="s">
        <v>39</v>
      </c>
      <c r="E78" s="241">
        <v>5.0000000000000001E-3</v>
      </c>
      <c r="F78" s="48">
        <f t="shared" ref="F78:J79" si="158">IF($D$4,Z78,P78)</f>
        <v>5.0000000000000001E-3</v>
      </c>
      <c r="G78" s="48">
        <f t="shared" si="158"/>
        <v>5.0000000000000001E-3</v>
      </c>
      <c r="H78" s="48">
        <f t="shared" si="158"/>
        <v>2.75E-2</v>
      </c>
      <c r="I78" s="48">
        <f t="shared" si="158"/>
        <v>0.05</v>
      </c>
      <c r="J78" s="48">
        <f t="shared" si="158"/>
        <v>0.1</v>
      </c>
      <c r="K78" s="48">
        <f>IF($D$4,AD78,T78)</f>
        <v>0.1</v>
      </c>
      <c r="L78" s="48">
        <f>IF($D$4,AD78,T78)</f>
        <v>0.1</v>
      </c>
      <c r="M78" s="48">
        <f>IF($D$4,AG78,W78)</f>
        <v>0.1</v>
      </c>
      <c r="N78" s="205"/>
      <c r="O78" s="197">
        <f>E78</f>
        <v>5.0000000000000001E-3</v>
      </c>
      <c r="P78" s="197">
        <f>O78</f>
        <v>5.0000000000000001E-3</v>
      </c>
      <c r="Q78" s="164">
        <f>P78</f>
        <v>5.0000000000000001E-3</v>
      </c>
      <c r="R78" s="164">
        <f>AVERAGE(Q78,S78)</f>
        <v>2.75E-2</v>
      </c>
      <c r="S78" s="239">
        <v>0.05</v>
      </c>
      <c r="T78" s="25">
        <v>0.1</v>
      </c>
      <c r="U78" s="25">
        <v>0.1</v>
      </c>
      <c r="V78" s="25">
        <v>0.1</v>
      </c>
      <c r="W78" s="25">
        <v>0.1</v>
      </c>
      <c r="X78" s="204"/>
      <c r="Y78" s="48">
        <f t="shared" si="154"/>
        <v>5.0000000000000001E-3</v>
      </c>
      <c r="Z78" s="48">
        <f t="shared" si="155"/>
        <v>5.0000000000000001E-3</v>
      </c>
      <c r="AA78" s="48">
        <f t="shared" si="156"/>
        <v>5.0000000000000001E-3</v>
      </c>
      <c r="AB78" s="117">
        <f t="shared" si="157"/>
        <v>2.75E-2</v>
      </c>
      <c r="AC78" s="54">
        <f>S78</f>
        <v>0.05</v>
      </c>
      <c r="AD78" s="54">
        <f t="shared" ref="AD78:AG78" si="159">T78</f>
        <v>0.1</v>
      </c>
      <c r="AE78" s="54">
        <f t="shared" si="159"/>
        <v>0.1</v>
      </c>
      <c r="AF78" s="54">
        <f t="shared" si="159"/>
        <v>0.1</v>
      </c>
      <c r="AG78" s="54">
        <f t="shared" si="159"/>
        <v>0.1</v>
      </c>
      <c r="AH78" s="204"/>
      <c r="AI78" s="204"/>
      <c r="AJ78" s="204"/>
      <c r="AK78" s="204"/>
      <c r="AL78" s="204"/>
      <c r="AM78" s="204"/>
      <c r="AN78" s="204"/>
      <c r="AO78" s="204"/>
      <c r="AP78" s="204"/>
      <c r="AQ78" s="204"/>
      <c r="AR78" s="204"/>
      <c r="AS78" s="204"/>
      <c r="AT78" s="204"/>
      <c r="AU78" s="204"/>
      <c r="AV78" s="204"/>
      <c r="AW78" s="204"/>
      <c r="AX78" s="204"/>
      <c r="AY78" s="204"/>
    </row>
    <row r="79" spans="1:51">
      <c r="A79" t="s">
        <v>16</v>
      </c>
      <c r="C79" t="s">
        <v>71</v>
      </c>
      <c r="D79" t="s">
        <v>39</v>
      </c>
      <c r="E79" s="241">
        <v>0</v>
      </c>
      <c r="F79" s="48">
        <f t="shared" si="158"/>
        <v>5.0000000000000001E-3</v>
      </c>
      <c r="G79" s="48">
        <f t="shared" si="158"/>
        <v>5.0000000000000001E-3</v>
      </c>
      <c r="H79" s="48">
        <f t="shared" si="158"/>
        <v>5.0000000000000001E-3</v>
      </c>
      <c r="I79" s="48">
        <f t="shared" si="158"/>
        <v>0</v>
      </c>
      <c r="J79" s="48">
        <f t="shared" si="158"/>
        <v>0</v>
      </c>
      <c r="K79" s="48">
        <f>IF($D$4,AD79,T79)</f>
        <v>0</v>
      </c>
      <c r="L79" s="48">
        <f>IF($D$4,AD79,T79)</f>
        <v>0</v>
      </c>
      <c r="M79" s="48">
        <f>IF($D$4,AG79,W79)</f>
        <v>0</v>
      </c>
      <c r="N79" s="205"/>
      <c r="O79" s="197">
        <f>E79</f>
        <v>0</v>
      </c>
      <c r="P79" s="197">
        <v>5.0000000000000001E-3</v>
      </c>
      <c r="Q79" s="164">
        <v>5.0000000000000001E-3</v>
      </c>
      <c r="R79" s="164">
        <v>5.0000000000000001E-3</v>
      </c>
      <c r="S79" s="239">
        <v>5.0000000000000001E-3</v>
      </c>
      <c r="T79" s="239">
        <v>5.0000000000000001E-3</v>
      </c>
      <c r="U79" s="239">
        <v>5.0000000000000001E-3</v>
      </c>
      <c r="V79" s="239">
        <v>5.0000000000000001E-3</v>
      </c>
      <c r="W79" s="239">
        <v>5.0000000000000001E-3</v>
      </c>
      <c r="X79" s="204"/>
      <c r="Y79" s="48">
        <f t="shared" si="154"/>
        <v>0</v>
      </c>
      <c r="Z79" s="48">
        <f t="shared" si="155"/>
        <v>5.0000000000000001E-3</v>
      </c>
      <c r="AA79" s="48">
        <f t="shared" si="156"/>
        <v>5.0000000000000001E-3</v>
      </c>
      <c r="AB79" s="48">
        <f t="shared" si="157"/>
        <v>5.0000000000000001E-3</v>
      </c>
      <c r="AC79" s="25">
        <v>0</v>
      </c>
      <c r="AD79" s="25">
        <v>0</v>
      </c>
      <c r="AE79" s="25">
        <v>0</v>
      </c>
      <c r="AF79" s="25">
        <v>0</v>
      </c>
      <c r="AG79" s="25">
        <v>0</v>
      </c>
      <c r="AH79" s="204"/>
      <c r="AI79" s="204"/>
      <c r="AJ79" s="204"/>
      <c r="AK79" s="204"/>
      <c r="AL79" s="204"/>
      <c r="AM79" s="204"/>
      <c r="AN79" s="204"/>
      <c r="AO79" s="204"/>
      <c r="AP79" s="204"/>
      <c r="AQ79" s="204"/>
      <c r="AR79" s="204"/>
      <c r="AS79" s="204"/>
      <c r="AT79" s="204"/>
      <c r="AU79" s="204"/>
      <c r="AV79" s="204"/>
      <c r="AW79" s="204"/>
      <c r="AX79" s="204"/>
      <c r="AY79" s="204"/>
    </row>
    <row r="80" spans="1:51">
      <c r="A80" t="s">
        <v>16</v>
      </c>
      <c r="C80" t="s">
        <v>70</v>
      </c>
      <c r="D80" t="s">
        <v>39</v>
      </c>
      <c r="E80" s="24">
        <f t="shared" ref="E80:M80" si="160">1-SUM(E77:E79)</f>
        <v>0.7611848341232228</v>
      </c>
      <c r="F80" s="24">
        <f t="shared" si="160"/>
        <v>0.75618483412322268</v>
      </c>
      <c r="G80" s="24">
        <f t="shared" si="160"/>
        <v>0.75618483412322268</v>
      </c>
      <c r="H80" s="24">
        <f t="shared" si="160"/>
        <v>0.73368483412322272</v>
      </c>
      <c r="I80" s="24">
        <f t="shared" si="160"/>
        <v>0.73898181279620856</v>
      </c>
      <c r="J80" s="24">
        <f t="shared" si="160"/>
        <v>0.70955608604857823</v>
      </c>
      <c r="K80" s="24">
        <f t="shared" ref="K80:L80" si="161">1-SUM(K77:K79)</f>
        <v>0.70955608604857823</v>
      </c>
      <c r="L80" s="24">
        <f t="shared" si="161"/>
        <v>0.70955608604857823</v>
      </c>
      <c r="M80" s="24">
        <f t="shared" si="160"/>
        <v>0.72812436765884181</v>
      </c>
      <c r="N80" s="205"/>
      <c r="O80" s="24">
        <f t="shared" ref="O80:Q80" si="162">1-SUM(O77:O79)</f>
        <v>0.7611848341232228</v>
      </c>
      <c r="P80" s="24">
        <f t="shared" si="162"/>
        <v>0.75618483412322268</v>
      </c>
      <c r="Q80" s="24">
        <f t="shared" si="162"/>
        <v>0.75618483412322268</v>
      </c>
      <c r="R80" s="24">
        <f t="shared" ref="R80" si="163">1-SUM(R77:R79)</f>
        <v>0.73368483412322272</v>
      </c>
      <c r="S80" s="24">
        <f t="shared" ref="S80:T80" si="164">1-SUM(S77:S79)</f>
        <v>0.71118483412322275</v>
      </c>
      <c r="T80" s="24">
        <f t="shared" si="164"/>
        <v>0.66118483412322271</v>
      </c>
      <c r="U80" s="24">
        <f t="shared" ref="U80:W80" si="165">1-SUM(U77:U79)</f>
        <v>0.66118483412322271</v>
      </c>
      <c r="V80" s="24">
        <f t="shared" ref="V80" si="166">1-SUM(V77:V79)</f>
        <v>0.66118483412322271</v>
      </c>
      <c r="W80" s="24">
        <f t="shared" si="165"/>
        <v>0.66118483412322271</v>
      </c>
      <c r="X80" s="204"/>
      <c r="Y80" s="48">
        <f t="shared" si="154"/>
        <v>0.7611848341232228</v>
      </c>
      <c r="Z80" s="48">
        <f t="shared" si="155"/>
        <v>0.75618483412322268</v>
      </c>
      <c r="AA80" s="48">
        <f t="shared" si="156"/>
        <v>0.75618483412322268</v>
      </c>
      <c r="AB80" s="48">
        <f t="shared" si="157"/>
        <v>0.73368483412322272</v>
      </c>
      <c r="AC80" s="24">
        <f>1-SUM(AC77:AC79)</f>
        <v>0.73898181279620856</v>
      </c>
      <c r="AD80" s="24">
        <f>1-SUM(AD77:AD79)</f>
        <v>0.70955608604857823</v>
      </c>
      <c r="AE80" s="24">
        <f>1-SUM(AE77:AE79)</f>
        <v>0.70955608604857823</v>
      </c>
      <c r="AF80" s="24">
        <f>1-SUM(AF77:AF79)</f>
        <v>0.70955608604857823</v>
      </c>
      <c r="AG80" s="24">
        <f>1-SUM(AG77:AG79)</f>
        <v>0.72812436765884181</v>
      </c>
      <c r="AH80" s="204"/>
      <c r="AI80" s="204"/>
      <c r="AJ80" s="204"/>
      <c r="AK80" s="204"/>
      <c r="AL80" s="204"/>
      <c r="AM80" s="204"/>
      <c r="AN80" s="204"/>
      <c r="AO80" s="204"/>
      <c r="AP80" s="204"/>
      <c r="AQ80" s="204"/>
      <c r="AR80" s="204"/>
      <c r="AS80" s="204"/>
      <c r="AT80" s="204"/>
      <c r="AU80" s="204"/>
      <c r="AV80" s="204"/>
      <c r="AW80" s="204"/>
      <c r="AX80" s="204"/>
      <c r="AY80" s="204"/>
    </row>
    <row r="81" spans="1:51">
      <c r="A81" t="s">
        <v>16</v>
      </c>
      <c r="C81" s="29" t="str">
        <f>C55</f>
        <v>Middle Income</v>
      </c>
      <c r="D81" t="s">
        <v>179</v>
      </c>
      <c r="E81" s="3">
        <f t="shared" ref="E81:J82" si="167">IF($D$4,Y81,O81)</f>
        <v>9.2340547486185294</v>
      </c>
      <c r="F81" s="3">
        <f t="shared" si="167"/>
        <v>9.7394791998722337</v>
      </c>
      <c r="G81" s="3">
        <f t="shared" si="167"/>
        <v>10.234967504004217</v>
      </c>
      <c r="H81" s="3">
        <f t="shared" si="167"/>
        <v>9.7380100448709115</v>
      </c>
      <c r="I81" s="3">
        <f t="shared" si="167"/>
        <v>10.670368699618235</v>
      </c>
      <c r="J81" s="3">
        <f t="shared" si="167"/>
        <v>11.623733937660523</v>
      </c>
      <c r="K81" s="3">
        <f>IF($D$4,AD81,T81)</f>
        <v>11.623733937660523</v>
      </c>
      <c r="L81" s="3">
        <f>IF($D$4,AD81,T81)</f>
        <v>11.623733937660523</v>
      </c>
      <c r="M81" s="3">
        <f>IF($D$4,AG81,W81)</f>
        <v>15.387351454443802</v>
      </c>
      <c r="N81" s="31"/>
      <c r="O81" s="3">
        <f t="shared" ref="O81:W81" si="168">O$26*O$14</f>
        <v>9.2340547486185294</v>
      </c>
      <c r="P81" s="3">
        <f t="shared" si="168"/>
        <v>9.7394791998722337</v>
      </c>
      <c r="Q81" s="3">
        <f t="shared" si="168"/>
        <v>10.234967504004217</v>
      </c>
      <c r="R81" s="3">
        <f t="shared" si="168"/>
        <v>9.7380100448709115</v>
      </c>
      <c r="S81" s="240">
        <f t="shared" si="168"/>
        <v>11.231967052229724</v>
      </c>
      <c r="T81" s="240">
        <f t="shared" si="168"/>
        <v>12.879483587435486</v>
      </c>
      <c r="U81" s="240">
        <f t="shared" si="168"/>
        <v>14.819718821037307</v>
      </c>
      <c r="V81" s="240">
        <f t="shared" si="168"/>
        <v>16.49017036923037</v>
      </c>
      <c r="W81" s="240">
        <f t="shared" si="168"/>
        <v>17.947049370979801</v>
      </c>
      <c r="Y81" s="48">
        <f t="shared" si="154"/>
        <v>9.2340547486185294</v>
      </c>
      <c r="Z81" s="48">
        <f t="shared" si="155"/>
        <v>9.7394791998722337</v>
      </c>
      <c r="AA81" s="48">
        <f t="shared" si="156"/>
        <v>10.234967504004217</v>
      </c>
      <c r="AB81" s="48">
        <f t="shared" si="157"/>
        <v>9.7380100448709115</v>
      </c>
      <c r="AC81" s="3">
        <f>AC$26*AC$14</f>
        <v>10.670368699618235</v>
      </c>
      <c r="AD81" s="3">
        <f>AD$26*AD$14</f>
        <v>11.623733937660523</v>
      </c>
      <c r="AE81" s="3">
        <f>AE$26*AE$14</f>
        <v>13.374796235986169</v>
      </c>
      <c r="AF81" s="3">
        <f>AF$26*AF$14</f>
        <v>14.882378758230406</v>
      </c>
      <c r="AG81" s="3">
        <f>AG$26*AG$14</f>
        <v>15.387351454443802</v>
      </c>
    </row>
    <row r="82" spans="1:51">
      <c r="A82" t="s">
        <v>16</v>
      </c>
      <c r="C82" t="str">
        <f>C77</f>
        <v>Priv.veh.</v>
      </c>
      <c r="D82" t="s">
        <v>39</v>
      </c>
      <c r="E82" s="48">
        <f t="shared" si="167"/>
        <v>0.46899534845462248</v>
      </c>
      <c r="F82" s="48">
        <f t="shared" si="167"/>
        <v>0.46899534845462248</v>
      </c>
      <c r="G82" s="48">
        <f t="shared" si="167"/>
        <v>0.46899534845462248</v>
      </c>
      <c r="H82" s="48">
        <f t="shared" si="167"/>
        <v>0.46899534845462248</v>
      </c>
      <c r="I82" s="48">
        <f t="shared" si="167"/>
        <v>0.42326830198029675</v>
      </c>
      <c r="J82" s="48">
        <f t="shared" si="167"/>
        <v>0.40210488688128182</v>
      </c>
      <c r="K82" s="48">
        <f>IF($D$4,AD82,T82)</f>
        <v>0.40210488688128182</v>
      </c>
      <c r="L82" s="48">
        <f>IF($D$4,AD82,T82)</f>
        <v>0.40210488688128182</v>
      </c>
      <c r="M82" s="48">
        <f>IF($D$4,AG82,W82)</f>
        <v>0.36289966041035687</v>
      </c>
      <c r="N82" s="205"/>
      <c r="O82" s="48">
        <f t="shared" ref="O82:W82" si="169">O$42*1000*O$36*O$31/O$67/O$64</f>
        <v>0.46899534845462248</v>
      </c>
      <c r="P82" s="48">
        <f t="shared" si="169"/>
        <v>0.46899534845462248</v>
      </c>
      <c r="Q82" s="3">
        <f t="shared" si="169"/>
        <v>0.46899534845462248</v>
      </c>
      <c r="R82" s="3">
        <f t="shared" si="169"/>
        <v>0.46899534845462248</v>
      </c>
      <c r="S82" s="238">
        <f t="shared" si="169"/>
        <v>0.46899534845462248</v>
      </c>
      <c r="T82" s="238">
        <f t="shared" si="169"/>
        <v>0.46899534845462248</v>
      </c>
      <c r="U82" s="238">
        <f t="shared" si="169"/>
        <v>0.46899534845462248</v>
      </c>
      <c r="V82" s="238">
        <f t="shared" si="169"/>
        <v>0.46899534845462248</v>
      </c>
      <c r="W82" s="238">
        <f t="shared" si="169"/>
        <v>0.46899534845462248</v>
      </c>
      <c r="X82" s="204"/>
      <c r="Y82" s="48">
        <f t="shared" si="154"/>
        <v>0.46899534845462248</v>
      </c>
      <c r="Z82" s="48">
        <f t="shared" si="155"/>
        <v>0.46899534845462248</v>
      </c>
      <c r="AA82" s="48">
        <f t="shared" si="156"/>
        <v>0.46899534845462248</v>
      </c>
      <c r="AB82" s="48">
        <f t="shared" si="157"/>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0.36289966041035687</v>
      </c>
      <c r="AH82" s="204"/>
      <c r="AI82" s="204"/>
      <c r="AJ82" s="204"/>
      <c r="AK82" s="204"/>
      <c r="AL82" s="204"/>
      <c r="AM82" s="204"/>
      <c r="AN82" s="204"/>
      <c r="AO82" s="204"/>
      <c r="AP82" s="204"/>
      <c r="AQ82" s="204"/>
      <c r="AR82" s="204"/>
      <c r="AS82" s="204"/>
      <c r="AT82" s="204"/>
      <c r="AU82" s="204"/>
      <c r="AV82" s="204"/>
      <c r="AW82" s="204"/>
      <c r="AX82" s="204"/>
      <c r="AY82" s="204"/>
    </row>
    <row r="83" spans="1:51">
      <c r="A83" t="s">
        <v>16</v>
      </c>
      <c r="C83" t="str">
        <f>C78</f>
        <v>BRT</v>
      </c>
      <c r="D83" t="s">
        <v>39</v>
      </c>
      <c r="E83" s="241">
        <v>0.01</v>
      </c>
      <c r="F83" s="48">
        <f t="shared" ref="F83:J84" si="170">IF($D$4,Z83,P83)</f>
        <v>0.01</v>
      </c>
      <c r="G83" s="48">
        <f t="shared" si="170"/>
        <v>0.01</v>
      </c>
      <c r="H83" s="48">
        <f t="shared" si="170"/>
        <v>3.0000000000000002E-2</v>
      </c>
      <c r="I83" s="48">
        <f t="shared" si="170"/>
        <v>0.05</v>
      </c>
      <c r="J83" s="48">
        <f t="shared" si="170"/>
        <v>0.1</v>
      </c>
      <c r="K83" s="48">
        <f>IF($D$4,AD83,T83)</f>
        <v>0.1</v>
      </c>
      <c r="L83" s="48">
        <f>IF($D$4,AD83,T83)</f>
        <v>0.1</v>
      </c>
      <c r="M83" s="48">
        <f>IF($D$4,AG83,W83)</f>
        <v>0.1</v>
      </c>
      <c r="N83" s="205"/>
      <c r="O83" s="206">
        <f>E83</f>
        <v>0.01</v>
      </c>
      <c r="P83" s="206">
        <f t="shared" ref="P83:T84" si="171">O83</f>
        <v>0.01</v>
      </c>
      <c r="Q83" s="3">
        <f>P83</f>
        <v>0.01</v>
      </c>
      <c r="R83" s="3">
        <f>AVERAGE(Q83,S83)</f>
        <v>3.0000000000000002E-2</v>
      </c>
      <c r="S83" s="239">
        <v>0.05</v>
      </c>
      <c r="T83" s="25">
        <v>0.1</v>
      </c>
      <c r="U83" s="25">
        <v>0.1</v>
      </c>
      <c r="V83" s="25">
        <v>0.1</v>
      </c>
      <c r="W83" s="25">
        <v>0.1</v>
      </c>
      <c r="X83" s="204"/>
      <c r="Y83" s="48">
        <f t="shared" si="154"/>
        <v>0.01</v>
      </c>
      <c r="Z83" s="48">
        <f t="shared" si="155"/>
        <v>0.01</v>
      </c>
      <c r="AA83" s="48">
        <f t="shared" si="156"/>
        <v>0.01</v>
      </c>
      <c r="AB83" s="48">
        <f t="shared" si="157"/>
        <v>3.0000000000000002E-2</v>
      </c>
      <c r="AC83" s="54">
        <f>S83</f>
        <v>0.05</v>
      </c>
      <c r="AD83" s="54">
        <f t="shared" ref="AD83" si="172">T83</f>
        <v>0.1</v>
      </c>
      <c r="AE83" s="54">
        <f t="shared" ref="AE83" si="173">U83</f>
        <v>0.1</v>
      </c>
      <c r="AF83" s="54">
        <f t="shared" ref="AF83" si="174">V83</f>
        <v>0.1</v>
      </c>
      <c r="AG83" s="54">
        <f t="shared" ref="AG83" si="175">W83</f>
        <v>0.1</v>
      </c>
      <c r="AH83" s="204"/>
      <c r="AI83" s="204"/>
      <c r="AJ83" s="204"/>
      <c r="AK83" s="204"/>
      <c r="AL83" s="204"/>
      <c r="AM83" s="204"/>
      <c r="AN83" s="204"/>
      <c r="AO83" s="204"/>
      <c r="AP83" s="204"/>
      <c r="AQ83" s="204"/>
      <c r="AR83" s="204"/>
      <c r="AS83" s="204"/>
      <c r="AT83" s="204"/>
      <c r="AU83" s="204"/>
      <c r="AV83" s="204"/>
      <c r="AW83" s="204"/>
      <c r="AX83" s="204"/>
      <c r="AY83" s="204"/>
    </row>
    <row r="84" spans="1:51">
      <c r="A84" t="s">
        <v>16</v>
      </c>
      <c r="C84" t="str">
        <f>C79</f>
        <v>Gautrain</v>
      </c>
      <c r="D84" t="s">
        <v>39</v>
      </c>
      <c r="E84" s="241">
        <v>2E-3</v>
      </c>
      <c r="F84" s="118">
        <f t="shared" si="170"/>
        <v>2E-3</v>
      </c>
      <c r="G84" s="118">
        <f t="shared" si="170"/>
        <v>2E-3</v>
      </c>
      <c r="H84" s="118">
        <f t="shared" si="170"/>
        <v>2E-3</v>
      </c>
      <c r="I84" s="118">
        <f t="shared" si="170"/>
        <v>0.01</v>
      </c>
      <c r="J84" s="118">
        <f t="shared" si="170"/>
        <v>0.02</v>
      </c>
      <c r="K84" s="118">
        <f>IF($D$4,AD84,T84)</f>
        <v>0.02</v>
      </c>
      <c r="L84" s="118">
        <f>IF($D$4,AD84,T84)</f>
        <v>0.02</v>
      </c>
      <c r="M84" s="118">
        <f>IF($D$4,AG84,W84)</f>
        <v>0.03</v>
      </c>
      <c r="N84" s="205"/>
      <c r="O84" s="242">
        <f>E84</f>
        <v>2E-3</v>
      </c>
      <c r="P84" s="242">
        <f t="shared" si="171"/>
        <v>2E-3</v>
      </c>
      <c r="Q84" s="3">
        <f t="shared" si="171"/>
        <v>2E-3</v>
      </c>
      <c r="R84" s="3">
        <f t="shared" si="171"/>
        <v>2E-3</v>
      </c>
      <c r="S84" s="243">
        <f t="shared" si="171"/>
        <v>2E-3</v>
      </c>
      <c r="T84" s="243">
        <f t="shared" si="171"/>
        <v>2E-3</v>
      </c>
      <c r="U84" s="243">
        <f>S84</f>
        <v>2E-3</v>
      </c>
      <c r="V84" s="243">
        <f>S84</f>
        <v>2E-3</v>
      </c>
      <c r="W84" s="243">
        <f>T84</f>
        <v>2E-3</v>
      </c>
      <c r="X84" s="204"/>
      <c r="Y84" s="48">
        <f t="shared" si="154"/>
        <v>2E-3</v>
      </c>
      <c r="Z84" s="48">
        <f t="shared" si="155"/>
        <v>2E-3</v>
      </c>
      <c r="AA84" s="48">
        <f t="shared" si="156"/>
        <v>2E-3</v>
      </c>
      <c r="AB84" s="48">
        <f t="shared" si="157"/>
        <v>2E-3</v>
      </c>
      <c r="AC84" s="56">
        <v>0.01</v>
      </c>
      <c r="AD84" s="56">
        <v>0.02</v>
      </c>
      <c r="AE84" s="56">
        <v>0.03</v>
      </c>
      <c r="AF84" s="56">
        <v>0.03</v>
      </c>
      <c r="AG84" s="56">
        <v>0.03</v>
      </c>
      <c r="AH84" s="204"/>
      <c r="AI84" s="204"/>
      <c r="AJ84" s="204"/>
      <c r="AK84" s="204"/>
      <c r="AL84" s="204"/>
      <c r="AM84" s="204"/>
      <c r="AN84" s="204"/>
      <c r="AO84" s="204"/>
      <c r="AP84" s="204"/>
      <c r="AQ84" s="204"/>
      <c r="AR84" s="204"/>
      <c r="AS84" s="204"/>
      <c r="AT84" s="204"/>
      <c r="AU84" s="204"/>
      <c r="AV84" s="204"/>
      <c r="AW84" s="204"/>
      <c r="AX84" s="204"/>
      <c r="AY84" s="204"/>
    </row>
    <row r="85" spans="1:51">
      <c r="A85" t="s">
        <v>16</v>
      </c>
      <c r="C85" t="str">
        <f>C80</f>
        <v>Bus, minibus, metro rail</v>
      </c>
      <c r="D85" t="s">
        <v>39</v>
      </c>
      <c r="E85" s="24">
        <f t="shared" ref="E85:M85" si="176">1-SUM(E82:E84)</f>
        <v>0.51900465154537745</v>
      </c>
      <c r="F85" s="24">
        <f t="shared" si="176"/>
        <v>0.51900465154537745</v>
      </c>
      <c r="G85" s="24">
        <f t="shared" si="176"/>
        <v>0.51900465154537745</v>
      </c>
      <c r="H85" s="24">
        <f t="shared" si="176"/>
        <v>0.49900465154537754</v>
      </c>
      <c r="I85" s="24">
        <f t="shared" si="176"/>
        <v>0.5167316980197032</v>
      </c>
      <c r="J85" s="24">
        <f t="shared" si="176"/>
        <v>0.47789511311871813</v>
      </c>
      <c r="K85" s="24">
        <f t="shared" ref="K85:L85" si="177">1-SUM(K82:K84)</f>
        <v>0.47789511311871813</v>
      </c>
      <c r="L85" s="24">
        <f t="shared" si="177"/>
        <v>0.47789511311871813</v>
      </c>
      <c r="M85" s="24">
        <f t="shared" si="176"/>
        <v>0.50710033958964307</v>
      </c>
      <c r="N85" s="205"/>
      <c r="O85" s="24">
        <f t="shared" ref="O85:Q85" si="178">1-SUM(O82:O84)</f>
        <v>0.51900465154537745</v>
      </c>
      <c r="P85" s="24">
        <f t="shared" si="178"/>
        <v>0.51900465154537745</v>
      </c>
      <c r="Q85" s="24">
        <f t="shared" si="178"/>
        <v>0.51900465154537745</v>
      </c>
      <c r="R85" s="24">
        <f t="shared" ref="R85" si="179">1-SUM(R82:R84)</f>
        <v>0.49900465154537754</v>
      </c>
      <c r="S85" s="24">
        <f t="shared" ref="S85:T85" si="180">1-SUM(S82:S84)</f>
        <v>0.47900465154537752</v>
      </c>
      <c r="T85" s="24">
        <f t="shared" si="180"/>
        <v>0.42900465154537748</v>
      </c>
      <c r="U85" s="24">
        <f t="shared" ref="U85:W85" si="181">1-SUM(U82:U84)</f>
        <v>0.42900465154537748</v>
      </c>
      <c r="V85" s="24">
        <f t="shared" ref="V85" si="182">1-SUM(V82:V84)</f>
        <v>0.42900465154537748</v>
      </c>
      <c r="W85" s="24">
        <f t="shared" si="181"/>
        <v>0.42900465154537748</v>
      </c>
      <c r="X85" s="204"/>
      <c r="Y85" s="48">
        <f t="shared" si="154"/>
        <v>0.51900465154537745</v>
      </c>
      <c r="Z85" s="48">
        <f t="shared" si="155"/>
        <v>0.51900465154537745</v>
      </c>
      <c r="AA85" s="48">
        <f t="shared" si="156"/>
        <v>0.51900465154537745</v>
      </c>
      <c r="AB85" s="48">
        <f t="shared" si="157"/>
        <v>0.49900465154537754</v>
      </c>
      <c r="AC85" s="24">
        <f>1-SUM(AC82:AC84)</f>
        <v>0.5167316980197032</v>
      </c>
      <c r="AD85" s="24">
        <f>1-SUM(AD82:AD84)</f>
        <v>0.47789511311871813</v>
      </c>
      <c r="AE85" s="24">
        <f>1-SUM(AE82:AE84)</f>
        <v>0.46789511311871812</v>
      </c>
      <c r="AF85" s="24">
        <f>1-SUM(AF82:AF84)</f>
        <v>0.46789511311871812</v>
      </c>
      <c r="AG85" s="24">
        <f>1-SUM(AG82:AG84)</f>
        <v>0.50710033958964307</v>
      </c>
      <c r="AH85" s="204"/>
      <c r="AI85" s="204"/>
      <c r="AJ85" s="204"/>
      <c r="AK85" s="204"/>
      <c r="AL85" s="204"/>
      <c r="AM85" s="204"/>
      <c r="AN85" s="204"/>
      <c r="AO85" s="204"/>
      <c r="AP85" s="204"/>
      <c r="AQ85" s="204"/>
      <c r="AR85" s="204"/>
      <c r="AS85" s="204"/>
      <c r="AT85" s="204"/>
      <c r="AU85" s="204"/>
      <c r="AV85" s="204"/>
      <c r="AW85" s="204"/>
      <c r="AX85" s="204"/>
      <c r="AY85" s="204"/>
    </row>
    <row r="86" spans="1:51">
      <c r="A86" t="s">
        <v>16</v>
      </c>
      <c r="C86" s="29" t="str">
        <f>C56</f>
        <v>High Income</v>
      </c>
      <c r="D86" t="s">
        <v>179</v>
      </c>
      <c r="E86" s="3">
        <f t="shared" ref="E86:J87" si="183">IF($D$4,Y86,O86)</f>
        <v>10.249512727937956</v>
      </c>
      <c r="F86" s="3">
        <f t="shared" si="183"/>
        <v>10.785581249292237</v>
      </c>
      <c r="G86" s="3">
        <f t="shared" si="183"/>
        <v>9.108764792700967</v>
      </c>
      <c r="H86" s="3">
        <f t="shared" si="183"/>
        <v>10.418098065829803</v>
      </c>
      <c r="I86" s="3">
        <f t="shared" si="183"/>
        <v>12.380616167273008</v>
      </c>
      <c r="J86" s="3">
        <f t="shared" si="183"/>
        <v>15.449828263900626</v>
      </c>
      <c r="K86" s="3">
        <f>IF($D$4,AD86,T86)</f>
        <v>15.449828263900626</v>
      </c>
      <c r="L86" s="3">
        <f>IF($D$4,AD86,T86)</f>
        <v>15.449828263900626</v>
      </c>
      <c r="M86" s="3">
        <f>IF($D$4,AG86,W86)</f>
        <v>22.48624054494951</v>
      </c>
      <c r="N86" s="31"/>
      <c r="O86" s="3">
        <f t="shared" ref="O86:W86" si="184">O$27*O$15</f>
        <v>10.249512727937956</v>
      </c>
      <c r="P86" s="3">
        <f t="shared" si="184"/>
        <v>10.785581249292237</v>
      </c>
      <c r="Q86" s="3">
        <f t="shared" si="184"/>
        <v>9.108764792700967</v>
      </c>
      <c r="R86" s="3">
        <f t="shared" si="184"/>
        <v>10.418098065829803</v>
      </c>
      <c r="S86" s="240">
        <f t="shared" si="184"/>
        <v>12.698067863869753</v>
      </c>
      <c r="T86" s="240">
        <f t="shared" si="184"/>
        <v>16.252284827245894</v>
      </c>
      <c r="U86" s="240">
        <f t="shared" si="184"/>
        <v>19.240417093428157</v>
      </c>
      <c r="V86" s="240">
        <f t="shared" si="184"/>
        <v>21.904668491054593</v>
      </c>
      <c r="W86" s="240">
        <f t="shared" si="184"/>
        <v>24.260681988515799</v>
      </c>
      <c r="Y86" s="48">
        <f t="shared" si="154"/>
        <v>10.249512727937956</v>
      </c>
      <c r="Z86" s="48">
        <f t="shared" si="155"/>
        <v>10.785581249292237</v>
      </c>
      <c r="AA86" s="48">
        <f t="shared" si="156"/>
        <v>9.108764792700967</v>
      </c>
      <c r="AB86" s="48">
        <f t="shared" si="157"/>
        <v>10.418098065829803</v>
      </c>
      <c r="AC86" s="3">
        <f>AC$27*AC$15</f>
        <v>12.380616167273008</v>
      </c>
      <c r="AD86" s="3">
        <f>AD$27*AD$15</f>
        <v>15.449828263900626</v>
      </c>
      <c r="AE86" s="3">
        <f>AE$27*AE$15</f>
        <v>18.290421499440139</v>
      </c>
      <c r="AF86" s="3">
        <f>AF$27*AF$15</f>
        <v>20.823125484308772</v>
      </c>
      <c r="AG86" s="3">
        <f>AG$27*AG$15</f>
        <v>22.48624054494951</v>
      </c>
    </row>
    <row r="87" spans="1:51">
      <c r="A87" t="s">
        <v>16</v>
      </c>
      <c r="C87" t="str">
        <f>C82</f>
        <v>Priv.veh.</v>
      </c>
      <c r="D87" t="s">
        <v>39</v>
      </c>
      <c r="E87" s="48">
        <f t="shared" si="183"/>
        <v>0.67590526860622457</v>
      </c>
      <c r="F87" s="48">
        <f t="shared" si="183"/>
        <v>0.67590526860622457</v>
      </c>
      <c r="G87" s="48">
        <f t="shared" si="183"/>
        <v>0.66964336043507822</v>
      </c>
      <c r="H87" s="48">
        <f t="shared" si="183"/>
        <v>0.67601785001266457</v>
      </c>
      <c r="I87" s="48">
        <f t="shared" si="183"/>
        <v>0.63657971951359615</v>
      </c>
      <c r="J87" s="48">
        <f t="shared" si="183"/>
        <v>0.60514859586261227</v>
      </c>
      <c r="K87" s="48">
        <f>IF($D$4,AD87,T87)</f>
        <v>0.60514859586261227</v>
      </c>
      <c r="L87" s="48">
        <f>IF($D$4,AD87,T87)</f>
        <v>0.60514859586261227</v>
      </c>
      <c r="M87" s="48">
        <f>IF($D$4,AG87,W87)</f>
        <v>0.57526938394189575</v>
      </c>
      <c r="N87" s="205"/>
      <c r="O87" s="48">
        <f t="shared" ref="O87:T87" si="185">O$43*1000*O$37*O$32/O$67/O$64</f>
        <v>0.67590526860622457</v>
      </c>
      <c r="P87" s="48">
        <f t="shared" si="185"/>
        <v>0.67590526860622457</v>
      </c>
      <c r="Q87" s="3">
        <f t="shared" si="185"/>
        <v>0.66964336043507822</v>
      </c>
      <c r="R87" s="3">
        <f t="shared" si="185"/>
        <v>0.67601785001266457</v>
      </c>
      <c r="S87" s="238">
        <f t="shared" si="185"/>
        <v>0.69385224655604116</v>
      </c>
      <c r="T87" s="238">
        <f t="shared" si="185"/>
        <v>0.75803881812016827</v>
      </c>
      <c r="U87" s="238">
        <f>U$43*1000*U$37*U$32/U$67/U$64</f>
        <v>0.87324556335065862</v>
      </c>
      <c r="V87" s="238">
        <f>V$43*1000*V$37*V$32/V$67/V$64</f>
        <v>0.87324556335065862</v>
      </c>
      <c r="W87" s="238">
        <f>W$43*1000*W$37*W$32/W$67/W$64</f>
        <v>0.87555137830179786</v>
      </c>
      <c r="X87" s="204"/>
      <c r="Y87" s="48">
        <f t="shared" si="154"/>
        <v>0.67590526860622457</v>
      </c>
      <c r="Z87" s="48">
        <f t="shared" si="155"/>
        <v>0.67590526860622457</v>
      </c>
      <c r="AA87" s="48">
        <f t="shared" si="156"/>
        <v>0.66964336043507822</v>
      </c>
      <c r="AB87" s="48">
        <f t="shared" si="157"/>
        <v>0.67601785001266457</v>
      </c>
      <c r="AC87" s="48">
        <f>AC$43*1000*AC$37*AC$32/AC$67/AC$64</f>
        <v>0.63657971951359615</v>
      </c>
      <c r="AD87" s="48">
        <f>AD$43*1000*AD$37*AD$32/AD$67/AD$64</f>
        <v>0.60514859586261227</v>
      </c>
      <c r="AE87" s="48">
        <f>AE$43*1000*AE$37*AE$32/AE$67/AE$64</f>
        <v>0.60514859586261227</v>
      </c>
      <c r="AF87" s="48">
        <f>AF$43*1000*AF$37*AF$32/AF$67/AF$64</f>
        <v>0.60514859586261227</v>
      </c>
      <c r="AG87" s="48">
        <f>AG$43*1000*AG$37*AG$32/AG$67/AG$64</f>
        <v>0.57526938394189575</v>
      </c>
      <c r="AH87" s="204"/>
      <c r="AI87" s="204"/>
      <c r="AJ87" s="204"/>
      <c r="AK87" s="204"/>
      <c r="AL87" s="204"/>
      <c r="AM87" s="204"/>
      <c r="AN87" s="204"/>
      <c r="AO87" s="204"/>
      <c r="AP87" s="204"/>
      <c r="AQ87" s="204"/>
      <c r="AR87" s="204"/>
      <c r="AS87" s="204"/>
      <c r="AT87" s="204"/>
      <c r="AU87" s="204"/>
      <c r="AV87" s="204"/>
      <c r="AW87" s="204"/>
      <c r="AX87" s="204"/>
      <c r="AY87" s="204"/>
    </row>
    <row r="88" spans="1:51">
      <c r="A88" t="s">
        <v>16</v>
      </c>
      <c r="C88" t="str">
        <f>C83</f>
        <v>BRT</v>
      </c>
      <c r="D88" t="s">
        <v>39</v>
      </c>
      <c r="E88" s="241">
        <v>0.01</v>
      </c>
      <c r="F88" s="48">
        <f t="shared" ref="F88:J89" si="186">IF($D$4,Z88,P88)</f>
        <v>5.0000000000000001E-3</v>
      </c>
      <c r="G88" s="48">
        <f t="shared" si="186"/>
        <v>5.0000000000000001E-3</v>
      </c>
      <c r="H88" s="48">
        <f t="shared" si="186"/>
        <v>5.0000000000000001E-3</v>
      </c>
      <c r="I88" s="48">
        <f t="shared" si="186"/>
        <v>0.03</v>
      </c>
      <c r="J88" s="48">
        <f t="shared" si="186"/>
        <v>0.05</v>
      </c>
      <c r="K88" s="48">
        <f>IF($D$4,AD88,T88)</f>
        <v>0.05</v>
      </c>
      <c r="L88" s="48">
        <f>IF($D$4,AD88,T88)</f>
        <v>0.05</v>
      </c>
      <c r="M88" s="48">
        <f>IF($D$4,AG88,W88)</f>
        <v>0.1</v>
      </c>
      <c r="N88" s="205"/>
      <c r="O88" s="197">
        <f>E88</f>
        <v>0.01</v>
      </c>
      <c r="P88" s="197">
        <v>5.0000000000000001E-3</v>
      </c>
      <c r="Q88" s="3">
        <v>5.0000000000000001E-3</v>
      </c>
      <c r="R88" s="3">
        <v>5.0000000000000001E-3</v>
      </c>
      <c r="S88" s="25">
        <v>0.03</v>
      </c>
      <c r="T88" s="25">
        <v>3.5000000000000003E-2</v>
      </c>
      <c r="U88" s="25">
        <v>0.04</v>
      </c>
      <c r="V88" s="25">
        <v>0.04</v>
      </c>
      <c r="W88" s="25">
        <v>0.04</v>
      </c>
      <c r="X88" s="204"/>
      <c r="Y88" s="48">
        <f t="shared" si="154"/>
        <v>0.01</v>
      </c>
      <c r="Z88" s="48">
        <f t="shared" si="155"/>
        <v>5.0000000000000001E-3</v>
      </c>
      <c r="AA88" s="48">
        <f t="shared" si="156"/>
        <v>5.0000000000000001E-3</v>
      </c>
      <c r="AB88" s="48">
        <f t="shared" si="157"/>
        <v>5.0000000000000001E-3</v>
      </c>
      <c r="AC88" s="54">
        <v>0.03</v>
      </c>
      <c r="AD88" s="54">
        <v>0.05</v>
      </c>
      <c r="AE88" s="54">
        <v>0.1</v>
      </c>
      <c r="AF88" s="54">
        <v>0.1</v>
      </c>
      <c r="AG88" s="54">
        <v>0.1</v>
      </c>
      <c r="AH88" s="204"/>
      <c r="AI88" s="204"/>
      <c r="AJ88" s="204"/>
      <c r="AK88" s="204"/>
      <c r="AL88" s="204"/>
      <c r="AM88" s="204"/>
      <c r="AN88" s="204"/>
      <c r="AO88" s="204"/>
      <c r="AP88" s="204"/>
      <c r="AQ88" s="204"/>
      <c r="AR88" s="204"/>
      <c r="AS88" s="204"/>
      <c r="AT88" s="204"/>
      <c r="AU88" s="204"/>
      <c r="AV88" s="204"/>
      <c r="AW88" s="204"/>
      <c r="AX88" s="204"/>
      <c r="AY88" s="204"/>
    </row>
    <row r="89" spans="1:51">
      <c r="A89" t="s">
        <v>16</v>
      </c>
      <c r="C89" t="str">
        <f>C84</f>
        <v>Gautrain</v>
      </c>
      <c r="D89" t="s">
        <v>39</v>
      </c>
      <c r="E89" s="241">
        <v>5.0000000000000001E-3</v>
      </c>
      <c r="F89" s="48">
        <f t="shared" si="186"/>
        <v>5.0000000000000001E-3</v>
      </c>
      <c r="G89" s="48">
        <f t="shared" si="186"/>
        <v>5.0000000000000001E-3</v>
      </c>
      <c r="H89" s="48">
        <f t="shared" si="186"/>
        <v>5.0000000000000001E-3</v>
      </c>
      <c r="I89" s="48">
        <f t="shared" si="186"/>
        <v>0.01</v>
      </c>
      <c r="J89" s="48">
        <f t="shared" si="186"/>
        <v>0.03</v>
      </c>
      <c r="K89" s="48">
        <f>IF($D$4,AD89,T89)</f>
        <v>0.03</v>
      </c>
      <c r="L89" s="48">
        <f>IF($D$4,AD89,T89)</f>
        <v>0.03</v>
      </c>
      <c r="M89" s="48">
        <f>IF($D$4,AG89,W89)</f>
        <v>0.05</v>
      </c>
      <c r="N89" s="205"/>
      <c r="O89" s="206">
        <f>E89</f>
        <v>5.0000000000000001E-3</v>
      </c>
      <c r="P89" s="206">
        <v>5.0000000000000001E-3</v>
      </c>
      <c r="Q89" s="3">
        <v>5.0000000000000001E-3</v>
      </c>
      <c r="R89" s="3">
        <v>5.0000000000000001E-3</v>
      </c>
      <c r="S89" s="244">
        <v>5.0000000000000001E-3</v>
      </c>
      <c r="T89" s="244">
        <v>5.0000000000000001E-3</v>
      </c>
      <c r="U89" s="244">
        <v>5.0000000000000001E-3</v>
      </c>
      <c r="V89" s="244">
        <v>5.0000000000000001E-3</v>
      </c>
      <c r="W89" s="244">
        <v>5.0000000000000001E-3</v>
      </c>
      <c r="X89" s="204"/>
      <c r="Y89" s="48">
        <f t="shared" si="154"/>
        <v>5.0000000000000001E-3</v>
      </c>
      <c r="Z89" s="48">
        <f t="shared" si="155"/>
        <v>5.0000000000000001E-3</v>
      </c>
      <c r="AA89" s="48">
        <f t="shared" si="156"/>
        <v>5.0000000000000001E-3</v>
      </c>
      <c r="AB89" s="48">
        <f t="shared" si="157"/>
        <v>5.0000000000000001E-3</v>
      </c>
      <c r="AC89" s="56">
        <v>0.01</v>
      </c>
      <c r="AD89" s="56">
        <v>0.03</v>
      </c>
      <c r="AE89" s="56">
        <v>0.05</v>
      </c>
      <c r="AF89" s="56">
        <v>0.05</v>
      </c>
      <c r="AG89" s="56">
        <v>0.05</v>
      </c>
      <c r="AH89" s="204"/>
      <c r="AI89" s="204"/>
      <c r="AJ89" s="204"/>
      <c r="AK89" s="204"/>
      <c r="AL89" s="204"/>
      <c r="AM89" s="204"/>
      <c r="AN89" s="204"/>
      <c r="AO89" s="204"/>
      <c r="AP89" s="204"/>
      <c r="AQ89" s="204"/>
      <c r="AR89" s="204"/>
      <c r="AS89" s="204"/>
      <c r="AT89" s="204"/>
      <c r="AU89" s="204"/>
      <c r="AV89" s="204"/>
      <c r="AW89" s="204"/>
      <c r="AX89" s="204"/>
      <c r="AY89" s="204"/>
    </row>
    <row r="90" spans="1:51">
      <c r="A90" t="s">
        <v>16</v>
      </c>
      <c r="C90" t="str">
        <f>C85</f>
        <v>Bus, minibus, metro rail</v>
      </c>
      <c r="D90" t="s">
        <v>39</v>
      </c>
      <c r="E90" s="24">
        <f t="shared" ref="E90:M90" si="187">1-SUM(E87:E89)</f>
        <v>0.30909473139377541</v>
      </c>
      <c r="F90" s="24">
        <f t="shared" si="187"/>
        <v>0.31409473139377542</v>
      </c>
      <c r="G90" s="24">
        <f t="shared" si="187"/>
        <v>0.32035663956492177</v>
      </c>
      <c r="H90" s="24">
        <f t="shared" si="187"/>
        <v>0.31398214998733542</v>
      </c>
      <c r="I90" s="24">
        <f t="shared" si="187"/>
        <v>0.32342028048640381</v>
      </c>
      <c r="J90" s="24">
        <f t="shared" si="187"/>
        <v>0.31485140413738766</v>
      </c>
      <c r="K90" s="24">
        <f t="shared" ref="K90:L90" si="188">1-SUM(K87:K89)</f>
        <v>0.31485140413738766</v>
      </c>
      <c r="L90" s="24">
        <f t="shared" si="188"/>
        <v>0.31485140413738766</v>
      </c>
      <c r="M90" s="24">
        <f t="shared" si="187"/>
        <v>0.27473061605810423</v>
      </c>
      <c r="N90" s="205"/>
      <c r="O90" s="24">
        <f t="shared" ref="O90:W90" si="189">1-SUM(O87:O89)</f>
        <v>0.30909473139377541</v>
      </c>
      <c r="P90" s="24">
        <f t="shared" si="189"/>
        <v>0.31409473139377542</v>
      </c>
      <c r="Q90" s="24">
        <f t="shared" si="189"/>
        <v>0.32035663956492177</v>
      </c>
      <c r="R90" s="24">
        <f t="shared" si="189"/>
        <v>0.31398214998733542</v>
      </c>
      <c r="S90" s="24">
        <f t="shared" si="189"/>
        <v>0.27114775344395881</v>
      </c>
      <c r="T90" s="24">
        <f t="shared" si="189"/>
        <v>0.2019611818798317</v>
      </c>
      <c r="U90" s="24">
        <f t="shared" ref="U90:V90" si="190">1-SUM(U87:U89)</f>
        <v>8.1754436649341344E-2</v>
      </c>
      <c r="V90" s="24">
        <f t="shared" si="190"/>
        <v>8.1754436649341344E-2</v>
      </c>
      <c r="W90" s="24">
        <f t="shared" si="189"/>
        <v>7.9448621698202104E-2</v>
      </c>
      <c r="X90" s="204"/>
      <c r="Y90" s="48">
        <f t="shared" si="154"/>
        <v>0.30909473139377541</v>
      </c>
      <c r="Z90" s="48">
        <f t="shared" si="155"/>
        <v>0.31409473139377542</v>
      </c>
      <c r="AA90" s="48">
        <f t="shared" si="156"/>
        <v>0.32035663956492177</v>
      </c>
      <c r="AB90" s="48">
        <f t="shared" si="157"/>
        <v>0.31398214998733542</v>
      </c>
      <c r="AC90" s="24">
        <f>1-SUM(AC87:AC89)</f>
        <v>0.32342028048640381</v>
      </c>
      <c r="AD90" s="24">
        <f>1-SUM(AD87:AD89)</f>
        <v>0.31485140413738766</v>
      </c>
      <c r="AE90" s="24">
        <f>1-SUM(AE87:AE89)</f>
        <v>0.24485140413738771</v>
      </c>
      <c r="AF90" s="24">
        <f>1-SUM(AF87:AF89)</f>
        <v>0.24485140413738771</v>
      </c>
      <c r="AG90" s="24">
        <f>1-SUM(AG87:AG89)</f>
        <v>0.27473061605810423</v>
      </c>
      <c r="AH90" s="204"/>
      <c r="AI90" s="204"/>
      <c r="AJ90" s="204"/>
      <c r="AK90" s="204"/>
      <c r="AL90" s="204"/>
      <c r="AM90" s="204"/>
      <c r="AN90" s="204"/>
      <c r="AO90" s="204"/>
      <c r="AP90" s="204"/>
      <c r="AQ90" s="204"/>
      <c r="AR90" s="204"/>
      <c r="AS90" s="204"/>
      <c r="AT90" s="204"/>
      <c r="AU90" s="204"/>
      <c r="AV90" s="204"/>
      <c r="AW90" s="204"/>
      <c r="AX90" s="204"/>
      <c r="AY90" s="204"/>
    </row>
    <row r="91" spans="1:51">
      <c r="A91" t="s">
        <v>16</v>
      </c>
      <c r="C91" s="18"/>
      <c r="E91" s="198"/>
      <c r="G91" s="198"/>
      <c r="I91" s="198"/>
      <c r="J91" s="198"/>
      <c r="K91" s="198"/>
      <c r="L91" s="198"/>
      <c r="M91" s="198"/>
      <c r="N91" s="31"/>
      <c r="Q91" s="198"/>
      <c r="S91" s="198"/>
      <c r="T91" s="198"/>
      <c r="U91" s="198"/>
      <c r="V91" s="198"/>
      <c r="W91" s="198"/>
      <c r="AA91" s="198"/>
      <c r="AC91" s="198"/>
      <c r="AD91" s="198"/>
      <c r="AE91" s="198"/>
      <c r="AF91" s="198"/>
      <c r="AG91" s="198"/>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1">IF($D$4,Y93,O93)</f>
        <v>25.240254653319884</v>
      </c>
      <c r="F93" s="3">
        <f t="shared" si="191"/>
        <v>25.427775883826147</v>
      </c>
      <c r="G93" s="3">
        <f t="shared" si="191"/>
        <v>26.458300314436251</v>
      </c>
      <c r="H93" s="3">
        <f t="shared" si="191"/>
        <v>26.906221965962668</v>
      </c>
      <c r="I93" s="3">
        <f t="shared" si="191"/>
        <v>26.396566452045892</v>
      </c>
      <c r="J93" s="3">
        <f t="shared" si="191"/>
        <v>23.769090334352082</v>
      </c>
      <c r="K93" s="3">
        <f>IF($D$4,AD93,T93)</f>
        <v>23.769090334352082</v>
      </c>
      <c r="L93" s="3">
        <f>IF($D$4,AD93,T93)</f>
        <v>23.769090334352082</v>
      </c>
      <c r="M93" s="3">
        <f>IF($D$4,AG93,W93)</f>
        <v>10.833717825957004</v>
      </c>
      <c r="N93" s="31"/>
      <c r="O93" s="3">
        <f>(1-O$25)*O$13</f>
        <v>25.240254653319884</v>
      </c>
      <c r="P93" s="3">
        <f t="shared" ref="P93:W93" si="192">(1-P$25)*P$13</f>
        <v>25.427775883826147</v>
      </c>
      <c r="Q93" s="3">
        <f t="shared" si="192"/>
        <v>26.458300314436251</v>
      </c>
      <c r="R93" s="3">
        <f t="shared" si="192"/>
        <v>26.906221965962668</v>
      </c>
      <c r="S93" s="3">
        <f t="shared" si="192"/>
        <v>26.396566452045892</v>
      </c>
      <c r="T93" s="3">
        <f t="shared" si="192"/>
        <v>23.769090334352082</v>
      </c>
      <c r="U93" s="3">
        <f t="shared" si="192"/>
        <v>20.108540627312525</v>
      </c>
      <c r="V93" s="3">
        <f t="shared" si="192"/>
        <v>15.711339960422404</v>
      </c>
      <c r="W93" s="3">
        <f t="shared" si="192"/>
        <v>10.833717825957004</v>
      </c>
      <c r="Y93" s="3">
        <f t="shared" ref="Y93:Y103" si="193">O93</f>
        <v>25.240254653319884</v>
      </c>
      <c r="Z93" s="3">
        <f t="shared" ref="Z93:Z103" si="194">P93</f>
        <v>25.427775883826147</v>
      </c>
      <c r="AA93" s="3">
        <f t="shared" ref="AA93:AA103" si="195">Q93</f>
        <v>26.458300314436251</v>
      </c>
      <c r="AB93" s="3">
        <f t="shared" ref="AB93:AB103" si="196">R93</f>
        <v>26.906221965962668</v>
      </c>
      <c r="AC93" s="3">
        <f>(1-AC$25)*AC$13</f>
        <v>26.396566452045892</v>
      </c>
      <c r="AD93" s="3">
        <f>(1-AD$25)*AD$13</f>
        <v>23.769090334352082</v>
      </c>
      <c r="AE93" s="3">
        <f>(1-AE$25)*AE$13</f>
        <v>20.108540627312525</v>
      </c>
      <c r="AF93" s="3">
        <f>(1-AF$25)*AF$13</f>
        <v>15.711339960422404</v>
      </c>
      <c r="AG93" s="3">
        <f>(1-AG$25)*AG$13</f>
        <v>10.833717825957004</v>
      </c>
    </row>
    <row r="94" spans="1:51">
      <c r="A94" t="s">
        <v>16</v>
      </c>
      <c r="C94" t="s">
        <v>54</v>
      </c>
      <c r="D94" t="s">
        <v>39</v>
      </c>
      <c r="E94" s="241">
        <v>5.0000000000000001E-3</v>
      </c>
      <c r="F94" s="48">
        <f t="shared" ref="F94:J95" si="197">IF($D$4,Z94,P94)</f>
        <v>0.01</v>
      </c>
      <c r="G94" s="48">
        <f t="shared" si="197"/>
        <v>0.01</v>
      </c>
      <c r="H94" s="48">
        <f t="shared" si="197"/>
        <v>3.0000000000000002E-2</v>
      </c>
      <c r="I94" s="48">
        <f t="shared" si="197"/>
        <v>0.05</v>
      </c>
      <c r="J94" s="48">
        <f t="shared" si="197"/>
        <v>0.2</v>
      </c>
      <c r="K94" s="48">
        <f>IF($D$4,AD94,T94)</f>
        <v>0.2</v>
      </c>
      <c r="L94" s="48">
        <f>IF($D$4,AD94,T94)</f>
        <v>0.2</v>
      </c>
      <c r="M94" s="48">
        <f>IF($D$4,AG94,W94)</f>
        <v>0.4</v>
      </c>
      <c r="N94" s="205"/>
      <c r="O94" s="197">
        <f>E94</f>
        <v>5.0000000000000001E-3</v>
      </c>
      <c r="P94" s="197">
        <v>0.01</v>
      </c>
      <c r="Q94" s="197">
        <f>P94</f>
        <v>0.01</v>
      </c>
      <c r="R94" s="197">
        <f>AVERAGE(Q94,S94)</f>
        <v>3.0000000000000002E-2</v>
      </c>
      <c r="S94" s="25">
        <v>0.05</v>
      </c>
      <c r="T94" s="25">
        <v>0.1</v>
      </c>
      <c r="U94" s="25">
        <v>0.15</v>
      </c>
      <c r="V94" s="25">
        <v>0.15</v>
      </c>
      <c r="W94" s="25">
        <v>0.15</v>
      </c>
      <c r="X94" s="204"/>
      <c r="Y94" s="3">
        <f t="shared" si="193"/>
        <v>5.0000000000000001E-3</v>
      </c>
      <c r="Z94" s="3">
        <f t="shared" si="194"/>
        <v>0.01</v>
      </c>
      <c r="AA94" s="3">
        <f t="shared" si="195"/>
        <v>0.01</v>
      </c>
      <c r="AB94" s="3">
        <f t="shared" si="196"/>
        <v>3.0000000000000002E-2</v>
      </c>
      <c r="AC94" s="54">
        <f>AC78</f>
        <v>0.05</v>
      </c>
      <c r="AD94" s="54">
        <v>0.2</v>
      </c>
      <c r="AE94" s="54">
        <v>0.4</v>
      </c>
      <c r="AF94" s="54">
        <v>0.4</v>
      </c>
      <c r="AG94" s="54">
        <v>0.4</v>
      </c>
      <c r="AH94" s="204"/>
      <c r="AI94" s="204"/>
      <c r="AJ94" s="204"/>
      <c r="AK94" s="204"/>
      <c r="AL94" s="204"/>
      <c r="AM94" s="204"/>
      <c r="AN94" s="204"/>
      <c r="AO94" s="204"/>
      <c r="AP94" s="204"/>
      <c r="AQ94" s="204"/>
      <c r="AR94" s="204"/>
      <c r="AS94" s="204"/>
      <c r="AT94" s="204"/>
      <c r="AU94" s="204"/>
      <c r="AV94" s="204"/>
      <c r="AW94" s="204"/>
      <c r="AX94" s="204"/>
      <c r="AY94" s="204"/>
    </row>
    <row r="95" spans="1:51">
      <c r="A95" t="s">
        <v>16</v>
      </c>
      <c r="C95" t="s">
        <v>71</v>
      </c>
      <c r="D95" t="s">
        <v>39</v>
      </c>
      <c r="E95" s="241">
        <v>0</v>
      </c>
      <c r="F95" s="48">
        <f t="shared" si="197"/>
        <v>0</v>
      </c>
      <c r="G95" s="48">
        <f t="shared" si="197"/>
        <v>0</v>
      </c>
      <c r="H95" s="48">
        <f t="shared" si="197"/>
        <v>0</v>
      </c>
      <c r="I95" s="48">
        <f t="shared" si="197"/>
        <v>0</v>
      </c>
      <c r="J95" s="48">
        <f t="shared" si="197"/>
        <v>0</v>
      </c>
      <c r="K95" s="48">
        <f>IF($D$4,AD95,T95)</f>
        <v>0</v>
      </c>
      <c r="L95" s="48">
        <f>IF($D$4,AD95,T95)</f>
        <v>0</v>
      </c>
      <c r="M95" s="48">
        <f>IF($D$4,AG95,W95)</f>
        <v>0</v>
      </c>
      <c r="N95" s="205"/>
      <c r="O95" s="197">
        <f>E95</f>
        <v>0</v>
      </c>
      <c r="P95" s="197">
        <f>O95</f>
        <v>0</v>
      </c>
      <c r="Q95" s="197">
        <f>P95</f>
        <v>0</v>
      </c>
      <c r="R95" s="197">
        <f t="shared" ref="R95:T95" si="198">Q95</f>
        <v>0</v>
      </c>
      <c r="S95" s="25">
        <f t="shared" si="198"/>
        <v>0</v>
      </c>
      <c r="T95" s="25">
        <f t="shared" si="198"/>
        <v>0</v>
      </c>
      <c r="U95" s="25">
        <f>S95</f>
        <v>0</v>
      </c>
      <c r="V95" s="25">
        <f>S95</f>
        <v>0</v>
      </c>
      <c r="W95" s="25">
        <f>T95</f>
        <v>0</v>
      </c>
      <c r="X95" s="204"/>
      <c r="Y95" s="3">
        <f t="shared" si="193"/>
        <v>0</v>
      </c>
      <c r="Z95" s="3">
        <f t="shared" si="194"/>
        <v>0</v>
      </c>
      <c r="AA95" s="3">
        <f t="shared" si="195"/>
        <v>0</v>
      </c>
      <c r="AB95" s="3">
        <f t="shared" si="196"/>
        <v>0</v>
      </c>
      <c r="AC95" s="25">
        <v>0</v>
      </c>
      <c r="AD95" s="25">
        <v>0</v>
      </c>
      <c r="AE95" s="25">
        <v>0</v>
      </c>
      <c r="AF95" s="25">
        <v>0</v>
      </c>
      <c r="AG95" s="25">
        <v>0</v>
      </c>
      <c r="AH95" s="204"/>
      <c r="AI95" s="204"/>
      <c r="AJ95" s="204"/>
      <c r="AK95" s="204"/>
      <c r="AL95" s="204"/>
      <c r="AM95" s="204"/>
      <c r="AN95" s="204"/>
      <c r="AO95" s="204"/>
      <c r="AP95" s="204"/>
      <c r="AQ95" s="204"/>
      <c r="AR95" s="204"/>
      <c r="AS95" s="204"/>
      <c r="AT95" s="204"/>
      <c r="AU95" s="204"/>
      <c r="AV95" s="204"/>
      <c r="AW95" s="204"/>
      <c r="AX95" s="204"/>
      <c r="AY95" s="204"/>
    </row>
    <row r="96" spans="1:51">
      <c r="A96" t="s">
        <v>16</v>
      </c>
      <c r="C96" t="s">
        <v>70</v>
      </c>
      <c r="D96" t="s">
        <v>39</v>
      </c>
      <c r="E96" s="24">
        <f t="shared" ref="E96:M96" si="199">1-SUM(E94:E95)</f>
        <v>0.995</v>
      </c>
      <c r="F96" s="24">
        <f t="shared" si="199"/>
        <v>0.99</v>
      </c>
      <c r="G96" s="24">
        <f t="shared" si="199"/>
        <v>0.99</v>
      </c>
      <c r="H96" s="24">
        <f t="shared" si="199"/>
        <v>0.97</v>
      </c>
      <c r="I96" s="24">
        <f t="shared" si="199"/>
        <v>0.95</v>
      </c>
      <c r="J96" s="24">
        <f t="shared" si="199"/>
        <v>0.8</v>
      </c>
      <c r="K96" s="24">
        <f t="shared" ref="K96:L96" si="200">1-SUM(K94:K95)</f>
        <v>0.8</v>
      </c>
      <c r="L96" s="24">
        <f t="shared" si="200"/>
        <v>0.8</v>
      </c>
      <c r="M96" s="24">
        <f t="shared" si="199"/>
        <v>0.6</v>
      </c>
      <c r="N96" s="205"/>
      <c r="O96" s="24">
        <f t="shared" ref="O96:W96" si="201">1-SUM(O94:O95)</f>
        <v>0.995</v>
      </c>
      <c r="P96" s="24">
        <f t="shared" si="201"/>
        <v>0.99</v>
      </c>
      <c r="Q96" s="24">
        <f t="shared" si="201"/>
        <v>0.99</v>
      </c>
      <c r="R96" s="24">
        <f t="shared" si="201"/>
        <v>0.97</v>
      </c>
      <c r="S96" s="24">
        <f t="shared" si="201"/>
        <v>0.95</v>
      </c>
      <c r="T96" s="24">
        <f t="shared" si="201"/>
        <v>0.9</v>
      </c>
      <c r="U96" s="24">
        <f t="shared" ref="U96:V96" si="202">1-SUM(U94:U95)</f>
        <v>0.85</v>
      </c>
      <c r="V96" s="24">
        <f t="shared" si="202"/>
        <v>0.85</v>
      </c>
      <c r="W96" s="24">
        <f t="shared" si="201"/>
        <v>0.85</v>
      </c>
      <c r="X96" s="204"/>
      <c r="Y96" s="3">
        <f t="shared" si="193"/>
        <v>0.995</v>
      </c>
      <c r="Z96" s="3">
        <f t="shared" si="194"/>
        <v>0.99</v>
      </c>
      <c r="AA96" s="3">
        <f t="shared" si="195"/>
        <v>0.99</v>
      </c>
      <c r="AB96" s="3">
        <f t="shared" si="196"/>
        <v>0.97</v>
      </c>
      <c r="AC96" s="24">
        <f>1-SUM(AC94:AC95)</f>
        <v>0.95</v>
      </c>
      <c r="AD96" s="24">
        <f>1-SUM(AD94:AD95)</f>
        <v>0.8</v>
      </c>
      <c r="AE96" s="24">
        <f>1-SUM(AE94:AE95)</f>
        <v>0.6</v>
      </c>
      <c r="AF96" s="24">
        <f>1-SUM(AF94:AF95)</f>
        <v>0.6</v>
      </c>
      <c r="AG96" s="24">
        <f>1-SUM(AG94:AG95)</f>
        <v>0.6</v>
      </c>
      <c r="AH96" s="204"/>
      <c r="AI96" s="204"/>
      <c r="AJ96" s="204"/>
      <c r="AK96" s="204"/>
      <c r="AL96" s="204"/>
      <c r="AM96" s="204"/>
      <c r="AN96" s="204"/>
      <c r="AO96" s="204"/>
      <c r="AP96" s="204"/>
      <c r="AQ96" s="204"/>
      <c r="AR96" s="204"/>
      <c r="AS96" s="204"/>
      <c r="AT96" s="204"/>
      <c r="AU96" s="204"/>
      <c r="AV96" s="204"/>
      <c r="AW96" s="204"/>
      <c r="AX96" s="204"/>
      <c r="AY96" s="204"/>
    </row>
    <row r="97" spans="1:51">
      <c r="A97" t="s">
        <v>16</v>
      </c>
      <c r="C97" s="29" t="str">
        <f>C81</f>
        <v>Middle Income</v>
      </c>
      <c r="D97" t="s">
        <v>179</v>
      </c>
      <c r="E97" s="3">
        <f t="shared" ref="E97:J97" si="203">IF($D$4,Y97,O97)</f>
        <v>8.1886900600956771</v>
      </c>
      <c r="F97" s="3">
        <f t="shared" si="203"/>
        <v>8.636896648943301</v>
      </c>
      <c r="G97" s="3">
        <f t="shared" si="203"/>
        <v>9.0762919375131723</v>
      </c>
      <c r="H97" s="3">
        <f t="shared" si="203"/>
        <v>8.6355938133760901</v>
      </c>
      <c r="I97" s="3">
        <f t="shared" si="203"/>
        <v>10.522021964966148</v>
      </c>
      <c r="J97" s="3">
        <f t="shared" si="203"/>
        <v>12.677178491463033</v>
      </c>
      <c r="K97" s="3">
        <f>IF($D$4,AD97,T97)</f>
        <v>12.677178491463033</v>
      </c>
      <c r="L97" s="3">
        <f>IF($D$4,AD97,T97)</f>
        <v>12.677178491463033</v>
      </c>
      <c r="M97" s="3">
        <f>IF($D$4,AG97,W97)</f>
        <v>18.475005849291669</v>
      </c>
      <c r="N97" s="31"/>
      <c r="O97" s="3">
        <f t="shared" ref="O97:W97" si="204">(1-O$26)*O$14</f>
        <v>8.1886900600956771</v>
      </c>
      <c r="P97" s="3">
        <f t="shared" si="204"/>
        <v>8.636896648943301</v>
      </c>
      <c r="Q97" s="3">
        <f t="shared" si="204"/>
        <v>9.0762919375131723</v>
      </c>
      <c r="R97" s="3">
        <f t="shared" si="204"/>
        <v>8.6355938133760901</v>
      </c>
      <c r="S97" s="3">
        <f t="shared" si="204"/>
        <v>9.9604236123546599</v>
      </c>
      <c r="T97" s="3">
        <f t="shared" si="204"/>
        <v>11.421428841688071</v>
      </c>
      <c r="U97" s="3">
        <f t="shared" si="204"/>
        <v>13.142014803561386</v>
      </c>
      <c r="V97" s="3">
        <f t="shared" si="204"/>
        <v>14.623358629317496</v>
      </c>
      <c r="W97" s="3">
        <f t="shared" si="204"/>
        <v>15.91530793275567</v>
      </c>
      <c r="Y97" s="3">
        <f t="shared" si="193"/>
        <v>8.1886900600956771</v>
      </c>
      <c r="Z97" s="3">
        <f t="shared" si="194"/>
        <v>8.636896648943301</v>
      </c>
      <c r="AA97" s="3">
        <f t="shared" si="195"/>
        <v>9.0762919375131723</v>
      </c>
      <c r="AB97" s="3">
        <f t="shared" si="196"/>
        <v>8.6355938133760901</v>
      </c>
      <c r="AC97" s="3">
        <f>(1-AC$26)*AC$14</f>
        <v>10.522021964966148</v>
      </c>
      <c r="AD97" s="3">
        <f>(1-AD$26)*AD$14</f>
        <v>12.677178491463033</v>
      </c>
      <c r="AE97" s="3">
        <f>(1-AE$26)*AE$14</f>
        <v>14.586937388612526</v>
      </c>
      <c r="AF97" s="3">
        <f>(1-AF$26)*AF$14</f>
        <v>16.231150240317461</v>
      </c>
      <c r="AG97" s="3">
        <f>(1-AG$26)*AG$14</f>
        <v>18.475005849291669</v>
      </c>
    </row>
    <row r="98" spans="1:51">
      <c r="A98" t="s">
        <v>16</v>
      </c>
      <c r="C98" t="str">
        <f>C94</f>
        <v>BRT</v>
      </c>
      <c r="D98" t="s">
        <v>39</v>
      </c>
      <c r="E98" s="241">
        <v>5.0000000000000001E-3</v>
      </c>
      <c r="F98" s="48">
        <f t="shared" ref="F98:J99" si="205">IF($D$4,Z98,P98)</f>
        <v>0.01</v>
      </c>
      <c r="G98" s="48">
        <f t="shared" si="205"/>
        <v>0.01</v>
      </c>
      <c r="H98" s="48">
        <f t="shared" si="205"/>
        <v>3.0000000000000002E-2</v>
      </c>
      <c r="I98" s="48">
        <f t="shared" si="205"/>
        <v>0.05</v>
      </c>
      <c r="J98" s="48">
        <f t="shared" si="205"/>
        <v>0.2</v>
      </c>
      <c r="K98" s="48">
        <f>IF($D$4,AD98,T98)</f>
        <v>0.2</v>
      </c>
      <c r="L98" s="48">
        <f>IF($D$4,AD98,T98)</f>
        <v>0.2</v>
      </c>
      <c r="M98" s="48">
        <f>IF($D$4,AG98,W98)</f>
        <v>0.4</v>
      </c>
      <c r="N98" s="205"/>
      <c r="O98" s="197">
        <f>E98</f>
        <v>5.0000000000000001E-3</v>
      </c>
      <c r="P98" s="197">
        <v>0.01</v>
      </c>
      <c r="Q98" s="197">
        <f>P98</f>
        <v>0.01</v>
      </c>
      <c r="R98" s="197">
        <f>AVERAGE(Q98,S98)</f>
        <v>3.0000000000000002E-2</v>
      </c>
      <c r="S98" s="25">
        <v>0.05</v>
      </c>
      <c r="T98" s="25">
        <v>0.1</v>
      </c>
      <c r="U98" s="25">
        <v>0.15</v>
      </c>
      <c r="V98" s="25">
        <v>0.15</v>
      </c>
      <c r="W98" s="25">
        <v>0.15</v>
      </c>
      <c r="X98" s="204"/>
      <c r="Y98" s="3">
        <f t="shared" si="193"/>
        <v>5.0000000000000001E-3</v>
      </c>
      <c r="Z98" s="3">
        <f t="shared" si="194"/>
        <v>0.01</v>
      </c>
      <c r="AA98" s="3">
        <f t="shared" si="195"/>
        <v>0.01</v>
      </c>
      <c r="AB98" s="3">
        <f t="shared" si="196"/>
        <v>3.0000000000000002E-2</v>
      </c>
      <c r="AC98" s="54">
        <f>AC83</f>
        <v>0.05</v>
      </c>
      <c r="AD98" s="54">
        <v>0.2</v>
      </c>
      <c r="AE98" s="54">
        <v>0.4</v>
      </c>
      <c r="AF98" s="54">
        <v>0.4</v>
      </c>
      <c r="AG98" s="54">
        <v>0.4</v>
      </c>
      <c r="AH98" s="204"/>
      <c r="AI98" s="204"/>
      <c r="AJ98" s="204"/>
      <c r="AK98" s="204"/>
      <c r="AL98" s="204"/>
      <c r="AM98" s="204"/>
      <c r="AN98" s="204"/>
      <c r="AO98" s="204"/>
      <c r="AP98" s="204"/>
      <c r="AQ98" s="204"/>
      <c r="AR98" s="204"/>
      <c r="AS98" s="204"/>
      <c r="AT98" s="204"/>
      <c r="AU98" s="204"/>
      <c r="AV98" s="204"/>
      <c r="AW98" s="204"/>
      <c r="AX98" s="204"/>
      <c r="AY98" s="204"/>
    </row>
    <row r="99" spans="1:51">
      <c r="A99" t="s">
        <v>16</v>
      </c>
      <c r="C99" t="str">
        <f>C95</f>
        <v>Gautrain</v>
      </c>
      <c r="D99" t="s">
        <v>39</v>
      </c>
      <c r="E99" s="241">
        <v>2E-3</v>
      </c>
      <c r="F99" s="48">
        <f t="shared" si="205"/>
        <v>2E-3</v>
      </c>
      <c r="G99" s="48">
        <f t="shared" si="205"/>
        <v>2E-3</v>
      </c>
      <c r="H99" s="48">
        <f t="shared" si="205"/>
        <v>2E-3</v>
      </c>
      <c r="I99" s="48">
        <f t="shared" si="205"/>
        <v>0.01</v>
      </c>
      <c r="J99" s="48">
        <f t="shared" si="205"/>
        <v>0.02</v>
      </c>
      <c r="K99" s="48">
        <f>IF($D$4,AD99,T99)</f>
        <v>0.02</v>
      </c>
      <c r="L99" s="48">
        <f>IF($D$4,AD99,T99)</f>
        <v>0.02</v>
      </c>
      <c r="M99" s="48">
        <f>IF($D$4,AG99,W99)</f>
        <v>0.03</v>
      </c>
      <c r="N99" s="205"/>
      <c r="O99" s="197">
        <f>E99</f>
        <v>2E-3</v>
      </c>
      <c r="P99" s="197">
        <f>O99</f>
        <v>2E-3</v>
      </c>
      <c r="Q99" s="197">
        <f>P99</f>
        <v>2E-3</v>
      </c>
      <c r="R99" s="197">
        <f t="shared" ref="R99:T99" si="206">Q99</f>
        <v>2E-3</v>
      </c>
      <c r="S99" s="36">
        <f t="shared" si="206"/>
        <v>2E-3</v>
      </c>
      <c r="T99" s="36">
        <f t="shared" si="206"/>
        <v>2E-3</v>
      </c>
      <c r="U99" s="36">
        <f>S99</f>
        <v>2E-3</v>
      </c>
      <c r="V99" s="36">
        <f>S99</f>
        <v>2E-3</v>
      </c>
      <c r="W99" s="36">
        <f>T99</f>
        <v>2E-3</v>
      </c>
      <c r="X99" s="204"/>
      <c r="Y99" s="3">
        <f t="shared" si="193"/>
        <v>2E-3</v>
      </c>
      <c r="Z99" s="3">
        <f t="shared" si="194"/>
        <v>2E-3</v>
      </c>
      <c r="AA99" s="3">
        <f t="shared" si="195"/>
        <v>2E-3</v>
      </c>
      <c r="AB99" s="3">
        <f t="shared" si="196"/>
        <v>2E-3</v>
      </c>
      <c r="AC99" s="54">
        <f>AC84</f>
        <v>0.01</v>
      </c>
      <c r="AD99" s="54">
        <f>AD84</f>
        <v>0.02</v>
      </c>
      <c r="AE99" s="54">
        <f>AE84</f>
        <v>0.03</v>
      </c>
      <c r="AF99" s="54">
        <f>AF84</f>
        <v>0.03</v>
      </c>
      <c r="AG99" s="54">
        <f>AG84</f>
        <v>0.03</v>
      </c>
      <c r="AH99" s="204"/>
      <c r="AI99" s="204"/>
      <c r="AJ99" s="204"/>
      <c r="AK99" s="204"/>
      <c r="AL99" s="204"/>
      <c r="AM99" s="204"/>
      <c r="AN99" s="204"/>
      <c r="AO99" s="204"/>
      <c r="AP99" s="204"/>
      <c r="AQ99" s="204"/>
      <c r="AR99" s="204"/>
      <c r="AS99" s="204"/>
      <c r="AT99" s="204"/>
      <c r="AU99" s="204"/>
      <c r="AV99" s="204"/>
      <c r="AW99" s="204"/>
      <c r="AX99" s="204"/>
      <c r="AY99" s="204"/>
    </row>
    <row r="100" spans="1:51">
      <c r="A100" t="s">
        <v>16</v>
      </c>
      <c r="C100" t="str">
        <f>C96</f>
        <v>Bus, minibus, metro rail</v>
      </c>
      <c r="D100" t="s">
        <v>39</v>
      </c>
      <c r="E100" s="24">
        <f t="shared" ref="E100:M100" si="207">1-SUM(E98:E99)</f>
        <v>0.99299999999999999</v>
      </c>
      <c r="F100" s="24">
        <f t="shared" si="207"/>
        <v>0.98799999999999999</v>
      </c>
      <c r="G100" s="24">
        <f t="shared" si="207"/>
        <v>0.98799999999999999</v>
      </c>
      <c r="H100" s="24">
        <f t="shared" si="207"/>
        <v>0.96799999999999997</v>
      </c>
      <c r="I100" s="24">
        <f t="shared" si="207"/>
        <v>0.94</v>
      </c>
      <c r="J100" s="24">
        <f t="shared" si="207"/>
        <v>0.78</v>
      </c>
      <c r="K100" s="24">
        <f t="shared" ref="K100:L100" si="208">1-SUM(K98:K99)</f>
        <v>0.78</v>
      </c>
      <c r="L100" s="24">
        <f t="shared" si="208"/>
        <v>0.78</v>
      </c>
      <c r="M100" s="24">
        <f t="shared" si="207"/>
        <v>0.56999999999999995</v>
      </c>
      <c r="N100" s="205"/>
      <c r="O100" s="24">
        <f t="shared" ref="O100:W100" si="209">1-SUM(O98:O99)</f>
        <v>0.99299999999999999</v>
      </c>
      <c r="P100" s="24">
        <f t="shared" si="209"/>
        <v>0.98799999999999999</v>
      </c>
      <c r="Q100" s="24">
        <f t="shared" si="209"/>
        <v>0.98799999999999999</v>
      </c>
      <c r="R100" s="24">
        <f t="shared" si="209"/>
        <v>0.96799999999999997</v>
      </c>
      <c r="S100" s="24">
        <f t="shared" si="209"/>
        <v>0.94799999999999995</v>
      </c>
      <c r="T100" s="24">
        <f t="shared" si="209"/>
        <v>0.89800000000000002</v>
      </c>
      <c r="U100" s="24">
        <f t="shared" ref="U100:V100" si="210">1-SUM(U98:U99)</f>
        <v>0.84799999999999998</v>
      </c>
      <c r="V100" s="24">
        <f t="shared" si="210"/>
        <v>0.84799999999999998</v>
      </c>
      <c r="W100" s="24">
        <f t="shared" si="209"/>
        <v>0.84799999999999998</v>
      </c>
      <c r="X100" s="204"/>
      <c r="Y100" s="3">
        <f t="shared" si="193"/>
        <v>0.99299999999999999</v>
      </c>
      <c r="Z100" s="3">
        <f t="shared" si="194"/>
        <v>0.98799999999999999</v>
      </c>
      <c r="AA100" s="3">
        <f t="shared" si="195"/>
        <v>0.98799999999999999</v>
      </c>
      <c r="AB100" s="3">
        <f t="shared" si="196"/>
        <v>0.96799999999999997</v>
      </c>
      <c r="AC100" s="24">
        <f>1-SUM(AC98:AC99)</f>
        <v>0.94</v>
      </c>
      <c r="AD100" s="24">
        <f>1-SUM(AD98:AD99)</f>
        <v>0.78</v>
      </c>
      <c r="AE100" s="24">
        <f>1-SUM(AE98:AE99)</f>
        <v>0.56999999999999995</v>
      </c>
      <c r="AF100" s="24">
        <f>1-SUM(AF98:AF99)</f>
        <v>0.56999999999999995</v>
      </c>
      <c r="AG100" s="24">
        <f>1-SUM(AG98:AG99)</f>
        <v>0.56999999999999995</v>
      </c>
      <c r="AH100" s="204"/>
      <c r="AI100" s="204"/>
      <c r="AJ100" s="204"/>
      <c r="AK100" s="204"/>
      <c r="AL100" s="204"/>
      <c r="AM100" s="204"/>
      <c r="AN100" s="204"/>
      <c r="AO100" s="204"/>
      <c r="AP100" s="204"/>
      <c r="AQ100" s="204"/>
      <c r="AR100" s="204"/>
      <c r="AS100" s="204"/>
      <c r="AT100" s="204"/>
      <c r="AU100" s="204"/>
      <c r="AV100" s="204"/>
      <c r="AW100" s="204"/>
      <c r="AX100" s="204"/>
      <c r="AY100" s="204"/>
    </row>
    <row r="101" spans="1:51">
      <c r="A101" t="s">
        <v>16</v>
      </c>
      <c r="C101" s="29" t="str">
        <f>C86</f>
        <v>High Income</v>
      </c>
      <c r="D101" t="s">
        <v>179</v>
      </c>
      <c r="E101" s="3">
        <f t="shared" ref="E101:J101" si="211">IF($D$4,Y101,O101)</f>
        <v>3.0943286138531914</v>
      </c>
      <c r="F101" s="3">
        <f t="shared" si="211"/>
        <v>3.2561677381747867</v>
      </c>
      <c r="G101" s="3">
        <f t="shared" si="211"/>
        <v>2.7499367319273165</v>
      </c>
      <c r="H101" s="3">
        <f t="shared" si="211"/>
        <v>3.1452245392265921</v>
      </c>
      <c r="I101" s="3">
        <f t="shared" si="211"/>
        <v>4.1509992782998593</v>
      </c>
      <c r="J101" s="3">
        <f t="shared" si="211"/>
        <v>5.7090224964124676</v>
      </c>
      <c r="K101" s="3">
        <f>IF($D$4,AD101,T101)</f>
        <v>5.7090224964124676</v>
      </c>
      <c r="L101" s="3">
        <f>IF($D$4,AD101,T101)</f>
        <v>5.7090224964124676</v>
      </c>
      <c r="M101" s="3">
        <f>IF($D$4,AG101,W101)</f>
        <v>9.098743043195622</v>
      </c>
      <c r="N101" s="31"/>
      <c r="O101" s="3">
        <f t="shared" ref="O101:W101" si="212">(1-O$27)*O$15</f>
        <v>3.0943286138531914</v>
      </c>
      <c r="P101" s="3">
        <f t="shared" si="212"/>
        <v>3.2561677381747867</v>
      </c>
      <c r="Q101" s="3">
        <f t="shared" si="212"/>
        <v>2.7499367319273165</v>
      </c>
      <c r="R101" s="3">
        <f t="shared" si="212"/>
        <v>3.1452245392265921</v>
      </c>
      <c r="S101" s="3">
        <f t="shared" si="212"/>
        <v>3.8335475817031148</v>
      </c>
      <c r="T101" s="3">
        <f t="shared" si="212"/>
        <v>4.9065659330672</v>
      </c>
      <c r="U101" s="3">
        <f t="shared" si="212"/>
        <v>5.8086832745113881</v>
      </c>
      <c r="V101" s="3">
        <f t="shared" si="212"/>
        <v>6.6130209589461115</v>
      </c>
      <c r="W101" s="3">
        <f t="shared" si="212"/>
        <v>7.324301599629333</v>
      </c>
      <c r="Y101" s="3">
        <f t="shared" si="193"/>
        <v>3.0943286138531914</v>
      </c>
      <c r="Z101" s="3">
        <f t="shared" si="194"/>
        <v>3.2561677381747867</v>
      </c>
      <c r="AA101" s="3">
        <f t="shared" si="195"/>
        <v>2.7499367319273165</v>
      </c>
      <c r="AB101" s="3">
        <f t="shared" si="196"/>
        <v>3.1452245392265921</v>
      </c>
      <c r="AC101" s="3">
        <f>(1-AC$27)*AC$15</f>
        <v>4.1509992782998593</v>
      </c>
      <c r="AD101" s="3">
        <f>(1-AD$27)*AD$15</f>
        <v>5.7090224964124676</v>
      </c>
      <c r="AE101" s="3">
        <f>(1-AE$27)*AE$15</f>
        <v>6.7586788684994055</v>
      </c>
      <c r="AF101" s="3">
        <f>(1-AF$27)*AF$15</f>
        <v>7.6945639656919349</v>
      </c>
      <c r="AG101" s="3">
        <f>(1-AG$27)*AG$15</f>
        <v>9.098743043195622</v>
      </c>
    </row>
    <row r="102" spans="1:51">
      <c r="A102" t="s">
        <v>16</v>
      </c>
      <c r="C102" t="str">
        <f>C98</f>
        <v>BRT</v>
      </c>
      <c r="D102" t="s">
        <v>39</v>
      </c>
      <c r="E102" s="241">
        <v>5.0000000000000001E-3</v>
      </c>
      <c r="F102" s="48">
        <f t="shared" ref="F102:J103" si="213">IF($D$4,Z102,P102)</f>
        <v>0.01</v>
      </c>
      <c r="G102" s="48">
        <f t="shared" si="213"/>
        <v>0.01</v>
      </c>
      <c r="H102" s="48">
        <f t="shared" si="213"/>
        <v>0.02</v>
      </c>
      <c r="I102" s="48">
        <f t="shared" si="213"/>
        <v>7.0000000000000007E-2</v>
      </c>
      <c r="J102" s="48">
        <f t="shared" si="213"/>
        <v>0.2</v>
      </c>
      <c r="K102" s="48">
        <f>IF($D$4,AD102,T102)</f>
        <v>0.2</v>
      </c>
      <c r="L102" s="48">
        <f>IF($D$4,AD102,T102)</f>
        <v>0.2</v>
      </c>
      <c r="M102" s="48">
        <f>IF($D$4,AG102,W102)</f>
        <v>0.4</v>
      </c>
      <c r="N102" s="205"/>
      <c r="O102" s="197">
        <f>E102</f>
        <v>5.0000000000000001E-3</v>
      </c>
      <c r="P102" s="197">
        <v>0.01</v>
      </c>
      <c r="Q102" s="197">
        <f>P102</f>
        <v>0.01</v>
      </c>
      <c r="R102" s="197">
        <f>AVERAGE(Q102,S102)</f>
        <v>0.02</v>
      </c>
      <c r="S102" s="25">
        <v>0.03</v>
      </c>
      <c r="T102" s="25">
        <v>0.03</v>
      </c>
      <c r="U102" s="25">
        <v>0.03</v>
      </c>
      <c r="V102" s="25">
        <v>0.03</v>
      </c>
      <c r="W102" s="25">
        <v>0.03</v>
      </c>
      <c r="X102" s="204"/>
      <c r="Y102" s="3">
        <f t="shared" si="193"/>
        <v>5.0000000000000001E-3</v>
      </c>
      <c r="Z102" s="3">
        <f t="shared" si="194"/>
        <v>0.01</v>
      </c>
      <c r="AA102" s="3">
        <f t="shared" si="195"/>
        <v>0.01</v>
      </c>
      <c r="AB102" s="3">
        <f t="shared" si="196"/>
        <v>0.02</v>
      </c>
      <c r="AC102" s="54">
        <v>7.0000000000000007E-2</v>
      </c>
      <c r="AD102" s="54">
        <v>0.2</v>
      </c>
      <c r="AE102" s="54">
        <v>0.4</v>
      </c>
      <c r="AF102" s="54">
        <v>0.4</v>
      </c>
      <c r="AG102" s="54">
        <v>0.4</v>
      </c>
      <c r="AH102" s="204"/>
      <c r="AI102" s="204"/>
      <c r="AJ102" s="204"/>
      <c r="AK102" s="204"/>
      <c r="AL102" s="204"/>
      <c r="AM102" s="204"/>
      <c r="AN102" s="204"/>
      <c r="AO102" s="204"/>
      <c r="AP102" s="204"/>
      <c r="AQ102" s="204"/>
      <c r="AR102" s="204"/>
      <c r="AS102" s="204"/>
      <c r="AT102" s="204"/>
      <c r="AU102" s="204"/>
      <c r="AV102" s="204"/>
      <c r="AW102" s="204"/>
      <c r="AX102" s="204"/>
      <c r="AY102" s="204"/>
    </row>
    <row r="103" spans="1:51">
      <c r="A103" t="s">
        <v>16</v>
      </c>
      <c r="C103" t="str">
        <f>C99</f>
        <v>Gautrain</v>
      </c>
      <c r="D103" t="s">
        <v>39</v>
      </c>
      <c r="E103" s="241">
        <v>5.0000000000000001E-3</v>
      </c>
      <c r="F103" s="117">
        <f t="shared" si="213"/>
        <v>5.0000000000000001E-3</v>
      </c>
      <c r="G103" s="117">
        <f t="shared" si="213"/>
        <v>5.0000000000000001E-3</v>
      </c>
      <c r="H103" s="117">
        <f t="shared" si="213"/>
        <v>5.0000000000000001E-3</v>
      </c>
      <c r="I103" s="117">
        <f t="shared" si="213"/>
        <v>0.01</v>
      </c>
      <c r="J103" s="117">
        <f t="shared" si="213"/>
        <v>0.03</v>
      </c>
      <c r="K103" s="117">
        <f>IF($D$4,AD103,T103)</f>
        <v>0.03</v>
      </c>
      <c r="L103" s="117">
        <f>IF($D$4,AD103,T103)</f>
        <v>0.03</v>
      </c>
      <c r="M103" s="117">
        <f>IF($D$4,AG103,W103)</f>
        <v>0.05</v>
      </c>
      <c r="N103" s="205"/>
      <c r="O103" s="206">
        <f>E103</f>
        <v>5.0000000000000001E-3</v>
      </c>
      <c r="P103" s="206">
        <f>O103</f>
        <v>5.0000000000000001E-3</v>
      </c>
      <c r="Q103" s="197">
        <v>5.0000000000000001E-3</v>
      </c>
      <c r="R103" s="197">
        <f>AVERAGE(Q103,S103)</f>
        <v>5.0000000000000001E-3</v>
      </c>
      <c r="S103" s="36">
        <f>Q103</f>
        <v>5.0000000000000001E-3</v>
      </c>
      <c r="T103" s="36">
        <f>S103</f>
        <v>5.0000000000000001E-3</v>
      </c>
      <c r="U103" s="36">
        <f>S103</f>
        <v>5.0000000000000001E-3</v>
      </c>
      <c r="V103" s="36">
        <f>S103</f>
        <v>5.0000000000000001E-3</v>
      </c>
      <c r="W103" s="36">
        <f>T103</f>
        <v>5.0000000000000001E-3</v>
      </c>
      <c r="X103" s="204"/>
      <c r="Y103" s="3">
        <f t="shared" si="193"/>
        <v>5.0000000000000001E-3</v>
      </c>
      <c r="Z103" s="3">
        <f t="shared" si="194"/>
        <v>5.0000000000000001E-3</v>
      </c>
      <c r="AA103" s="3">
        <f t="shared" si="195"/>
        <v>5.0000000000000001E-3</v>
      </c>
      <c r="AB103" s="3">
        <f t="shared" si="196"/>
        <v>5.0000000000000001E-3</v>
      </c>
      <c r="AC103" s="54">
        <f>AC89</f>
        <v>0.01</v>
      </c>
      <c r="AD103" s="54">
        <f>AD89</f>
        <v>0.03</v>
      </c>
      <c r="AE103" s="54">
        <f>AE89</f>
        <v>0.05</v>
      </c>
      <c r="AF103" s="54">
        <f>AF89</f>
        <v>0.05</v>
      </c>
      <c r="AG103" s="54">
        <f>AG89</f>
        <v>0.05</v>
      </c>
      <c r="AH103" s="204"/>
      <c r="AI103" s="204"/>
      <c r="AJ103" s="204"/>
      <c r="AK103" s="204"/>
      <c r="AL103" s="204"/>
      <c r="AM103" s="204"/>
      <c r="AN103" s="204"/>
      <c r="AO103" s="204"/>
      <c r="AP103" s="204"/>
      <c r="AQ103" s="204"/>
      <c r="AR103" s="204"/>
      <c r="AS103" s="204"/>
      <c r="AT103" s="204"/>
      <c r="AU103" s="204"/>
      <c r="AV103" s="204"/>
      <c r="AW103" s="204"/>
      <c r="AX103" s="204"/>
      <c r="AY103" s="204"/>
    </row>
    <row r="104" spans="1:51">
      <c r="A104" t="s">
        <v>16</v>
      </c>
      <c r="C104" t="str">
        <f>C100</f>
        <v>Bus, minibus, metro rail</v>
      </c>
      <c r="D104" t="s">
        <v>39</v>
      </c>
      <c r="E104" s="24">
        <f t="shared" ref="E104:M104" si="214">1-SUM(E102:E103)</f>
        <v>0.99</v>
      </c>
      <c r="F104" s="24">
        <f t="shared" si="214"/>
        <v>0.98499999999999999</v>
      </c>
      <c r="G104" s="24">
        <f t="shared" si="214"/>
        <v>0.98499999999999999</v>
      </c>
      <c r="H104" s="24">
        <f t="shared" si="214"/>
        <v>0.97499999999999998</v>
      </c>
      <c r="I104" s="24">
        <f t="shared" si="214"/>
        <v>0.92</v>
      </c>
      <c r="J104" s="24">
        <f t="shared" si="214"/>
        <v>0.77</v>
      </c>
      <c r="K104" s="24">
        <f t="shared" ref="K104:L104" si="215">1-SUM(K102:K103)</f>
        <v>0.77</v>
      </c>
      <c r="L104" s="24">
        <f t="shared" si="215"/>
        <v>0.77</v>
      </c>
      <c r="M104" s="24">
        <f t="shared" si="214"/>
        <v>0.55000000000000004</v>
      </c>
      <c r="N104" s="205"/>
      <c r="O104" s="24">
        <f t="shared" ref="O104:W104" si="216">1-SUM(O102:O103)</f>
        <v>0.99</v>
      </c>
      <c r="P104" s="24">
        <f t="shared" si="216"/>
        <v>0.98499999999999999</v>
      </c>
      <c r="Q104" s="24">
        <f t="shared" si="216"/>
        <v>0.98499999999999999</v>
      </c>
      <c r="R104" s="24">
        <f t="shared" si="216"/>
        <v>0.97499999999999998</v>
      </c>
      <c r="S104" s="24">
        <f t="shared" si="216"/>
        <v>0.96499999999999997</v>
      </c>
      <c r="T104" s="24">
        <f t="shared" si="216"/>
        <v>0.96499999999999997</v>
      </c>
      <c r="U104" s="24">
        <f t="shared" ref="U104:V104" si="217">1-SUM(U102:U103)</f>
        <v>0.96499999999999997</v>
      </c>
      <c r="V104" s="24">
        <f t="shared" si="217"/>
        <v>0.96499999999999997</v>
      </c>
      <c r="W104" s="24">
        <f t="shared" si="216"/>
        <v>0.96499999999999997</v>
      </c>
      <c r="X104" s="204"/>
      <c r="Y104" s="24">
        <f t="shared" ref="Y104:AB104" si="218">1-SUM(Y102:Y103)</f>
        <v>0.99</v>
      </c>
      <c r="Z104" s="24">
        <f t="shared" si="218"/>
        <v>0.98499999999999999</v>
      </c>
      <c r="AA104" s="24">
        <f t="shared" si="218"/>
        <v>0.98499999999999999</v>
      </c>
      <c r="AB104" s="24">
        <f t="shared" si="218"/>
        <v>0.97499999999999998</v>
      </c>
      <c r="AC104" s="24">
        <f>1-SUM(AC102:AC103)</f>
        <v>0.92</v>
      </c>
      <c r="AD104" s="24">
        <f>1-SUM(AD102:AD103)</f>
        <v>0.77</v>
      </c>
      <c r="AE104" s="24">
        <f>1-SUM(AE102:AE103)</f>
        <v>0.55000000000000004</v>
      </c>
      <c r="AF104" s="24">
        <f>1-SUM(AF102:AF103)</f>
        <v>0.55000000000000004</v>
      </c>
      <c r="AG104" s="24">
        <f>1-SUM(AG102:AG103)</f>
        <v>0.55000000000000004</v>
      </c>
      <c r="AH104" s="204"/>
      <c r="AI104" s="204"/>
      <c r="AJ104" s="204"/>
      <c r="AK104" s="204"/>
      <c r="AL104" s="204"/>
      <c r="AM104" s="204"/>
      <c r="AN104" s="204"/>
      <c r="AO104" s="204"/>
      <c r="AP104" s="204"/>
      <c r="AQ104" s="204"/>
      <c r="AR104" s="204"/>
      <c r="AS104" s="204"/>
      <c r="AT104" s="204"/>
      <c r="AU104" s="204"/>
      <c r="AV104" s="204"/>
      <c r="AW104" s="204"/>
      <c r="AX104" s="204"/>
      <c r="AY104" s="204"/>
    </row>
    <row r="105" spans="1:51">
      <c r="A105" t="s">
        <v>16</v>
      </c>
      <c r="C105" s="18"/>
      <c r="E105" s="198"/>
      <c r="G105" s="198"/>
      <c r="I105" s="198"/>
      <c r="J105" s="198"/>
      <c r="K105" s="198"/>
      <c r="L105" s="198"/>
      <c r="M105" s="198"/>
      <c r="N105" s="31"/>
    </row>
    <row r="106" spans="1:51" ht="15.75" thickBot="1">
      <c r="A106" t="s">
        <v>16</v>
      </c>
      <c r="C106" s="13" t="s">
        <v>182</v>
      </c>
      <c r="E106" s="198"/>
      <c r="G106" s="198"/>
      <c r="I106" s="198"/>
      <c r="J106" s="198"/>
      <c r="K106" s="198"/>
      <c r="L106" s="198"/>
      <c r="M106" s="198"/>
      <c r="N106" s="31"/>
    </row>
    <row r="107" spans="1:51">
      <c r="A107" t="s">
        <v>16</v>
      </c>
      <c r="C107" s="18" t="str">
        <f>C54</f>
        <v>Low Income</v>
      </c>
      <c r="D107" t="s">
        <v>161</v>
      </c>
      <c r="E107" s="3">
        <f t="shared" ref="E107:J111" si="219">IF($D$4,Y107,O107)</f>
        <v>0.95104494317767596</v>
      </c>
      <c r="F107" s="3">
        <f t="shared" si="219"/>
        <v>0.95811068480591965</v>
      </c>
      <c r="G107" s="3">
        <f t="shared" si="219"/>
        <v>0.99694052475857964</v>
      </c>
      <c r="H107" s="3">
        <f t="shared" si="219"/>
        <v>1.0138180732411568</v>
      </c>
      <c r="I107" s="3">
        <f t="shared" si="219"/>
        <v>0.89763950685609173</v>
      </c>
      <c r="J107" s="3">
        <f t="shared" si="219"/>
        <v>0.72948151400024419</v>
      </c>
      <c r="K107" s="3">
        <f>IF($D$4,AD107,T107)</f>
        <v>0.72948151400024419</v>
      </c>
      <c r="L107" s="3">
        <f>IF($D$4,AD107,T107)</f>
        <v>0.72948151400024419</v>
      </c>
      <c r="M107" s="3">
        <f>IF($D$4,AG107,W107)</f>
        <v>0.3000726820257904</v>
      </c>
      <c r="N107" s="31"/>
      <c r="O107" s="3">
        <f t="shared" ref="O107:W109" si="220">O25*O13*O30*O41</f>
        <v>0.95104494317767596</v>
      </c>
      <c r="P107" s="3">
        <f t="shared" si="220"/>
        <v>0.95811068480591965</v>
      </c>
      <c r="Q107" s="3">
        <f t="shared" si="220"/>
        <v>0.99694052475857964</v>
      </c>
      <c r="R107" s="3">
        <f t="shared" si="220"/>
        <v>1.0138180732411568</v>
      </c>
      <c r="S107" s="251">
        <f t="shared" si="220"/>
        <v>0.99461441202891065</v>
      </c>
      <c r="T107" s="251">
        <f t="shared" si="220"/>
        <v>0.89561192931330413</v>
      </c>
      <c r="U107" s="251">
        <f t="shared" ref="U107:V107" si="221">U25*U13*U30*U41</f>
        <v>0.75768355513691332</v>
      </c>
      <c r="V107" s="251">
        <f t="shared" si="221"/>
        <v>0.59199840196302089</v>
      </c>
      <c r="W107" s="251">
        <f t="shared" si="220"/>
        <v>0.40821111734841553</v>
      </c>
      <c r="Y107" s="3">
        <f t="shared" ref="Y107:AB111" si="222">O107</f>
        <v>0.95104494317767596</v>
      </c>
      <c r="Z107" s="3">
        <f t="shared" si="222"/>
        <v>0.95811068480591965</v>
      </c>
      <c r="AA107" s="3">
        <f t="shared" si="222"/>
        <v>0.99694052475857964</v>
      </c>
      <c r="AB107" s="3">
        <f t="shared" si="222"/>
        <v>1.0138180732411568</v>
      </c>
      <c r="AC107" s="251">
        <f t="shared" ref="AC107:AG109" si="223">AC25*AC13*AC30*AC41</f>
        <v>0.89763950685609173</v>
      </c>
      <c r="AD107" s="251">
        <f t="shared" si="223"/>
        <v>0.72948151400024419</v>
      </c>
      <c r="AE107" s="251">
        <f t="shared" ref="AE107:AF107" si="224">AE25*AE13*AE30*AE41</f>
        <v>0.61713799118123536</v>
      </c>
      <c r="AF107" s="251">
        <f t="shared" si="224"/>
        <v>0.48218639838889277</v>
      </c>
      <c r="AG107" s="251">
        <f t="shared" si="223"/>
        <v>0.3000726820257904</v>
      </c>
    </row>
    <row r="108" spans="1:51">
      <c r="A108" t="s">
        <v>16</v>
      </c>
      <c r="C108" s="18" t="str">
        <f>C55</f>
        <v>Middle Income</v>
      </c>
      <c r="D108" t="s">
        <v>161</v>
      </c>
      <c r="E108" s="3">
        <f t="shared" si="219"/>
        <v>34.197290035069827</v>
      </c>
      <c r="F108" s="3">
        <f t="shared" si="219"/>
        <v>36.069073018912839</v>
      </c>
      <c r="G108" s="3">
        <f t="shared" si="219"/>
        <v>37.904058592062199</v>
      </c>
      <c r="H108" s="3">
        <f t="shared" si="219"/>
        <v>36.063632167515003</v>
      </c>
      <c r="I108" s="3">
        <f t="shared" si="219"/>
        <v>35.663657740826288</v>
      </c>
      <c r="J108" s="3">
        <f t="shared" si="219"/>
        <v>36.907593024042768</v>
      </c>
      <c r="K108" s="3">
        <f>IF($D$4,AD108,T108)</f>
        <v>36.907593024042768</v>
      </c>
      <c r="L108" s="3">
        <f>IF($D$4,AD108,T108)</f>
        <v>36.907593024042768</v>
      </c>
      <c r="M108" s="3">
        <f>IF($D$4,AG108,W108)</f>
        <v>44.094167389797086</v>
      </c>
      <c r="N108" s="31"/>
      <c r="O108" s="3">
        <f t="shared" si="220"/>
        <v>34.197290035069827</v>
      </c>
      <c r="P108" s="3">
        <f t="shared" si="220"/>
        <v>36.069073018912839</v>
      </c>
      <c r="Q108" s="3">
        <f t="shared" si="220"/>
        <v>37.904058592062199</v>
      </c>
      <c r="R108" s="3">
        <f t="shared" si="220"/>
        <v>36.063632167515003</v>
      </c>
      <c r="S108" s="251">
        <f t="shared" si="220"/>
        <v>41.596335023561807</v>
      </c>
      <c r="T108" s="251">
        <f t="shared" si="220"/>
        <v>47.697728433692241</v>
      </c>
      <c r="U108" s="251">
        <f t="shared" ref="U108:V108" si="225">U26*U14*U31*U42</f>
        <v>54.883172837697913</v>
      </c>
      <c r="V108" s="251">
        <f t="shared" si="225"/>
        <v>61.069503505884143</v>
      </c>
      <c r="W108" s="251">
        <f t="shared" si="220"/>
        <v>66.464892110904259</v>
      </c>
      <c r="Y108" s="3">
        <f t="shared" si="222"/>
        <v>34.197290035069827</v>
      </c>
      <c r="Z108" s="3">
        <f t="shared" si="222"/>
        <v>36.069073018912839</v>
      </c>
      <c r="AA108" s="3">
        <f t="shared" si="222"/>
        <v>37.904058592062199</v>
      </c>
      <c r="AB108" s="3">
        <f t="shared" si="222"/>
        <v>36.063632167515003</v>
      </c>
      <c r="AC108" s="251">
        <f t="shared" si="223"/>
        <v>35.663657740826288</v>
      </c>
      <c r="AD108" s="251">
        <f t="shared" si="223"/>
        <v>36.907593024042768</v>
      </c>
      <c r="AE108" s="251">
        <f t="shared" ref="AE108:AF108" si="226">AE26*AE14*AE31*AE42</f>
        <v>42.467552931328413</v>
      </c>
      <c r="AF108" s="251">
        <f t="shared" si="226"/>
        <v>47.254417675442554</v>
      </c>
      <c r="AG108" s="251">
        <f t="shared" si="223"/>
        <v>44.094167389797086</v>
      </c>
    </row>
    <row r="109" spans="1:51">
      <c r="A109" t="s">
        <v>16</v>
      </c>
      <c r="C109" s="18" t="str">
        <f>C56</f>
        <v>High Income</v>
      </c>
      <c r="D109" t="s">
        <v>161</v>
      </c>
      <c r="E109" s="3">
        <f t="shared" si="219"/>
        <v>54.704085477855955</v>
      </c>
      <c r="F109" s="3">
        <f t="shared" si="219"/>
        <v>57.565210586195825</v>
      </c>
      <c r="G109" s="3">
        <f t="shared" si="219"/>
        <v>48.165244164109204</v>
      </c>
      <c r="H109" s="3">
        <f t="shared" si="219"/>
        <v>55.613127090413983</v>
      </c>
      <c r="I109" s="3">
        <f t="shared" si="219"/>
        <v>62.233721102174179</v>
      </c>
      <c r="J109" s="3">
        <f t="shared" si="219"/>
        <v>73.827199989864013</v>
      </c>
      <c r="K109" s="3">
        <f>IF($D$4,AD109,T109)</f>
        <v>73.827199989864013</v>
      </c>
      <c r="L109" s="3">
        <f>IF($D$4,AD109,T109)</f>
        <v>73.827199989864013</v>
      </c>
      <c r="M109" s="3">
        <f>IF($D$4,AG109,W109)</f>
        <v>102.14540265434761</v>
      </c>
      <c r="N109" s="31"/>
      <c r="O109" s="3">
        <f t="shared" si="220"/>
        <v>54.704085477855955</v>
      </c>
      <c r="P109" s="3">
        <f t="shared" si="220"/>
        <v>57.565210586195825</v>
      </c>
      <c r="Q109" s="3">
        <f t="shared" si="220"/>
        <v>48.165244164109204</v>
      </c>
      <c r="R109" s="3">
        <f t="shared" si="220"/>
        <v>55.613127090413983</v>
      </c>
      <c r="S109" s="251">
        <f t="shared" si="220"/>
        <v>69.572138655159137</v>
      </c>
      <c r="T109" s="251">
        <f t="shared" si="220"/>
        <v>97.282916469426368</v>
      </c>
      <c r="U109" s="251">
        <f t="shared" ref="U109:V109" si="227">U27*U15*U32*U43</f>
        <v>132.67270427849095</v>
      </c>
      <c r="V109" s="251">
        <f t="shared" si="227"/>
        <v>151.04410631642196</v>
      </c>
      <c r="W109" s="251">
        <f t="shared" si="220"/>
        <v>167.73177866778568</v>
      </c>
      <c r="Y109" s="3">
        <f t="shared" si="222"/>
        <v>54.704085477855955</v>
      </c>
      <c r="Z109" s="3">
        <f t="shared" si="222"/>
        <v>57.565210586195825</v>
      </c>
      <c r="AA109" s="3">
        <f t="shared" si="222"/>
        <v>48.165244164109204</v>
      </c>
      <c r="AB109" s="3">
        <f t="shared" si="222"/>
        <v>55.613127090413983</v>
      </c>
      <c r="AC109" s="251">
        <f t="shared" si="223"/>
        <v>62.233721102174179</v>
      </c>
      <c r="AD109" s="251">
        <f t="shared" si="223"/>
        <v>73.827199989864013</v>
      </c>
      <c r="AE109" s="251">
        <f t="shared" ref="AE109:AF109" si="228">AE27*AE15*AE32*AE43</f>
        <v>87.401010734416857</v>
      </c>
      <c r="AF109" s="251">
        <f t="shared" si="228"/>
        <v>99.50356879604378</v>
      </c>
      <c r="AG109" s="251">
        <f t="shared" si="223"/>
        <v>102.14540265434761</v>
      </c>
    </row>
    <row r="110" spans="1:51">
      <c r="A110" t="s">
        <v>16</v>
      </c>
      <c r="C110" s="18" t="str">
        <f>C57</f>
        <v>Other (gov/company/car rental)</v>
      </c>
      <c r="D110" t="s">
        <v>161</v>
      </c>
      <c r="E110" s="3">
        <f t="shared" si="219"/>
        <v>11.069999999999999</v>
      </c>
      <c r="F110" s="3">
        <f t="shared" si="219"/>
        <v>11.17821196363794</v>
      </c>
      <c r="G110" s="3">
        <f t="shared" si="219"/>
        <v>10.819193604037091</v>
      </c>
      <c r="H110" s="3">
        <f t="shared" si="219"/>
        <v>11.073637640042646</v>
      </c>
      <c r="I110" s="3">
        <f t="shared" si="219"/>
        <v>11.310639302337838</v>
      </c>
      <c r="J110" s="3">
        <f t="shared" si="219"/>
        <v>12.465190011768271</v>
      </c>
      <c r="K110" s="3">
        <f>IF($D$4,AD110,T110)</f>
        <v>12.465190011768271</v>
      </c>
      <c r="L110" s="3">
        <f>IF($D$4,AD110,T110)</f>
        <v>12.465190011768271</v>
      </c>
      <c r="M110" s="3">
        <f>IF($D$4,AG110,W110)</f>
        <v>13.301425784422683</v>
      </c>
      <c r="N110" s="32"/>
      <c r="O110" s="3">
        <f t="shared" ref="O110:W110" si="229">O50</f>
        <v>11.069999999999999</v>
      </c>
      <c r="P110" s="3">
        <f t="shared" si="229"/>
        <v>11.17821196363794</v>
      </c>
      <c r="Q110" s="3">
        <f t="shared" si="229"/>
        <v>10.819193604037091</v>
      </c>
      <c r="R110" s="3">
        <f t="shared" si="229"/>
        <v>11.073637640042646</v>
      </c>
      <c r="S110" s="251">
        <f t="shared" si="229"/>
        <v>11.887241558431914</v>
      </c>
      <c r="T110" s="251">
        <f t="shared" si="229"/>
        <v>14.288322083551362</v>
      </c>
      <c r="U110" s="251">
        <f t="shared" ref="U110:V110" si="230">U50</f>
        <v>17.712710192019518</v>
      </c>
      <c r="V110" s="251">
        <f t="shared" si="230"/>
        <v>17.712710192019518</v>
      </c>
      <c r="W110" s="251">
        <f t="shared" si="229"/>
        <v>16.081556155517671</v>
      </c>
      <c r="Y110" s="3">
        <f t="shared" si="222"/>
        <v>11.069999999999999</v>
      </c>
      <c r="Z110" s="3">
        <f t="shared" si="222"/>
        <v>11.17821196363794</v>
      </c>
      <c r="AA110" s="3">
        <f t="shared" si="222"/>
        <v>10.819193604037091</v>
      </c>
      <c r="AB110" s="3">
        <f t="shared" si="222"/>
        <v>11.073637640042646</v>
      </c>
      <c r="AC110" s="251">
        <f>AC50</f>
        <v>11.310639302337838</v>
      </c>
      <c r="AD110" s="251">
        <f>AD50</f>
        <v>12.465190011768271</v>
      </c>
      <c r="AE110" s="251">
        <f>AE50</f>
        <v>13.889475503866946</v>
      </c>
      <c r="AF110" s="251">
        <f>AF50</f>
        <v>13.889475503866946</v>
      </c>
      <c r="AG110" s="251">
        <f>AG50</f>
        <v>13.301425784422683</v>
      </c>
    </row>
    <row r="111" spans="1:51">
      <c r="A111" t="s">
        <v>16</v>
      </c>
      <c r="C111" s="18" t="s">
        <v>5</v>
      </c>
      <c r="D111" t="s">
        <v>161</v>
      </c>
      <c r="E111" s="3">
        <f t="shared" si="219"/>
        <v>100.92242045610345</v>
      </c>
      <c r="F111" s="3">
        <f t="shared" si="219"/>
        <v>105.77060625355251</v>
      </c>
      <c r="G111" s="3">
        <f t="shared" si="219"/>
        <v>97.885436884967078</v>
      </c>
      <c r="H111" s="3">
        <f t="shared" si="219"/>
        <v>103.76421497121279</v>
      </c>
      <c r="I111" s="3">
        <f t="shared" si="219"/>
        <v>110.1056576521944</v>
      </c>
      <c r="J111" s="3">
        <f t="shared" si="219"/>
        <v>123.92946453967529</v>
      </c>
      <c r="K111" s="3">
        <f>IF($D$4,AD111,T111)</f>
        <v>123.92946453967529</v>
      </c>
      <c r="L111" s="3">
        <f>IF($D$4,AD111,T111)</f>
        <v>123.92946453967529</v>
      </c>
      <c r="M111" s="3">
        <f>IF($D$4,AG111,W111)</f>
        <v>159.84106851059317</v>
      </c>
      <c r="N111" s="31"/>
      <c r="O111" s="3">
        <f t="shared" ref="O111:W111" si="231">SUM(O107:O110)</f>
        <v>100.92242045610345</v>
      </c>
      <c r="P111" s="3">
        <f t="shared" si="231"/>
        <v>105.77060625355251</v>
      </c>
      <c r="Q111" s="3">
        <f t="shared" si="231"/>
        <v>97.885436884967078</v>
      </c>
      <c r="R111" s="3">
        <f t="shared" si="231"/>
        <v>103.76421497121279</v>
      </c>
      <c r="S111" s="251">
        <f t="shared" si="231"/>
        <v>124.05032964918176</v>
      </c>
      <c r="T111" s="251">
        <f t="shared" si="231"/>
        <v>160.16457891598327</v>
      </c>
      <c r="U111" s="251">
        <f t="shared" ref="U111:V111" si="232">SUM(U107:U110)</f>
        <v>206.0262708633453</v>
      </c>
      <c r="V111" s="251">
        <f t="shared" si="232"/>
        <v>230.41831841628866</v>
      </c>
      <c r="W111" s="251">
        <f t="shared" si="231"/>
        <v>250.68643805155602</v>
      </c>
      <c r="Y111" s="3">
        <f t="shared" si="222"/>
        <v>100.92242045610345</v>
      </c>
      <c r="Z111" s="3">
        <f t="shared" si="222"/>
        <v>105.77060625355251</v>
      </c>
      <c r="AA111" s="3">
        <f t="shared" si="222"/>
        <v>97.885436884967078</v>
      </c>
      <c r="AB111" s="3">
        <f t="shared" si="222"/>
        <v>103.76421497121279</v>
      </c>
      <c r="AC111" s="251">
        <f>SUM(AC107:AC110)</f>
        <v>110.1056576521944</v>
      </c>
      <c r="AD111" s="251">
        <f>SUM(AD107:AD110)</f>
        <v>123.92946453967529</v>
      </c>
      <c r="AE111" s="251">
        <f>SUM(AE107:AE110)</f>
        <v>144.37517716079344</v>
      </c>
      <c r="AF111" s="251">
        <f>SUM(AF107:AF110)</f>
        <v>161.12964837374216</v>
      </c>
      <c r="AG111" s="251">
        <f>SUM(AG107:AG110)</f>
        <v>159.84106851059317</v>
      </c>
    </row>
    <row r="112" spans="1:51">
      <c r="A112" t="s">
        <v>16</v>
      </c>
      <c r="C112" s="18"/>
      <c r="E112" s="199">
        <f t="shared" ref="E112:J112" si="233">SUM(E149:E151)</f>
        <v>104.81558613918145</v>
      </c>
      <c r="F112" s="199">
        <f t="shared" si="233"/>
        <v>105.77060625355251</v>
      </c>
      <c r="G112" s="199">
        <f t="shared" si="233"/>
        <v>97.885436884967078</v>
      </c>
      <c r="H112" s="199">
        <f t="shared" si="233"/>
        <v>103.76421497121278</v>
      </c>
      <c r="I112" s="199">
        <f t="shared" si="233"/>
        <v>110.10565765219442</v>
      </c>
      <c r="J112" s="199">
        <f t="shared" si="233"/>
        <v>123.92946453967532</v>
      </c>
      <c r="K112" s="199">
        <f>SUM(K149:K151)</f>
        <v>144.37517716079344</v>
      </c>
      <c r="L112" s="199">
        <f>SUM(L149:L151)</f>
        <v>161.12964837374219</v>
      </c>
      <c r="M112" s="199">
        <f>SUM(M149:M151)</f>
        <v>159.8410685105932</v>
      </c>
      <c r="N112" s="31"/>
      <c r="O112">
        <v>104.81558613918145</v>
      </c>
    </row>
    <row r="113" spans="1:51" ht="15.75" thickBot="1">
      <c r="A113" t="s">
        <v>16</v>
      </c>
      <c r="C113" s="13" t="s">
        <v>170</v>
      </c>
      <c r="E113" s="245">
        <f t="shared" ref="E113:M113" si="234">E$12</f>
        <v>2017</v>
      </c>
      <c r="F113" s="245">
        <f t="shared" si="234"/>
        <v>2019</v>
      </c>
      <c r="G113" s="245">
        <f t="shared" si="234"/>
        <v>2020</v>
      </c>
      <c r="H113" s="245">
        <f t="shared" si="234"/>
        <v>2021</v>
      </c>
      <c r="I113" s="245">
        <f t="shared" si="234"/>
        <v>2030</v>
      </c>
      <c r="J113" s="245">
        <f t="shared" si="234"/>
        <v>2040</v>
      </c>
      <c r="K113" s="245">
        <f t="shared" si="234"/>
        <v>2050</v>
      </c>
      <c r="L113" s="245">
        <f t="shared" si="234"/>
        <v>2060</v>
      </c>
      <c r="M113" s="245">
        <f t="shared" si="234"/>
        <v>2070</v>
      </c>
      <c r="N113" s="31"/>
      <c r="O113" s="245">
        <f t="shared" si="146"/>
        <v>2017</v>
      </c>
      <c r="P113" s="245">
        <f t="shared" si="146"/>
        <v>2019</v>
      </c>
      <c r="Q113" s="245">
        <f t="shared" si="146"/>
        <v>2020</v>
      </c>
      <c r="R113" s="245">
        <f t="shared" si="146"/>
        <v>2021</v>
      </c>
      <c r="S113" s="245">
        <f t="shared" si="146"/>
        <v>2030</v>
      </c>
      <c r="T113" s="245">
        <f t="shared" si="146"/>
        <v>2040</v>
      </c>
      <c r="U113" s="245">
        <f t="shared" si="146"/>
        <v>2050</v>
      </c>
      <c r="V113" s="245">
        <f t="shared" si="146"/>
        <v>2060</v>
      </c>
      <c r="W113" s="245">
        <f t="shared" si="146"/>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35">E$64*(1-E$73)*E68*(E75*E78+E93*E94)/1000</f>
        <v>0.61672823758459472</v>
      </c>
      <c r="F115" s="3">
        <f t="shared" ref="F115:H115" si="236">F$64*(1-F$73)*F68*(F75*F78+F93*F94)/1000</f>
        <v>1.2301941755901284</v>
      </c>
      <c r="G115" s="3">
        <f t="shared" si="236"/>
        <v>1.2800508818208238</v>
      </c>
      <c r="H115" s="3">
        <f t="shared" si="236"/>
        <v>3.9380356583352976</v>
      </c>
      <c r="I115" s="3">
        <f>I$64*(1-I$73)*I68*(I75*I78+I93*I94)/1000</f>
        <v>5.6698410637220338</v>
      </c>
      <c r="J115" s="3">
        <f>J$64*(1-J$73)*J68*(J75*J78+J93*J94)/1000</f>
        <v>20.217674146849028</v>
      </c>
      <c r="K115" s="3">
        <f>K$64*(1-K$73)*K68*(K75*K78+K93*K94)/1000</f>
        <v>20.217674146849028</v>
      </c>
      <c r="L115" s="3">
        <f>L$64*(1-L$73)*L68*(L75*L78+L93*L94)/1000</f>
        <v>20.217674146849028</v>
      </c>
      <c r="M115" s="3">
        <f>M$64*(1-M$73)*M68*(M75*M78+M93*M94)/1000</f>
        <v>18.33695346378299</v>
      </c>
      <c r="N115" s="205"/>
      <c r="O115" s="3">
        <f t="shared" ref="O115:R115" si="237">O$64*(1-O$73)*O68*(O75*O78+O93*O94)/1000</f>
        <v>0.61672823758459472</v>
      </c>
      <c r="P115" s="3">
        <f t="shared" si="237"/>
        <v>1.2301941755901284</v>
      </c>
      <c r="Q115" s="3">
        <f t="shared" si="237"/>
        <v>1.2800508818208238</v>
      </c>
      <c r="R115" s="3">
        <f t="shared" si="237"/>
        <v>3.9380356583352976</v>
      </c>
      <c r="S115" s="251">
        <f>S$64*(1-S$73)*S68*(S75*S78+S93*S94)/1000</f>
        <v>6.4498191994721568</v>
      </c>
      <c r="T115" s="251">
        <f>T$64*(1-T$73)*T68*(T75*T78+T93*T94)/1000</f>
        <v>11.615627015051418</v>
      </c>
      <c r="U115" s="251">
        <f>U$64*(1-U$73)*U68*(U75*U78+U93*U94)/1000</f>
        <v>14.64188253074993</v>
      </c>
      <c r="V115" s="251">
        <f>V$64*(1-V$73)*V68*(V75*V78+V93*V94)/1000</f>
        <v>11.44009395633238</v>
      </c>
      <c r="W115" s="251">
        <f>W$64*(1-W$73)*W68*(W75*W78+W93*W94)/1000</f>
        <v>7.8884901057165422</v>
      </c>
      <c r="X115" s="204"/>
      <c r="Y115" s="3">
        <f t="shared" ref="Y115:AB117" si="238">O115</f>
        <v>0.61672823758459472</v>
      </c>
      <c r="Z115" s="3">
        <f t="shared" si="238"/>
        <v>1.2301941755901284</v>
      </c>
      <c r="AA115" s="3">
        <f t="shared" si="238"/>
        <v>1.2800508818208238</v>
      </c>
      <c r="AB115" s="3">
        <f t="shared" si="238"/>
        <v>3.9380356583352976</v>
      </c>
      <c r="AC115" s="251">
        <f>AC$64*(1-AC$73)*AC68*(AC75*AC78+AC93*AC94)/1000</f>
        <v>5.6698410637220338</v>
      </c>
      <c r="AD115" s="251">
        <f>AD$64*(1-AD$73)*AD68*(AD75*AD78+AD93*AD94)/1000</f>
        <v>20.217674146849028</v>
      </c>
      <c r="AE115" s="251">
        <f>AE$64*(1-AE$73)*AE68*(AE75*AE78+AE93*AE94)/1000</f>
        <v>34.035349603084889</v>
      </c>
      <c r="AF115" s="251">
        <f>AF$64*(1-AF$73)*AF68*(AF75*AF78+AF93*AF94)/1000</f>
        <v>26.592727846175958</v>
      </c>
      <c r="AG115" s="251">
        <f>AG$64*(1-AG$73)*AG68*(AG75*AG78+AG93*AG94)/1000</f>
        <v>18.33695346378299</v>
      </c>
      <c r="AH115" s="204"/>
      <c r="AI115" s="204"/>
      <c r="AJ115" s="204"/>
      <c r="AK115" s="204"/>
      <c r="AL115" s="204"/>
      <c r="AM115" s="204"/>
      <c r="AN115" s="204"/>
      <c r="AO115" s="204"/>
      <c r="AP115" s="204"/>
      <c r="AQ115" s="204"/>
      <c r="AR115" s="204"/>
      <c r="AS115" s="204"/>
      <c r="AT115" s="204"/>
      <c r="AU115" s="204"/>
      <c r="AV115" s="204"/>
      <c r="AW115" s="204"/>
      <c r="AX115" s="204"/>
      <c r="AY115" s="204"/>
    </row>
    <row r="116" spans="1:51">
      <c r="A116" t="s">
        <v>16</v>
      </c>
      <c r="C116" t="s">
        <v>71</v>
      </c>
      <c r="D116" t="s">
        <v>124</v>
      </c>
      <c r="E116" s="3">
        <f t="shared" ref="E116" si="239">E$64*(1-E$73)*E69*(E75*E79+E93*E95)/1000</f>
        <v>0</v>
      </c>
      <c r="F116" s="3">
        <f t="shared" ref="F116:H116" si="240">F$64*(1-F$73)*F69*(F75*F79+F93*F95)/1000</f>
        <v>1.6568271725119574E-2</v>
      </c>
      <c r="G116" s="3">
        <f t="shared" si="240"/>
        <v>1.7239742516105373E-2</v>
      </c>
      <c r="H116" s="3">
        <f t="shared" si="240"/>
        <v>1.7531600037107617E-2</v>
      </c>
      <c r="I116" s="3">
        <f>I$64*(1-I$73)*I69*(I75*I79+I93*I95)/1000</f>
        <v>0</v>
      </c>
      <c r="J116" s="3">
        <f>J$64*(1-J$73)*J69*(J75*J79+J93*J95)/1000</f>
        <v>0</v>
      </c>
      <c r="K116" s="3">
        <f>K$64*(1-K$73)*K69*(K75*K79+K93*K95)/1000</f>
        <v>0</v>
      </c>
      <c r="L116" s="3">
        <f>L$64*(1-L$73)*L69*(L75*L79+L93*L95)/1000</f>
        <v>0</v>
      </c>
      <c r="M116" s="3">
        <f>M$64*(1-M$73)*M69*(M75*M79+M93*M95)/1000</f>
        <v>0</v>
      </c>
      <c r="N116" s="205"/>
      <c r="O116" s="3">
        <f t="shared" ref="O116:R116" si="241">O$64*(1-O$73)*O69*(O75*O79+O93*O95)/1000</f>
        <v>0</v>
      </c>
      <c r="P116" s="3">
        <f t="shared" si="241"/>
        <v>1.6568271725119574E-2</v>
      </c>
      <c r="Q116" s="3">
        <f t="shared" si="241"/>
        <v>1.7239742516105373E-2</v>
      </c>
      <c r="R116" s="3">
        <f t="shared" si="241"/>
        <v>1.7531600037107617E-2</v>
      </c>
      <c r="S116" s="251">
        <f>S$64*(1-S$73)*S69*(S75*S79+S93*S95)/1000</f>
        <v>1.7199517865259088E-2</v>
      </c>
      <c r="T116" s="251">
        <f>T$64*(1-T$73)*T69*(T75*T79+T93*T95)/1000</f>
        <v>1.5487502686735224E-2</v>
      </c>
      <c r="U116" s="251">
        <f>U$64*(1-U$73)*U69*(U75*U79+U93*U95)/1000</f>
        <v>1.3102355732214705E-2</v>
      </c>
      <c r="V116" s="251">
        <f>V$64*(1-V$73)*V69*(V75*V79+V93*V95)/1000</f>
        <v>1.0237220542579311E-2</v>
      </c>
      <c r="W116" s="251">
        <f>W$64*(1-W$73)*W69*(W75*W79+W93*W95)/1000</f>
        <v>7.0590515487396381E-3</v>
      </c>
      <c r="X116" s="204"/>
      <c r="Y116" s="3">
        <f t="shared" si="238"/>
        <v>0</v>
      </c>
      <c r="Z116" s="3">
        <f t="shared" si="238"/>
        <v>1.6568271725119574E-2</v>
      </c>
      <c r="AA116" s="3">
        <f t="shared" si="238"/>
        <v>1.7239742516105373E-2</v>
      </c>
      <c r="AB116" s="3">
        <f t="shared" si="238"/>
        <v>1.7531600037107617E-2</v>
      </c>
      <c r="AC116" s="251">
        <f>AC$64*(1-AC$73)*AC69*(AC75*AC79+AC93*AC95)/1000</f>
        <v>0</v>
      </c>
      <c r="AD116" s="251">
        <f>AD$64*(1-AD$73)*AD69*(AD75*AD79+AD93*AD95)/1000</f>
        <v>0</v>
      </c>
      <c r="AE116" s="251">
        <f>AE$64*(1-AE$73)*AE69*(AE75*AE79+AE93*AE95)/1000</f>
        <v>0</v>
      </c>
      <c r="AF116" s="251">
        <f>AF$64*(1-AF$73)*AF69*(AF75*AF79+AF93*AF95)/1000</f>
        <v>0</v>
      </c>
      <c r="AG116" s="251">
        <f>AG$64*(1-AG$73)*AG69*(AG75*AG79+AG93*AG95)/1000</f>
        <v>0</v>
      </c>
      <c r="AH116" s="204"/>
      <c r="AI116" s="204"/>
      <c r="AJ116" s="204"/>
      <c r="AK116" s="204"/>
      <c r="AL116" s="204"/>
      <c r="AM116" s="204"/>
      <c r="AN116" s="204"/>
      <c r="AO116" s="204"/>
      <c r="AP116" s="204"/>
      <c r="AQ116" s="204"/>
      <c r="AR116" s="204"/>
      <c r="AS116" s="204"/>
      <c r="AT116" s="204"/>
      <c r="AU116" s="204"/>
      <c r="AV116" s="204"/>
      <c r="AW116" s="204"/>
      <c r="AX116" s="204"/>
      <c r="AY116" s="204"/>
    </row>
    <row r="117" spans="1:51">
      <c r="A117" t="s">
        <v>16</v>
      </c>
      <c r="C117" t="s">
        <v>70</v>
      </c>
      <c r="D117" t="s">
        <v>124</v>
      </c>
      <c r="E117" s="3">
        <f t="shared" ref="E117" si="242">E$64*(1-E$73)*E70*(E75*E80+E93*E96)/1000</f>
        <v>81.434745079098278</v>
      </c>
      <c r="F117" s="3">
        <f t="shared" ref="F117:H117" si="243">F$64*(1-F$73)*F70*(F75*F80+F93*F96)/1000</f>
        <v>71.754556525225468</v>
      </c>
      <c r="G117" s="3">
        <f t="shared" si="243"/>
        <v>74.662590001872275</v>
      </c>
      <c r="H117" s="3">
        <f t="shared" si="243"/>
        <v>74.381575794723446</v>
      </c>
      <c r="I117" s="3">
        <f>I$64*(1-I$73)*I70*(I75*I80+I93*I96)/1000</f>
        <v>71.498936251679027</v>
      </c>
      <c r="J117" s="3">
        <f>J$64*(1-J$73)*J70*(J75*J80+J93*J96)/1000</f>
        <v>54.335245810984894</v>
      </c>
      <c r="K117" s="3">
        <f>K$64*(1-K$73)*K70*(K75*K80+K93*K96)/1000</f>
        <v>54.335245810984894</v>
      </c>
      <c r="L117" s="3">
        <f>L$64*(1-L$73)*L70*(L75*L80+L93*L96)/1000</f>
        <v>54.335245810984894</v>
      </c>
      <c r="M117" s="3">
        <f>M$64*(1-M$73)*M70*(M75*M80+M93*M96)/1000</f>
        <v>18.695702689706479</v>
      </c>
      <c r="N117" s="205"/>
      <c r="O117" s="3">
        <f t="shared" ref="O117:R117" si="244">O$64*(1-O$73)*O70*(O75*O80+O93*O96)/1000</f>
        <v>71.586822418370105</v>
      </c>
      <c r="P117" s="3">
        <f t="shared" si="244"/>
        <v>71.754556525225468</v>
      </c>
      <c r="Q117" s="3">
        <f t="shared" si="244"/>
        <v>74.662590001872275</v>
      </c>
      <c r="R117" s="3">
        <f t="shared" si="244"/>
        <v>74.381575794723446</v>
      </c>
      <c r="S117" s="251">
        <f>S$64*(1-S$73)*S70*(S75*S80+S93*S96)/1000</f>
        <v>71.456908398045044</v>
      </c>
      <c r="T117" s="251">
        <f>T$64*(1-T$73)*T70*(T75*T80+T93*T96)/1000</f>
        <v>60.940542047352452</v>
      </c>
      <c r="U117" s="251">
        <f>U$64*(1-U$73)*U70*(U75*U80+U93*U96)/1000</f>
        <v>48.733535294420534</v>
      </c>
      <c r="V117" s="251">
        <f>V$64*(1-V$73)*V70*(V75*V80+V93*V96)/1000</f>
        <v>38.076812965925093</v>
      </c>
      <c r="W117" s="251">
        <f>W$64*(1-W$73)*W70*(W75*W80+W93*W96)/1000</f>
        <v>26.255777573632425</v>
      </c>
      <c r="X117" s="204"/>
      <c r="Y117" s="3">
        <f t="shared" si="238"/>
        <v>71.586822418370105</v>
      </c>
      <c r="Z117" s="3">
        <f t="shared" si="238"/>
        <v>71.754556525225468</v>
      </c>
      <c r="AA117" s="3">
        <f t="shared" si="238"/>
        <v>74.662590001872275</v>
      </c>
      <c r="AB117" s="3">
        <f t="shared" si="238"/>
        <v>74.381575794723446</v>
      </c>
      <c r="AC117" s="251">
        <f>AC$64*(1-AC$73)*AC70*(AC75*AC80+AC93*AC96)/1000</f>
        <v>71.498936251679027</v>
      </c>
      <c r="AD117" s="251">
        <f>AD$64*(1-AD$73)*AD70*(AD75*AD80+AD93*AD96)/1000</f>
        <v>54.335245810984894</v>
      </c>
      <c r="AE117" s="251">
        <f>AE$64*(1-AE$73)*AE70*(AE75*AE80+AE93*AE96)/1000</f>
        <v>34.679839857270913</v>
      </c>
      <c r="AF117" s="251">
        <f>AF$64*(1-AF$73)*AF70*(AF75*AF80+AF93*AF96)/1000</f>
        <v>27.096285298323551</v>
      </c>
      <c r="AG117" s="251">
        <f>AG$64*(1-AG$73)*AG70*(AG75*AG80+AG93*AG96)/1000</f>
        <v>18.695702689706479</v>
      </c>
      <c r="AH117" s="204"/>
      <c r="AI117" s="204"/>
      <c r="AJ117" s="204"/>
      <c r="AK117" s="204"/>
      <c r="AL117" s="204"/>
      <c r="AM117" s="204"/>
      <c r="AN117" s="204"/>
      <c r="AO117" s="204"/>
      <c r="AP117" s="204"/>
      <c r="AQ117" s="204"/>
      <c r="AR117" s="204"/>
      <c r="AS117" s="204"/>
      <c r="AT117" s="204"/>
      <c r="AU117" s="204"/>
      <c r="AV117" s="204"/>
      <c r="AW117" s="204"/>
      <c r="AX117" s="204"/>
      <c r="AY117" s="204"/>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45">E$64*(1-E$73)*E68*(E81*E83+E97*E98)/1000</f>
        <v>0.63831372590005553</v>
      </c>
      <c r="F119" s="3">
        <f t="shared" ref="F119:H119" si="246">F$64*(1-F$73)*F68*(F81*F83+F97*F98)/1000</f>
        <v>0.88006760986958676</v>
      </c>
      <c r="G119" s="3">
        <f t="shared" si="246"/>
        <v>0.92484035372856965</v>
      </c>
      <c r="H119" s="3">
        <f t="shared" si="246"/>
        <v>2.6398045673288144</v>
      </c>
      <c r="I119" s="3">
        <f>I$64*(1-I$73)*I68*(I81*I83+I97*I98)/1000</f>
        <v>4.4609717444066801</v>
      </c>
      <c r="J119" s="3">
        <f>J$64*(1-J$73)*J68*(J81*J83+J97*J98)/1000</f>
        <v>15.567683832339648</v>
      </c>
      <c r="K119" s="3">
        <f>K$64*(1-K$73)*K68*(K81*K83+K97*K98)/1000</f>
        <v>15.567683832339648</v>
      </c>
      <c r="L119" s="3">
        <f>L$64*(1-L$73)*L68*(L81*L83+L97*L98)/1000</f>
        <v>15.567683832339648</v>
      </c>
      <c r="M119" s="3">
        <f>M$64*(1-M$73)*M68*(M81*M83+M97*M98)/1000</f>
        <v>37.589761594090874</v>
      </c>
      <c r="N119" s="205"/>
      <c r="O119" s="3">
        <f t="shared" ref="O119:R119" si="247">O$64*(1-O$73)*O68*(O81*O83+O97*O98)/1000</f>
        <v>0.63831372590005553</v>
      </c>
      <c r="P119" s="3">
        <f t="shared" si="247"/>
        <v>0.88006760986958676</v>
      </c>
      <c r="Q119" s="3">
        <f t="shared" si="247"/>
        <v>0.92484035372856965</v>
      </c>
      <c r="R119" s="3">
        <f t="shared" si="247"/>
        <v>2.6398045673288144</v>
      </c>
      <c r="S119" s="251">
        <f>S$64*(1-S$73)*S68*(S81*S83+S97*S98)/1000</f>
        <v>5.0746503970763834</v>
      </c>
      <c r="T119" s="251">
        <f>T$64*(1-T$73)*T68*(T81*T83+T97*T98)/1000</f>
        <v>11.638010723712634</v>
      </c>
      <c r="U119" s="251">
        <f>U$64*(1-U$73)*U68*(U81*U83+U97*U98)/1000</f>
        <v>16.538161336795916</v>
      </c>
      <c r="V119" s="251">
        <f>V$64*(1-V$73)*V68*(V81*V83+V97*V98)/1000</f>
        <v>18.402312576298559</v>
      </c>
      <c r="W119" s="251">
        <f>W$64*(1-W$73)*W68*(W81*W83+W97*W98)/1000</f>
        <v>20.028126147398137</v>
      </c>
      <c r="X119" s="204"/>
      <c r="Y119" s="3">
        <f t="shared" ref="Y119:AB121" si="248">O119</f>
        <v>0.63831372590005553</v>
      </c>
      <c r="Z119" s="3">
        <f t="shared" si="248"/>
        <v>0.88006760986958676</v>
      </c>
      <c r="AA119" s="3">
        <f t="shared" si="248"/>
        <v>0.92484035372856965</v>
      </c>
      <c r="AB119" s="3">
        <f t="shared" si="248"/>
        <v>2.6398045673288144</v>
      </c>
      <c r="AC119" s="251">
        <f>AC$64*(1-AC$73)*AC68*(AC81*AC83+AC97*AC98)/1000</f>
        <v>4.4609717444066801</v>
      </c>
      <c r="AD119" s="251">
        <f>AD$64*(1-AD$73)*AD68*(AD81*AD83+AD97*AD98)/1000</f>
        <v>15.567683832339648</v>
      </c>
      <c r="AE119" s="251">
        <f>AE$64*(1-AE$73)*AE68*(AE81*AE83+AE97*AE98)/1000</f>
        <v>30.195012471409186</v>
      </c>
      <c r="AF119" s="251">
        <f>AF$64*(1-AF$73)*AF68*(AF81*AF83+AF97*AF98)/1000</f>
        <v>33.598538944460302</v>
      </c>
      <c r="AG119" s="251">
        <f>AG$64*(1-AG$73)*AG68*(AG81*AG83+AG97*AG98)/1000</f>
        <v>37.589761594090874</v>
      </c>
      <c r="AH119" s="204"/>
      <c r="AI119" s="204"/>
      <c r="AJ119" s="204"/>
      <c r="AK119" s="204"/>
      <c r="AL119" s="204"/>
      <c r="AM119" s="204"/>
      <c r="AN119" s="204"/>
      <c r="AO119" s="204"/>
      <c r="AP119" s="204"/>
      <c r="AQ119" s="204"/>
      <c r="AR119" s="204"/>
      <c r="AS119" s="204"/>
      <c r="AT119" s="204"/>
      <c r="AU119" s="204"/>
      <c r="AV119" s="204"/>
      <c r="AW119" s="204"/>
      <c r="AX119" s="204"/>
      <c r="AY119" s="204"/>
    </row>
    <row r="120" spans="1:51">
      <c r="A120" t="s">
        <v>16</v>
      </c>
      <c r="C120" t="str">
        <f>C116</f>
        <v>Gautrain</v>
      </c>
      <c r="D120" t="s">
        <v>124</v>
      </c>
      <c r="E120" s="3">
        <f t="shared" ref="E120" si="249">E$64*(1-E$73)*E69*(E81*E84+E97*E99)/1000</f>
        <v>0.22250587395208909</v>
      </c>
      <c r="F120" s="3">
        <f t="shared" ref="F120:H120" si="250">F$64*(1-F$73)*F69*(F81*F84+F97*F99)/1000</f>
        <v>0.23468469596522318</v>
      </c>
      <c r="G120" s="3">
        <f t="shared" si="250"/>
        <v>0.24662409432761853</v>
      </c>
      <c r="H120" s="3">
        <f t="shared" si="250"/>
        <v>0.23464929487367245</v>
      </c>
      <c r="I120" s="3">
        <f>I$64*(1-I$73)*I69*(I81*I84+I97*I99)/1000</f>
        <v>1.1895924651751146</v>
      </c>
      <c r="J120" s="3">
        <f>J$64*(1-J$73)*J69*(J81*J84+J97*J99)/1000</f>
        <v>2.7281662347679845</v>
      </c>
      <c r="K120" s="3">
        <f>K$64*(1-K$73)*K69*(K81*K84+K97*K99)/1000</f>
        <v>2.7281662347679845</v>
      </c>
      <c r="L120" s="3">
        <f>L$64*(1-L$73)*L69*(L81*L84+L97*L99)/1000</f>
        <v>2.7281662347679845</v>
      </c>
      <c r="M120" s="3">
        <f>M$64*(1-M$73)*M69*(M81*M84+M97*M99)/1000</f>
        <v>5.7023871075917478</v>
      </c>
      <c r="N120" s="205"/>
      <c r="O120" s="3">
        <f t="shared" ref="O120:R120" si="251">O$64*(1-O$73)*O69*(O81*O84+O97*O99)/1000</f>
        <v>0.22250587395208909</v>
      </c>
      <c r="P120" s="3">
        <f t="shared" si="251"/>
        <v>0.23468469596522318</v>
      </c>
      <c r="Q120" s="3">
        <f t="shared" si="251"/>
        <v>0.24662409432761853</v>
      </c>
      <c r="R120" s="3">
        <f t="shared" si="251"/>
        <v>0.23464929487367245</v>
      </c>
      <c r="S120" s="251">
        <f>S$64*(1-S$73)*S69*(S81*S84+S97*S99)/1000</f>
        <v>0.27064802117740716</v>
      </c>
      <c r="T120" s="251">
        <f>T$64*(1-T$73)*T69*(T81*T84+T97*T99)/1000</f>
        <v>0.31034695263233691</v>
      </c>
      <c r="U120" s="251">
        <f>U$64*(1-U$73)*U69*(U81*U84+U97*U99)/1000</f>
        <v>0.35709930011974989</v>
      </c>
      <c r="V120" s="251">
        <f>V$64*(1-V$73)*V69*(V81*V84+V97*V99)/1000</f>
        <v>0.39735087884045472</v>
      </c>
      <c r="W120" s="251">
        <f>W$64*(1-W$73)*W69*(W81*W84+W97*W99)/1000</f>
        <v>0.43245616512600571</v>
      </c>
      <c r="X120" s="204"/>
      <c r="Y120" s="3">
        <f t="shared" si="248"/>
        <v>0.22250587395208909</v>
      </c>
      <c r="Z120" s="3">
        <f t="shared" si="248"/>
        <v>0.23468469596522318</v>
      </c>
      <c r="AA120" s="3">
        <f t="shared" si="248"/>
        <v>0.24662409432761853</v>
      </c>
      <c r="AB120" s="3">
        <f t="shared" si="248"/>
        <v>0.23464929487367245</v>
      </c>
      <c r="AC120" s="251">
        <f>AC$64*(1-AC$73)*AC69*(AC81*AC84+AC97*AC99)/1000</f>
        <v>1.1895924651751146</v>
      </c>
      <c r="AD120" s="251">
        <f>AD$64*(1-AD$73)*AD69*(AD81*AD84+AD97*AD99)/1000</f>
        <v>2.7281662347679845</v>
      </c>
      <c r="AE120" s="251">
        <f>AE$64*(1-AE$73)*AE69*(AE81*AE84+AE97*AE99)/1000</f>
        <v>4.7087279806487938</v>
      </c>
      <c r="AF120" s="251">
        <f>AF$64*(1-AF$73)*AF69*(AF81*AF84+AF97*AF99)/1000</f>
        <v>5.2394871698264609</v>
      </c>
      <c r="AG120" s="251">
        <f>AG$64*(1-AG$73)*AG69*(AG81*AG84+AG97*AG99)/1000</f>
        <v>5.7023871075917478</v>
      </c>
      <c r="AH120" s="204"/>
      <c r="AI120" s="204"/>
      <c r="AJ120" s="204"/>
      <c r="AK120" s="204"/>
      <c r="AL120" s="204"/>
      <c r="AM120" s="204"/>
      <c r="AN120" s="204"/>
      <c r="AO120" s="204"/>
      <c r="AP120" s="204"/>
      <c r="AQ120" s="204"/>
      <c r="AR120" s="204"/>
      <c r="AS120" s="204"/>
      <c r="AT120" s="204"/>
      <c r="AU120" s="204"/>
      <c r="AV120" s="204"/>
      <c r="AW120" s="204"/>
      <c r="AX120" s="204"/>
      <c r="AY120" s="204"/>
    </row>
    <row r="121" spans="1:51">
      <c r="A121" t="s">
        <v>16</v>
      </c>
      <c r="C121" t="str">
        <f>C117</f>
        <v>Bus, minibus, metro rail</v>
      </c>
      <c r="D121" t="s">
        <v>124</v>
      </c>
      <c r="E121" s="3">
        <f t="shared" ref="E121" si="252">E$64*(1-E$73)*E70*(E81*E85+E97*E100)/1000</f>
        <v>41.262738932037614</v>
      </c>
      <c r="F121" s="3">
        <f t="shared" ref="F121:H121" si="253">F$64*(1-F$73)*F70*(F81*F85+F97*F100)/1000</f>
        <v>38.137009704222031</v>
      </c>
      <c r="G121" s="3">
        <f t="shared" si="253"/>
        <v>40.077199921298309</v>
      </c>
      <c r="H121" s="3">
        <f t="shared" si="253"/>
        <v>37.099891408847448</v>
      </c>
      <c r="I121" s="3">
        <f>I$64*(1-I$73)*I70*(I81*I85+I97*I100)/1000</f>
        <v>43.234810856662676</v>
      </c>
      <c r="J121" s="3">
        <f>J$64*(1-J$73)*J70*(J81*J85+J97*J100)/1000</f>
        <v>43.34344641173017</v>
      </c>
      <c r="K121" s="3">
        <f>K$64*(1-K$73)*K70*(K81*K85+K97*K100)/1000</f>
        <v>43.34344641173017</v>
      </c>
      <c r="L121" s="3">
        <f>L$64*(1-L$73)*L70*(L81*L85+L97*L100)/1000</f>
        <v>43.34344641173017</v>
      </c>
      <c r="M121" s="3">
        <f>M$64*(1-M$73)*M70*(M81*M85+M97*M100)/1000</f>
        <v>51.456235551489179</v>
      </c>
      <c r="N121" s="205"/>
      <c r="O121" s="3">
        <f t="shared" ref="O121:R121" si="254">O$64*(1-O$73)*O70*(O81*O85+O97*O100)/1000</f>
        <v>36.272826317000501</v>
      </c>
      <c r="P121" s="3">
        <f t="shared" si="254"/>
        <v>38.137009704222031</v>
      </c>
      <c r="Q121" s="3">
        <f t="shared" si="254"/>
        <v>40.077199921298309</v>
      </c>
      <c r="R121" s="3">
        <f t="shared" si="254"/>
        <v>37.099891408847448</v>
      </c>
      <c r="S121" s="251">
        <f>S$64*(1-S$73)*S70*(S81*S85+S97*S100)/1000</f>
        <v>41.601979532119842</v>
      </c>
      <c r="T121" s="251">
        <f>T$64*(1-T$73)*T70*(T81*T85+T97*T100)/1000</f>
        <v>44.293993091139065</v>
      </c>
      <c r="U121" s="251">
        <f>U$64*(1-U$73)*U70*(U81*U85+U97*U100)/1000</f>
        <v>49.122428557404859</v>
      </c>
      <c r="V121" s="251">
        <f>V$64*(1-V$73)*V70*(V81*V85+V97*V100)/1000</f>
        <v>54.659418686950133</v>
      </c>
      <c r="W121" s="251">
        <f>W$64*(1-W$73)*W70*(W81*W85+W97*W100)/1000</f>
        <v>59.488487007641169</v>
      </c>
      <c r="X121" s="204"/>
      <c r="Y121" s="3">
        <f t="shared" si="248"/>
        <v>36.272826317000501</v>
      </c>
      <c r="Z121" s="3">
        <f t="shared" si="248"/>
        <v>38.137009704222031</v>
      </c>
      <c r="AA121" s="3">
        <f t="shared" si="248"/>
        <v>40.077199921298309</v>
      </c>
      <c r="AB121" s="3">
        <f t="shared" si="248"/>
        <v>37.099891408847448</v>
      </c>
      <c r="AC121" s="251">
        <f>AC$64*(1-AC$73)*AC70*(AC81*AC85+AC97*AC100)/1000</f>
        <v>43.234810856662676</v>
      </c>
      <c r="AD121" s="251">
        <f>AD$64*(1-AD$73)*AD70*(AD81*AD85+AD97*AD100)/1000</f>
        <v>43.34344641173017</v>
      </c>
      <c r="AE121" s="251">
        <f>AE$64*(1-AE$73)*AE70*(AE81*AE85+AE97*AE100)/1000</f>
        <v>40.900064604126683</v>
      </c>
      <c r="AF121" s="251">
        <f>AF$64*(1-AF$73)*AF70*(AF81*AF85+AF97*AF100)/1000</f>
        <v>45.510244936439996</v>
      </c>
      <c r="AG121" s="251">
        <f>AG$64*(1-AG$73)*AG70*(AG81*AG85+AG97*AG100)/1000</f>
        <v>51.456235551489179</v>
      </c>
      <c r="AH121" s="204"/>
      <c r="AI121" s="204"/>
      <c r="AJ121" s="204"/>
      <c r="AK121" s="204"/>
      <c r="AL121" s="204"/>
      <c r="AM121" s="204"/>
      <c r="AN121" s="204"/>
      <c r="AO121" s="204"/>
      <c r="AP121" s="204"/>
      <c r="AQ121" s="204"/>
      <c r="AR121" s="204"/>
      <c r="AS121" s="204"/>
      <c r="AT121" s="204"/>
      <c r="AU121" s="204"/>
      <c r="AV121" s="204"/>
      <c r="AW121" s="204"/>
      <c r="AX121" s="204"/>
      <c r="AY121" s="204"/>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55">E$64*(1-E$73)*E68*(E86*E88+E101*E102)/1000</f>
        <v>0.56495760904595693</v>
      </c>
      <c r="F123" s="3">
        <f t="shared" ref="F123:H123" si="256">F$64*(1-F$73)*F68*(F86*F88+F101*F102)/1000</f>
        <v>0.41420942719344656</v>
      </c>
      <c r="G123" s="3">
        <f t="shared" si="256"/>
        <v>0.34981297345213413</v>
      </c>
      <c r="H123" s="3">
        <f t="shared" si="256"/>
        <v>0.55072533892605668</v>
      </c>
      <c r="I123" s="3">
        <f>I$64*(1-I$73)*I68*(I86*I88+I101*I102)/1000</f>
        <v>2.7869547595306861</v>
      </c>
      <c r="J123" s="3">
        <f>J$64*(1-J$73)*J68*(J86*J88+J101*J102)/1000</f>
        <v>8.0591379341325649</v>
      </c>
      <c r="K123" s="3">
        <f>K$64*(1-K$73)*K68*(K86*K88+K101*K102)/1000</f>
        <v>8.0591379341325649</v>
      </c>
      <c r="L123" s="3">
        <f>L$64*(1-L$73)*L68*(L86*L88+L101*L102)/1000</f>
        <v>8.0591379341325649</v>
      </c>
      <c r="M123" s="3">
        <f>M$64*(1-M$73)*M68*(M86*M88+M101*M102)/1000</f>
        <v>24.788843351133373</v>
      </c>
      <c r="N123" s="205"/>
      <c r="O123" s="3">
        <f t="shared" ref="O123:R123" si="257">O$64*(1-O$73)*O68*(O86*O88+O101*O102)/1000</f>
        <v>0.56495760904595693</v>
      </c>
      <c r="P123" s="3">
        <f t="shared" si="257"/>
        <v>0.41420942719344656</v>
      </c>
      <c r="Q123" s="3">
        <f t="shared" si="257"/>
        <v>0.34981297345213413</v>
      </c>
      <c r="R123" s="3">
        <f t="shared" si="257"/>
        <v>0.55072533892605668</v>
      </c>
      <c r="S123" s="251">
        <f>S$64*(1-S$73)*S68*(S86*S88+S101*S102)/1000</f>
        <v>2.3751591846233739</v>
      </c>
      <c r="T123" s="251">
        <f>T$64*(1-T$73)*T68*(T86*T88+T101*T102)/1000</f>
        <v>3.4291425522909531</v>
      </c>
      <c r="U123" s="251">
        <f>U$64*(1-U$73)*U68*(U86*U88+U101*U102)/1000</f>
        <v>4.5203458091138948</v>
      </c>
      <c r="V123" s="251">
        <f>V$64*(1-V$73)*V68*(V86*V88+V101*V102)/1000</f>
        <v>5.146285339489256</v>
      </c>
      <c r="W123" s="251">
        <f>W$64*(1-W$73)*W68*(W86*W88+W101*W102)/1000</f>
        <v>5.6998074220797728</v>
      </c>
      <c r="X123" s="204"/>
      <c r="Y123" s="3">
        <f t="shared" ref="Y123:AB125" si="258">O123</f>
        <v>0.56495760904595693</v>
      </c>
      <c r="Z123" s="3">
        <f t="shared" si="258"/>
        <v>0.41420942719344656</v>
      </c>
      <c r="AA123" s="3">
        <f t="shared" si="258"/>
        <v>0.34981297345213413</v>
      </c>
      <c r="AB123" s="3">
        <f t="shared" si="258"/>
        <v>0.55072533892605668</v>
      </c>
      <c r="AC123" s="251">
        <f>AC$64*(1-AC$73)*AC68*(AC86*AC88+AC101*AC102)/1000</f>
        <v>2.7869547595306861</v>
      </c>
      <c r="AD123" s="251">
        <f>AD$64*(1-AD$73)*AD68*(AD86*AD88+AD101*AD102)/1000</f>
        <v>8.0591379341325649</v>
      </c>
      <c r="AE123" s="251">
        <f>AE$64*(1-AE$73)*AE68*(AE86*AE88+AE101*AE102)/1000</f>
        <v>19.081769352974856</v>
      </c>
      <c r="AF123" s="251">
        <f>AF$64*(1-AF$73)*AF68*(AF86*AF88+AF101*AF102)/1000</f>
        <v>21.724052543665834</v>
      </c>
      <c r="AG123" s="251">
        <f>AG$64*(1-AG$73)*AG68*(AG86*AG88+AG101*AG102)/1000</f>
        <v>24.788843351133373</v>
      </c>
      <c r="AH123" s="204"/>
      <c r="AI123" s="204"/>
      <c r="AJ123" s="204"/>
      <c r="AK123" s="204"/>
      <c r="AL123" s="204"/>
      <c r="AM123" s="204"/>
      <c r="AN123" s="204"/>
      <c r="AO123" s="204"/>
      <c r="AP123" s="204"/>
      <c r="AQ123" s="204"/>
      <c r="AR123" s="204"/>
      <c r="AS123" s="204"/>
      <c r="AT123" s="204"/>
      <c r="AU123" s="204"/>
      <c r="AV123" s="204"/>
      <c r="AW123" s="204"/>
      <c r="AX123" s="204"/>
      <c r="AY123" s="204"/>
    </row>
    <row r="124" spans="1:51">
      <c r="A124" t="s">
        <v>16</v>
      </c>
      <c r="C124" t="str">
        <f>C120</f>
        <v>Gautrain</v>
      </c>
      <c r="D124" t="s">
        <v>124</v>
      </c>
      <c r="E124" s="3">
        <f t="shared" ref="E124" si="259">E$64*(1-E$73)*E69*(E86*E89+E101*E103)/1000</f>
        <v>0.42603549444003685</v>
      </c>
      <c r="F124" s="3">
        <f t="shared" ref="F124:H124" si="260">F$64*(1-F$73)*F69*(F86*F89+F101*F103)/1000</f>
        <v>0.44831794079735332</v>
      </c>
      <c r="G124" s="3">
        <f t="shared" si="260"/>
        <v>0.37861869292756944</v>
      </c>
      <c r="H124" s="3">
        <f t="shared" si="260"/>
        <v>0.43304298247293793</v>
      </c>
      <c r="I124" s="3">
        <f>I$64*(1-I$73)*I69*(I86*I89+I101*I103)/1000</f>
        <v>0.92796916980634148</v>
      </c>
      <c r="J124" s="3">
        <f>J$64*(1-J$73)*J69*(J86*J89+J101*J103)/1000</f>
        <v>3.5631293091859635</v>
      </c>
      <c r="K124" s="3">
        <f>K$64*(1-K$73)*K69*(K86*K89+K101*K103)/1000</f>
        <v>3.5631293091859635</v>
      </c>
      <c r="L124" s="3">
        <f>L$64*(1-L$73)*L69*(L86*L89+L101*L103)/1000</f>
        <v>3.5631293091859635</v>
      </c>
      <c r="M124" s="3">
        <f>M$64*(1-M$73)*M69*(M86*M89+M101*M103)/1000</f>
        <v>8.8647994187667525</v>
      </c>
      <c r="N124" s="205"/>
      <c r="O124" s="3">
        <f t="shared" ref="O124:R124" si="261">O$64*(1-O$73)*O69*(O86*O89+O101*O103)/1000</f>
        <v>0.42603549444003685</v>
      </c>
      <c r="P124" s="3">
        <f t="shared" si="261"/>
        <v>0.44831794079735332</v>
      </c>
      <c r="Q124" s="3">
        <f t="shared" si="261"/>
        <v>0.37861869292756944</v>
      </c>
      <c r="R124" s="3">
        <f t="shared" si="261"/>
        <v>0.43304298247293793</v>
      </c>
      <c r="S124" s="251">
        <f>S$64*(1-S$73)*S69*(S86*S89+S101*S103)/1000</f>
        <v>0.52781315213852753</v>
      </c>
      <c r="T124" s="251">
        <f>T$64*(1-T$73)*T69*(T86*T89+T101*T103)/1000</f>
        <v>0.67554920764989612</v>
      </c>
      <c r="U124" s="251">
        <f>U$64*(1-U$73)*U69*(U86*U89+U101*U103)/1000</f>
        <v>0.79975515199738978</v>
      </c>
      <c r="V124" s="251">
        <f>V$64*(1-V$73)*V69*(V86*V89+V101*V103)/1000</f>
        <v>0.91049852991489744</v>
      </c>
      <c r="W124" s="251">
        <f>W$64*(1-W$73)*W69*(W86*W89+W101*W103)/1000</f>
        <v>1.0084295635105036</v>
      </c>
      <c r="X124" s="204"/>
      <c r="Y124" s="3">
        <f t="shared" si="258"/>
        <v>0.42603549444003685</v>
      </c>
      <c r="Z124" s="3">
        <f t="shared" si="258"/>
        <v>0.44831794079735332</v>
      </c>
      <c r="AA124" s="3">
        <f t="shared" si="258"/>
        <v>0.37861869292756944</v>
      </c>
      <c r="AB124" s="3">
        <f t="shared" si="258"/>
        <v>0.43304298247293793</v>
      </c>
      <c r="AC124" s="251">
        <f>AC$64*(1-AC$73)*AC69*(AC86*AC89+AC101*AC103)/1000</f>
        <v>0.92796916980634148</v>
      </c>
      <c r="AD124" s="251">
        <f>AD$64*(1-AD$73)*AD69*(AD86*AD89+AD101*AD103)/1000</f>
        <v>3.5631293091859635</v>
      </c>
      <c r="AE124" s="251">
        <f>AE$64*(1-AE$73)*AE69*(AE86*AE89+AE101*AE103)/1000</f>
        <v>7.0304057547677496</v>
      </c>
      <c r="AF124" s="251">
        <f>AF$64*(1-AF$73)*AF69*(AF86*AF89+AF101*AF103)/1000</f>
        <v>8.0039173094844447</v>
      </c>
      <c r="AG124" s="251">
        <f>AG$64*(1-AG$73)*AG69*(AG86*AG89+AG101*AG103)/1000</f>
        <v>8.8647994187667525</v>
      </c>
      <c r="AH124" s="204"/>
      <c r="AI124" s="204"/>
      <c r="AJ124" s="204"/>
      <c r="AK124" s="204"/>
      <c r="AL124" s="204"/>
      <c r="AM124" s="204"/>
      <c r="AN124" s="204"/>
      <c r="AO124" s="204"/>
      <c r="AP124" s="204"/>
      <c r="AQ124" s="204"/>
      <c r="AR124" s="204"/>
      <c r="AS124" s="204"/>
      <c r="AT124" s="204"/>
      <c r="AU124" s="204"/>
      <c r="AV124" s="204"/>
      <c r="AW124" s="204"/>
      <c r="AX124" s="204"/>
      <c r="AY124" s="204"/>
    </row>
    <row r="125" spans="1:51">
      <c r="A125" t="s">
        <v>16</v>
      </c>
      <c r="C125" t="str">
        <f>C121</f>
        <v>Bus, minibus, metro rail</v>
      </c>
      <c r="D125" t="s">
        <v>124</v>
      </c>
      <c r="E125" s="3">
        <f t="shared" ref="E125" si="262">E$64*(1-E$73)*E70*(E86*E90+E101*E104)/1000</f>
        <v>19.89548022216918</v>
      </c>
      <c r="F125" s="3">
        <f t="shared" ref="F125:H125" si="263">F$64*(1-F$73)*F70*(F86*F90+F101*F104)/1000</f>
        <v>18.509911388527211</v>
      </c>
      <c r="G125" s="3">
        <f t="shared" si="263"/>
        <v>15.792292516858499</v>
      </c>
      <c r="H125" s="3">
        <f t="shared" si="263"/>
        <v>17.787679758177696</v>
      </c>
      <c r="I125" s="3">
        <f>I$64*(1-I$73)*I70*(I86*I90+I101*I104)/1000</f>
        <v>21.956596090694308</v>
      </c>
      <c r="J125" s="3">
        <f>J$64*(1-J$73)*J70*(J86*J90+J101*J104)/1000</f>
        <v>25.990554155970955</v>
      </c>
      <c r="K125" s="3">
        <f>K$64*(1-K$73)*K70*(K86*K90+K101*K104)/1000</f>
        <v>25.990554155970955</v>
      </c>
      <c r="L125" s="3">
        <f>L$64*(1-L$73)*L70*(L86*L90+L101*L104)/1000</f>
        <v>25.990554155970955</v>
      </c>
      <c r="M125" s="3">
        <f>M$64*(1-M$73)*M70*(M86*M90+M101*M104)/1000</f>
        <v>31.383868779359904</v>
      </c>
      <c r="N125" s="205"/>
      <c r="O125" s="3">
        <f t="shared" ref="O125:R125" si="264">O$64*(1-O$73)*O70*(O86*O90+O101*O104)/1000</f>
        <v>17.489515172046392</v>
      </c>
      <c r="P125" s="3">
        <f t="shared" si="264"/>
        <v>18.509911388527211</v>
      </c>
      <c r="Q125" s="3">
        <f t="shared" si="264"/>
        <v>15.792292516858499</v>
      </c>
      <c r="R125" s="3">
        <f t="shared" si="264"/>
        <v>17.787679758177696</v>
      </c>
      <c r="S125" s="251">
        <f>S$64*(1-S$73)*S70*(S86*S90+S101*S104)/1000</f>
        <v>20.046289906828232</v>
      </c>
      <c r="T125" s="251">
        <f>T$64*(1-T$73)*T70*(T86*T90+T101*T104)/1000</f>
        <v>22.501381135700125</v>
      </c>
      <c r="U125" s="251">
        <f>U$64*(1-U$73)*U70*(U86*U90+U101*U104)/1000</f>
        <v>20.147168849425007</v>
      </c>
      <c r="V125" s="251">
        <f>V$64*(1-V$73)*V70*(V86*V90+V101*V104)/1000</f>
        <v>22.936979616242041</v>
      </c>
      <c r="W125" s="251">
        <f>W$64*(1-W$73)*W70*(W86*W90+W101*W104)/1000</f>
        <v>25.247020210894622</v>
      </c>
      <c r="X125" s="204"/>
      <c r="Y125" s="3">
        <f t="shared" si="258"/>
        <v>17.489515172046392</v>
      </c>
      <c r="Z125" s="3">
        <f t="shared" si="258"/>
        <v>18.509911388527211</v>
      </c>
      <c r="AA125" s="3">
        <f t="shared" si="258"/>
        <v>15.792292516858499</v>
      </c>
      <c r="AB125" s="3">
        <f t="shared" si="258"/>
        <v>17.787679758177696</v>
      </c>
      <c r="AC125" s="251">
        <f>AC$64*(1-AC$73)*AC70*(AC86*AC90+AC101*AC104)/1000</f>
        <v>21.956596090694308</v>
      </c>
      <c r="AD125" s="251">
        <f>AD$64*(1-AD$73)*AD70*(AD86*AD90+AD101*AD104)/1000</f>
        <v>25.990554155970955</v>
      </c>
      <c r="AE125" s="251">
        <f>AE$64*(1-AE$73)*AE70*(AE86*AE90+AE101*AE104)/1000</f>
        <v>23.002486002697424</v>
      </c>
      <c r="AF125" s="251">
        <f>AF$64*(1-AF$73)*AF70*(AF86*AF90+AF101*AF104)/1000</f>
        <v>26.18767711284762</v>
      </c>
      <c r="AG125" s="251">
        <f>AG$64*(1-AG$73)*AG70*(AG86*AG90+AG101*AG104)/1000</f>
        <v>31.383868779359904</v>
      </c>
      <c r="AH125" s="204"/>
      <c r="AI125" s="204"/>
      <c r="AJ125" s="204"/>
      <c r="AK125" s="204"/>
      <c r="AL125" s="204"/>
      <c r="AM125" s="204"/>
      <c r="AN125" s="204"/>
      <c r="AO125" s="204"/>
      <c r="AP125" s="204"/>
      <c r="AQ125" s="204"/>
      <c r="AR125" s="204"/>
      <c r="AS125" s="204"/>
      <c r="AT125" s="204"/>
      <c r="AU125" s="204"/>
      <c r="AV125" s="204"/>
      <c r="AW125" s="204"/>
      <c r="AX125" s="204"/>
      <c r="AY125" s="204"/>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65">E115+E119+E123</f>
        <v>1.8199995725306071</v>
      </c>
      <c r="F127" s="3">
        <f t="shared" ref="F127:H127" si="266">F115+F119+F123</f>
        <v>2.5244712126531619</v>
      </c>
      <c r="G127" s="3">
        <f t="shared" si="266"/>
        <v>2.5547042090015273</v>
      </c>
      <c r="H127" s="3">
        <f t="shared" si="266"/>
        <v>7.1285655645901684</v>
      </c>
      <c r="I127" s="3">
        <f t="shared" ref="I127:M129" si="267">I115+I119+I123</f>
        <v>12.9177675676594</v>
      </c>
      <c r="J127" s="3">
        <f t="shared" si="267"/>
        <v>43.844495913321239</v>
      </c>
      <c r="K127" s="3">
        <f t="shared" ref="K127:L127" si="268">K115+K119+K123</f>
        <v>43.844495913321239</v>
      </c>
      <c r="L127" s="3">
        <f t="shared" si="268"/>
        <v>43.844495913321239</v>
      </c>
      <c r="M127" s="3">
        <f t="shared" si="267"/>
        <v>80.71555840900723</v>
      </c>
      <c r="N127" s="205"/>
      <c r="O127" s="3">
        <f t="shared" ref="O127:R129" si="269">O115+O119+O123</f>
        <v>1.8199995725306071</v>
      </c>
      <c r="P127" s="3">
        <f t="shared" si="269"/>
        <v>2.5244712126531619</v>
      </c>
      <c r="Q127" s="3">
        <f t="shared" si="269"/>
        <v>2.5547042090015273</v>
      </c>
      <c r="R127" s="3">
        <f t="shared" si="269"/>
        <v>7.1285655645901684</v>
      </c>
      <c r="S127" s="251">
        <f t="shared" ref="S127:W129" si="270">S115+S119+S123</f>
        <v>13.899628781171915</v>
      </c>
      <c r="T127" s="251">
        <f t="shared" si="270"/>
        <v>26.682780291055003</v>
      </c>
      <c r="U127" s="251">
        <f t="shared" ref="U127:V127" si="271">U115+U119+U123</f>
        <v>35.700389676659739</v>
      </c>
      <c r="V127" s="251">
        <f t="shared" si="271"/>
        <v>34.988691872120192</v>
      </c>
      <c r="W127" s="251">
        <f t="shared" si="270"/>
        <v>33.616423675194454</v>
      </c>
      <c r="X127" s="204"/>
      <c r="Y127" s="3">
        <f t="shared" ref="Y127:AB128" si="272">O127</f>
        <v>1.8199995725306071</v>
      </c>
      <c r="Z127" s="3">
        <f t="shared" si="272"/>
        <v>2.5244712126531619</v>
      </c>
      <c r="AA127" s="3">
        <f t="shared" si="272"/>
        <v>2.5547042090015273</v>
      </c>
      <c r="AB127" s="3">
        <f t="shared" si="272"/>
        <v>7.1285655645901684</v>
      </c>
      <c r="AC127" s="251">
        <f t="shared" ref="AC127:AG129" si="273">AC115+AC119+AC123</f>
        <v>12.9177675676594</v>
      </c>
      <c r="AD127" s="251">
        <f t="shared" si="273"/>
        <v>43.844495913321239</v>
      </c>
      <c r="AE127" s="251">
        <f t="shared" ref="AE127:AF127" si="274">AE115+AE119+AE123</f>
        <v>83.312131427468941</v>
      </c>
      <c r="AF127" s="251">
        <f t="shared" si="274"/>
        <v>81.915319334302097</v>
      </c>
      <c r="AG127" s="251">
        <f t="shared" si="273"/>
        <v>80.71555840900723</v>
      </c>
      <c r="AH127" s="204"/>
      <c r="AI127" s="204"/>
      <c r="AJ127" s="204"/>
      <c r="AK127" s="204"/>
      <c r="AL127" s="204"/>
      <c r="AM127" s="204"/>
      <c r="AN127" s="204"/>
      <c r="AO127" s="204"/>
      <c r="AP127" s="204"/>
      <c r="AQ127" s="204"/>
      <c r="AR127" s="204"/>
      <c r="AS127" s="204"/>
      <c r="AT127" s="204"/>
      <c r="AU127" s="204"/>
      <c r="AV127" s="204"/>
      <c r="AW127" s="204"/>
      <c r="AX127" s="204"/>
      <c r="AY127" s="204"/>
    </row>
    <row r="128" spans="1:51">
      <c r="A128" t="s">
        <v>16</v>
      </c>
      <c r="C128" t="str">
        <f>C124</f>
        <v>Gautrain</v>
      </c>
      <c r="D128" t="s">
        <v>124</v>
      </c>
      <c r="E128" s="3">
        <f t="shared" si="265"/>
        <v>0.64854136839212595</v>
      </c>
      <c r="F128" s="3">
        <f t="shared" ref="F128:H128" si="275">F116+F120+F124</f>
        <v>0.6995709084876961</v>
      </c>
      <c r="G128" s="3">
        <f t="shared" si="275"/>
        <v>0.64248252977129328</v>
      </c>
      <c r="H128" s="3">
        <f t="shared" si="275"/>
        <v>0.68522387738371804</v>
      </c>
      <c r="I128" s="3">
        <f t="shared" si="267"/>
        <v>2.1175616349814561</v>
      </c>
      <c r="J128" s="3">
        <f t="shared" si="267"/>
        <v>6.2912955439539484</v>
      </c>
      <c r="K128" s="3">
        <f t="shared" ref="K128:L128" si="276">K116+K120+K124</f>
        <v>6.2912955439539484</v>
      </c>
      <c r="L128" s="3">
        <f t="shared" si="276"/>
        <v>6.2912955439539484</v>
      </c>
      <c r="M128" s="3">
        <f t="shared" si="267"/>
        <v>14.567186526358501</v>
      </c>
      <c r="N128" s="205"/>
      <c r="O128" s="3">
        <f t="shared" si="269"/>
        <v>0.64854136839212595</v>
      </c>
      <c r="P128" s="3">
        <f t="shared" si="269"/>
        <v>0.6995709084876961</v>
      </c>
      <c r="Q128" s="3">
        <f t="shared" si="269"/>
        <v>0.64248252977129328</v>
      </c>
      <c r="R128" s="3">
        <f t="shared" si="269"/>
        <v>0.68522387738371804</v>
      </c>
      <c r="S128" s="251">
        <f t="shared" si="270"/>
        <v>0.81566069118119378</v>
      </c>
      <c r="T128" s="251">
        <f t="shared" si="270"/>
        <v>1.0013836629689683</v>
      </c>
      <c r="U128" s="251">
        <f t="shared" ref="U128:V128" si="277">U116+U120+U124</f>
        <v>1.1699568078493543</v>
      </c>
      <c r="V128" s="251">
        <f t="shared" si="277"/>
        <v>1.3180866292979314</v>
      </c>
      <c r="W128" s="251">
        <f t="shared" si="270"/>
        <v>1.447944780185249</v>
      </c>
      <c r="X128" s="204"/>
      <c r="Y128" s="3">
        <f t="shared" si="272"/>
        <v>0.64854136839212595</v>
      </c>
      <c r="Z128" s="3">
        <f t="shared" si="272"/>
        <v>0.6995709084876961</v>
      </c>
      <c r="AA128" s="3">
        <f t="shared" si="272"/>
        <v>0.64248252977129328</v>
      </c>
      <c r="AB128" s="3">
        <f t="shared" si="272"/>
        <v>0.68522387738371804</v>
      </c>
      <c r="AC128" s="251">
        <f t="shared" si="273"/>
        <v>2.1175616349814561</v>
      </c>
      <c r="AD128" s="251">
        <f t="shared" si="273"/>
        <v>6.2912955439539484</v>
      </c>
      <c r="AE128" s="251">
        <f t="shared" ref="AE128:AF128" si="278">AE116+AE120+AE124</f>
        <v>11.739133735416544</v>
      </c>
      <c r="AF128" s="251">
        <f t="shared" si="278"/>
        <v>13.243404479310906</v>
      </c>
      <c r="AG128" s="251">
        <f t="shared" si="273"/>
        <v>14.567186526358501</v>
      </c>
      <c r="AH128" s="204"/>
      <c r="AI128" s="204"/>
      <c r="AJ128" s="204"/>
      <c r="AK128" s="204"/>
      <c r="AL128" s="204"/>
      <c r="AM128" s="204"/>
      <c r="AN128" s="204"/>
      <c r="AO128" s="204"/>
      <c r="AP128" s="204"/>
      <c r="AQ128" s="204"/>
      <c r="AR128" s="204"/>
      <c r="AS128" s="204"/>
      <c r="AT128" s="204"/>
      <c r="AU128" s="204"/>
      <c r="AV128" s="204"/>
      <c r="AW128" s="204"/>
      <c r="AX128" s="204"/>
      <c r="AY128" s="204"/>
    </row>
    <row r="129" spans="1:51">
      <c r="A129" t="s">
        <v>16</v>
      </c>
      <c r="C129" t="str">
        <f>C125</f>
        <v>Bus, minibus, metro rail</v>
      </c>
      <c r="D129" t="s">
        <v>124</v>
      </c>
      <c r="E129" s="3">
        <f t="shared" si="265"/>
        <v>142.59296423330505</v>
      </c>
      <c r="F129" s="3">
        <f t="shared" ref="F129:H129" si="279">F117+F121+F125</f>
        <v>128.40147761797471</v>
      </c>
      <c r="G129" s="3">
        <f t="shared" si="279"/>
        <v>130.53208244002909</v>
      </c>
      <c r="H129" s="3">
        <f t="shared" si="279"/>
        <v>129.26914696174859</v>
      </c>
      <c r="I129" s="3">
        <f t="shared" si="267"/>
        <v>136.69034319903602</v>
      </c>
      <c r="J129" s="3">
        <f t="shared" si="267"/>
        <v>123.66924637868601</v>
      </c>
      <c r="K129" s="3">
        <f t="shared" ref="K129:L129" si="280">K117+K121+K125</f>
        <v>123.66924637868601</v>
      </c>
      <c r="L129" s="3">
        <f t="shared" si="280"/>
        <v>123.66924637868601</v>
      </c>
      <c r="M129" s="3">
        <f t="shared" si="267"/>
        <v>101.53580702055557</v>
      </c>
      <c r="N129" s="205"/>
      <c r="O129" s="3">
        <f t="shared" si="269"/>
        <v>125.34916390741699</v>
      </c>
      <c r="P129" s="3">
        <f t="shared" si="269"/>
        <v>128.40147761797471</v>
      </c>
      <c r="Q129" s="3">
        <f t="shared" si="269"/>
        <v>130.53208244002909</v>
      </c>
      <c r="R129" s="3">
        <f t="shared" si="269"/>
        <v>129.26914696174859</v>
      </c>
      <c r="S129" s="251">
        <f t="shared" si="270"/>
        <v>133.10517783699311</v>
      </c>
      <c r="T129" s="251">
        <f t="shared" si="270"/>
        <v>127.73591627419164</v>
      </c>
      <c r="U129" s="251">
        <f t="shared" ref="U129:V129" si="281">U117+U121+U125</f>
        <v>118.00313270125039</v>
      </c>
      <c r="V129" s="251">
        <f t="shared" si="281"/>
        <v>115.67321126911727</v>
      </c>
      <c r="W129" s="251">
        <f t="shared" si="270"/>
        <v>110.99128479216822</v>
      </c>
      <c r="X129" s="204"/>
      <c r="Y129" s="3">
        <f t="shared" ref="Y129:AB129" si="282">Y117+Y121+Y125</f>
        <v>125.34916390741699</v>
      </c>
      <c r="Z129" s="3">
        <f t="shared" si="282"/>
        <v>128.40147761797471</v>
      </c>
      <c r="AA129" s="3">
        <f t="shared" si="282"/>
        <v>130.53208244002909</v>
      </c>
      <c r="AB129" s="3">
        <f t="shared" si="282"/>
        <v>129.26914696174859</v>
      </c>
      <c r="AC129" s="251">
        <f t="shared" si="273"/>
        <v>136.69034319903602</v>
      </c>
      <c r="AD129" s="251">
        <f t="shared" si="273"/>
        <v>123.66924637868601</v>
      </c>
      <c r="AE129" s="251">
        <f t="shared" ref="AE129:AF129" si="283">AE117+AE121+AE125</f>
        <v>98.582390464095027</v>
      </c>
      <c r="AF129" s="251">
        <f t="shared" si="283"/>
        <v>98.794207347611163</v>
      </c>
      <c r="AG129" s="251">
        <f t="shared" si="273"/>
        <v>101.53580702055557</v>
      </c>
      <c r="AH129" s="204"/>
      <c r="AI129" s="204"/>
      <c r="AJ129" s="204"/>
      <c r="AK129" s="204"/>
      <c r="AL129" s="204"/>
      <c r="AM129" s="204"/>
      <c r="AN129" s="204"/>
      <c r="AO129" s="204"/>
      <c r="AP129" s="204"/>
      <c r="AQ129" s="204"/>
      <c r="AR129" s="204"/>
      <c r="AS129" s="204"/>
      <c r="AT129" s="204"/>
      <c r="AU129" s="204"/>
      <c r="AV129" s="204"/>
      <c r="AW129" s="204"/>
      <c r="AX129" s="204"/>
      <c r="AY129" s="204"/>
    </row>
    <row r="130" spans="1:51">
      <c r="A130" t="s">
        <v>16</v>
      </c>
      <c r="J130"/>
      <c r="N130" s="31"/>
    </row>
    <row r="131" spans="1:51" ht="15.75" thickBot="1">
      <c r="A131" t="s">
        <v>16</v>
      </c>
      <c r="C131" s="13" t="s">
        <v>163</v>
      </c>
      <c r="E131" s="245">
        <f t="shared" ref="E131:M131" si="284">E$12</f>
        <v>2017</v>
      </c>
      <c r="F131" s="245">
        <f t="shared" si="284"/>
        <v>2019</v>
      </c>
      <c r="G131" s="245">
        <f t="shared" si="284"/>
        <v>2020</v>
      </c>
      <c r="H131" s="245">
        <f t="shared" si="284"/>
        <v>2021</v>
      </c>
      <c r="I131" s="245">
        <f t="shared" si="284"/>
        <v>2030</v>
      </c>
      <c r="J131" s="245">
        <f t="shared" si="284"/>
        <v>2040</v>
      </c>
      <c r="K131" s="245">
        <f t="shared" si="284"/>
        <v>2050</v>
      </c>
      <c r="L131" s="245">
        <f t="shared" si="284"/>
        <v>2060</v>
      </c>
      <c r="M131" s="245">
        <f t="shared" si="284"/>
        <v>2070</v>
      </c>
      <c r="N131" s="31"/>
      <c r="O131" s="245">
        <f t="shared" ref="O131:W131" si="285">O$12</f>
        <v>2017</v>
      </c>
      <c r="P131" s="245">
        <f t="shared" si="285"/>
        <v>2019</v>
      </c>
      <c r="Q131" s="245">
        <f t="shared" si="285"/>
        <v>2020</v>
      </c>
      <c r="R131" s="245">
        <f t="shared" si="285"/>
        <v>2021</v>
      </c>
      <c r="S131" s="245">
        <f t="shared" si="285"/>
        <v>2030</v>
      </c>
      <c r="T131" s="245">
        <f t="shared" si="285"/>
        <v>2040</v>
      </c>
      <c r="U131" s="245">
        <f t="shared" si="285"/>
        <v>2050</v>
      </c>
      <c r="V131" s="245">
        <f t="shared" si="285"/>
        <v>2060</v>
      </c>
      <c r="W131" s="245">
        <f t="shared" si="285"/>
        <v>2070</v>
      </c>
      <c r="Y131" t="s">
        <v>193</v>
      </c>
    </row>
    <row r="132" spans="1:51">
      <c r="A132" t="s">
        <v>16</v>
      </c>
      <c r="C132" s="18" t="s">
        <v>88</v>
      </c>
      <c r="E132" s="197">
        <f t="shared" ref="E132" si="286">1-E133-E134</f>
        <v>0.79999999999999993</v>
      </c>
      <c r="F132" s="3">
        <f t="shared" ref="F132:J134" si="287">IF($D$4,Z132,P132)</f>
        <v>0.79999999999999993</v>
      </c>
      <c r="G132" s="3">
        <f t="shared" si="287"/>
        <v>0.79999999999999993</v>
      </c>
      <c r="H132" s="3">
        <f t="shared" si="287"/>
        <v>0.79999999999999993</v>
      </c>
      <c r="I132" s="3">
        <f t="shared" si="287"/>
        <v>0.88</v>
      </c>
      <c r="J132" s="3">
        <f t="shared" si="287"/>
        <v>0.89</v>
      </c>
      <c r="K132" s="3">
        <f>IF($D$4,AD132,T132)</f>
        <v>0.89</v>
      </c>
      <c r="L132" s="3">
        <f>IF($D$4,AD132,T132)</f>
        <v>0.89</v>
      </c>
      <c r="M132" s="3">
        <f>IF($D$4,AG132,W132)</f>
        <v>0.89</v>
      </c>
      <c r="N132" s="31"/>
      <c r="O132" s="197">
        <f t="shared" ref="O132" si="288">1-O133-O134</f>
        <v>0.79999999999999993</v>
      </c>
      <c r="P132" s="197">
        <f t="shared" ref="P132:W132" si="289">1-P133-P134</f>
        <v>0.79999999999999993</v>
      </c>
      <c r="Q132" s="197">
        <f t="shared" si="289"/>
        <v>0.79999999999999993</v>
      </c>
      <c r="R132" s="197">
        <f t="shared" si="289"/>
        <v>0.79999999999999993</v>
      </c>
      <c r="S132" s="52">
        <f t="shared" si="289"/>
        <v>0.79999999999999993</v>
      </c>
      <c r="T132" s="52">
        <f t="shared" si="289"/>
        <v>0.79999999999999993</v>
      </c>
      <c r="U132" s="52">
        <f t="shared" ref="U132:V132" si="290">1-U133-U134</f>
        <v>0.79999999999999993</v>
      </c>
      <c r="V132" s="52">
        <f t="shared" si="290"/>
        <v>0.79999999999999993</v>
      </c>
      <c r="W132" s="52">
        <f t="shared" si="289"/>
        <v>0.79999999999999993</v>
      </c>
      <c r="Y132" s="197">
        <f t="shared" ref="Y132:AB134" si="291">O132</f>
        <v>0.79999999999999993</v>
      </c>
      <c r="Z132" s="197">
        <f t="shared" si="291"/>
        <v>0.79999999999999993</v>
      </c>
      <c r="AA132" s="197">
        <f t="shared" si="291"/>
        <v>0.79999999999999993</v>
      </c>
      <c r="AB132" s="197">
        <f t="shared" si="291"/>
        <v>0.79999999999999993</v>
      </c>
      <c r="AC132" s="52">
        <f>1-AC133-AC134</f>
        <v>0.88</v>
      </c>
      <c r="AD132" s="52">
        <f>1-AD133-AD134</f>
        <v>0.89</v>
      </c>
      <c r="AE132" s="52">
        <f>1-AE133-AE134</f>
        <v>0.88</v>
      </c>
      <c r="AF132" s="52">
        <f>1-AF133-AF134</f>
        <v>0.88</v>
      </c>
      <c r="AG132" s="52">
        <f>1-AG133-AG134</f>
        <v>0.89</v>
      </c>
    </row>
    <row r="133" spans="1:51">
      <c r="A133" t="s">
        <v>16</v>
      </c>
      <c r="C133" s="18" t="s">
        <v>87</v>
      </c>
      <c r="E133" s="51">
        <v>0.17</v>
      </c>
      <c r="F133" s="3">
        <f t="shared" si="287"/>
        <v>0.17</v>
      </c>
      <c r="G133" s="3">
        <f t="shared" si="287"/>
        <v>0.17</v>
      </c>
      <c r="H133" s="3">
        <f t="shared" si="287"/>
        <v>0.17</v>
      </c>
      <c r="I133" s="3">
        <f t="shared" si="287"/>
        <v>0.09</v>
      </c>
      <c r="J133" s="3">
        <f t="shared" si="287"/>
        <v>0.08</v>
      </c>
      <c r="K133" s="3">
        <f>IF($D$4,AD133,T133)</f>
        <v>0.08</v>
      </c>
      <c r="L133" s="3">
        <f>IF($D$4,AD133,T133)</f>
        <v>0.08</v>
      </c>
      <c r="M133" s="3">
        <f>IF($D$4,AG133,W133)</f>
        <v>0.08</v>
      </c>
      <c r="N133" s="31"/>
      <c r="O133" s="281">
        <f>E133</f>
        <v>0.17</v>
      </c>
      <c r="P133" s="197">
        <f t="shared" ref="P133:T133" si="292">O133</f>
        <v>0.17</v>
      </c>
      <c r="Q133" s="197">
        <f t="shared" si="292"/>
        <v>0.17</v>
      </c>
      <c r="R133" s="197">
        <f t="shared" si="292"/>
        <v>0.17</v>
      </c>
      <c r="S133" s="52">
        <f t="shared" si="292"/>
        <v>0.17</v>
      </c>
      <c r="T133" s="52">
        <f t="shared" si="292"/>
        <v>0.17</v>
      </c>
      <c r="U133" s="52">
        <f>S133</f>
        <v>0.17</v>
      </c>
      <c r="V133" s="52">
        <f>S133</f>
        <v>0.17</v>
      </c>
      <c r="W133" s="52">
        <f>T133</f>
        <v>0.17</v>
      </c>
      <c r="Y133" s="197">
        <f t="shared" si="291"/>
        <v>0.17</v>
      </c>
      <c r="Z133" s="197">
        <f t="shared" si="291"/>
        <v>0.17</v>
      </c>
      <c r="AA133" s="197">
        <f t="shared" si="291"/>
        <v>0.17</v>
      </c>
      <c r="AB133" s="197">
        <f t="shared" si="291"/>
        <v>0.17</v>
      </c>
      <c r="AC133" s="59">
        <v>0.09</v>
      </c>
      <c r="AD133" s="59">
        <v>0.08</v>
      </c>
      <c r="AE133" s="52">
        <f>AC133</f>
        <v>0.09</v>
      </c>
      <c r="AF133" s="52">
        <f>AC133</f>
        <v>0.09</v>
      </c>
      <c r="AG133" s="52">
        <f>AD133</f>
        <v>0.08</v>
      </c>
    </row>
    <row r="134" spans="1:51">
      <c r="A134" t="s">
        <v>16</v>
      </c>
      <c r="C134" s="18" t="s">
        <v>164</v>
      </c>
      <c r="E134" s="264">
        <v>0.03</v>
      </c>
      <c r="F134" s="92">
        <f t="shared" si="287"/>
        <v>0.03</v>
      </c>
      <c r="G134" s="92">
        <f t="shared" si="287"/>
        <v>0.03</v>
      </c>
      <c r="H134" s="92">
        <f t="shared" si="287"/>
        <v>0.03</v>
      </c>
      <c r="I134" s="92">
        <f t="shared" si="287"/>
        <v>0.03</v>
      </c>
      <c r="J134" s="92">
        <f t="shared" si="287"/>
        <v>0.03</v>
      </c>
      <c r="K134" s="92">
        <f>IF($D$4,AD134,T134)</f>
        <v>0.03</v>
      </c>
      <c r="L134" s="92">
        <f>IF($D$4,AD134,T134)</f>
        <v>0.03</v>
      </c>
      <c r="M134" s="92">
        <f>IF($D$4,AG134,W134)</f>
        <v>0.03</v>
      </c>
      <c r="N134" s="31"/>
      <c r="O134" s="265">
        <f>E134</f>
        <v>0.03</v>
      </c>
      <c r="P134" s="197">
        <f t="shared" ref="P134:T134" si="293">O134</f>
        <v>0.03</v>
      </c>
      <c r="Q134" s="197">
        <f t="shared" si="293"/>
        <v>0.03</v>
      </c>
      <c r="R134" s="197">
        <f t="shared" si="293"/>
        <v>0.03</v>
      </c>
      <c r="S134" s="52">
        <f t="shared" si="293"/>
        <v>0.03</v>
      </c>
      <c r="T134" s="52">
        <f t="shared" si="293"/>
        <v>0.03</v>
      </c>
      <c r="U134" s="52">
        <f>S134</f>
        <v>0.03</v>
      </c>
      <c r="V134" s="52">
        <f>S134</f>
        <v>0.03</v>
      </c>
      <c r="W134" s="52">
        <f>T134</f>
        <v>0.03</v>
      </c>
      <c r="Y134" s="197">
        <f t="shared" si="291"/>
        <v>0.03</v>
      </c>
      <c r="Z134" s="197">
        <f t="shared" si="291"/>
        <v>0.03</v>
      </c>
      <c r="AA134" s="197">
        <f t="shared" si="291"/>
        <v>0.03</v>
      </c>
      <c r="AB134" s="197">
        <f t="shared" si="291"/>
        <v>0.03</v>
      </c>
      <c r="AC134" s="52">
        <f>AA134</f>
        <v>0.03</v>
      </c>
      <c r="AD134" s="52">
        <f>AC134</f>
        <v>0.03</v>
      </c>
      <c r="AE134" s="52">
        <f>AC134</f>
        <v>0.03</v>
      </c>
      <c r="AF134" s="52">
        <f>AC134</f>
        <v>0.03</v>
      </c>
      <c r="AG134" s="52">
        <f>AD134</f>
        <v>0.03</v>
      </c>
    </row>
    <row r="135" spans="1:51">
      <c r="A135" t="s">
        <v>16</v>
      </c>
      <c r="C135" s="18"/>
      <c r="E135" s="198"/>
      <c r="G135" s="198"/>
      <c r="I135" s="198"/>
      <c r="J135" s="198"/>
      <c r="K135" s="198"/>
      <c r="L135" s="198"/>
      <c r="M135" s="198"/>
      <c r="N135" s="31"/>
    </row>
    <row r="136" spans="1:51" ht="15.75" thickBot="1">
      <c r="A136" t="s">
        <v>16</v>
      </c>
      <c r="C136" s="13" t="s">
        <v>173</v>
      </c>
      <c r="E136" s="198"/>
      <c r="G136" s="198"/>
      <c r="I136" s="198"/>
      <c r="J136" s="198"/>
      <c r="K136" s="198"/>
      <c r="L136" s="198"/>
      <c r="M136" s="198"/>
      <c r="N136" s="31"/>
    </row>
    <row r="137" spans="1:51">
      <c r="A137" t="s">
        <v>16</v>
      </c>
      <c r="C137" s="18" t="s">
        <v>53</v>
      </c>
      <c r="E137" s="51">
        <v>0.1278</v>
      </c>
      <c r="F137" s="3">
        <f t="shared" ref="F137:J139" si="294">IF($D$4,Z137,P137)</f>
        <v>0.1278</v>
      </c>
      <c r="G137" s="3">
        <f t="shared" si="294"/>
        <v>0.1278</v>
      </c>
      <c r="H137" s="3">
        <f t="shared" si="294"/>
        <v>0.1278</v>
      </c>
      <c r="I137" s="3">
        <f t="shared" si="294"/>
        <v>0.10199999999999995</v>
      </c>
      <c r="J137" s="3">
        <f t="shared" si="294"/>
        <v>8.1999999999999948E-2</v>
      </c>
      <c r="K137" s="3">
        <f>IF($D$4,AD137,T137)</f>
        <v>8.1999999999999948E-2</v>
      </c>
      <c r="L137" s="3">
        <f>IF($D$4,AD137,T137)</f>
        <v>8.1999999999999948E-2</v>
      </c>
      <c r="M137" s="3">
        <f>IF($D$4,AG137,W137)</f>
        <v>8.1999999999999948E-2</v>
      </c>
      <c r="N137" s="31"/>
      <c r="O137" s="197">
        <f>E137</f>
        <v>0.1278</v>
      </c>
      <c r="P137" s="197">
        <f t="shared" ref="P137:R139" si="295">O137</f>
        <v>0.1278</v>
      </c>
      <c r="Q137" s="197">
        <f t="shared" si="295"/>
        <v>0.1278</v>
      </c>
      <c r="R137" s="197">
        <f t="shared" si="295"/>
        <v>0.1278</v>
      </c>
      <c r="S137" s="52">
        <f>1-S138-S139</f>
        <v>0.12780000000000002</v>
      </c>
      <c r="T137" s="52">
        <f>1-T138-T139</f>
        <v>0.12780000000000002</v>
      </c>
      <c r="U137" s="52">
        <f>1-U138-U139</f>
        <v>0.12780000000000002</v>
      </c>
      <c r="V137" s="52">
        <f>1-V138-V139</f>
        <v>0.12780000000000002</v>
      </c>
      <c r="W137" s="52">
        <f>1-W138-W139</f>
        <v>0.12780000000000002</v>
      </c>
      <c r="Y137" s="197">
        <f t="shared" ref="Y137:AB139" si="296">O137</f>
        <v>0.1278</v>
      </c>
      <c r="Z137" s="197">
        <f t="shared" si="296"/>
        <v>0.1278</v>
      </c>
      <c r="AA137" s="197">
        <f t="shared" si="296"/>
        <v>0.1278</v>
      </c>
      <c r="AB137" s="197">
        <f t="shared" si="296"/>
        <v>0.1278</v>
      </c>
      <c r="AC137" s="52">
        <f>1-AC138-AC139</f>
        <v>0.10199999999999995</v>
      </c>
      <c r="AD137" s="52">
        <f>1-AD138-AD139</f>
        <v>8.1999999999999948E-2</v>
      </c>
      <c r="AE137" s="52">
        <f>1-AE138-AE139</f>
        <v>8.1999999999999948E-2</v>
      </c>
      <c r="AF137" s="52">
        <f>1-AF138-AF139</f>
        <v>8.1999999999999948E-2</v>
      </c>
      <c r="AG137" s="52">
        <f>1-AG138-AG139</f>
        <v>8.1999999999999948E-2</v>
      </c>
    </row>
    <row r="138" spans="1:51">
      <c r="A138" t="s">
        <v>16</v>
      </c>
      <c r="C138" s="18" t="s">
        <v>172</v>
      </c>
      <c r="E138" s="51">
        <v>0.80300000000000005</v>
      </c>
      <c r="F138" s="3">
        <f t="shared" si="294"/>
        <v>0.80300000000000005</v>
      </c>
      <c r="G138" s="3">
        <f t="shared" si="294"/>
        <v>0.80300000000000005</v>
      </c>
      <c r="H138" s="3">
        <f t="shared" si="294"/>
        <v>0.80300000000000005</v>
      </c>
      <c r="I138" s="3">
        <f t="shared" si="294"/>
        <v>0.80300000000000005</v>
      </c>
      <c r="J138" s="3">
        <f t="shared" si="294"/>
        <v>0.80300000000000005</v>
      </c>
      <c r="K138" s="3">
        <f>IF($D$4,AD138,T138)</f>
        <v>0.80300000000000005</v>
      </c>
      <c r="L138" s="3">
        <f>IF($D$4,AD138,T138)</f>
        <v>0.80300000000000005</v>
      </c>
      <c r="M138" s="3">
        <f>IF($D$4,AG138,W138)</f>
        <v>0.80300000000000005</v>
      </c>
      <c r="N138" s="31"/>
      <c r="O138" s="197">
        <f>E138</f>
        <v>0.80300000000000005</v>
      </c>
      <c r="P138" s="197">
        <f t="shared" si="295"/>
        <v>0.80300000000000005</v>
      </c>
      <c r="Q138" s="197">
        <f t="shared" si="295"/>
        <v>0.80300000000000005</v>
      </c>
      <c r="R138" s="197">
        <f t="shared" si="295"/>
        <v>0.80300000000000005</v>
      </c>
      <c r="S138" s="52">
        <f>Q138</f>
        <v>0.80300000000000005</v>
      </c>
      <c r="T138" s="52">
        <f>S138</f>
        <v>0.80300000000000005</v>
      </c>
      <c r="U138" s="52">
        <f>S138</f>
        <v>0.80300000000000005</v>
      </c>
      <c r="V138" s="52">
        <f>S138</f>
        <v>0.80300000000000005</v>
      </c>
      <c r="W138" s="52">
        <f>T138</f>
        <v>0.80300000000000005</v>
      </c>
      <c r="Y138" s="197">
        <f t="shared" si="296"/>
        <v>0.80300000000000005</v>
      </c>
      <c r="Z138" s="197">
        <f t="shared" si="296"/>
        <v>0.80300000000000005</v>
      </c>
      <c r="AA138" s="197">
        <f t="shared" si="296"/>
        <v>0.80300000000000005</v>
      </c>
      <c r="AB138" s="197">
        <f t="shared" si="296"/>
        <v>0.80300000000000005</v>
      </c>
      <c r="AC138" s="52">
        <f>AA138</f>
        <v>0.80300000000000005</v>
      </c>
      <c r="AD138" s="52">
        <f>AC138</f>
        <v>0.80300000000000005</v>
      </c>
      <c r="AE138" s="52">
        <f>AC138</f>
        <v>0.80300000000000005</v>
      </c>
      <c r="AF138" s="52">
        <f>AC138</f>
        <v>0.80300000000000005</v>
      </c>
      <c r="AG138" s="52">
        <f>AD138</f>
        <v>0.80300000000000005</v>
      </c>
    </row>
    <row r="139" spans="1:51">
      <c r="A139" t="s">
        <v>16</v>
      </c>
      <c r="C139" s="18" t="s">
        <v>174</v>
      </c>
      <c r="E139" s="51">
        <f>1-SUM(G137:G138)</f>
        <v>6.9199999999999928E-2</v>
      </c>
      <c r="F139" s="3">
        <f t="shared" si="294"/>
        <v>6.9199999999999928E-2</v>
      </c>
      <c r="G139" s="3">
        <f t="shared" si="294"/>
        <v>6.9199999999999928E-2</v>
      </c>
      <c r="H139" s="3">
        <f t="shared" si="294"/>
        <v>6.9199999999999928E-2</v>
      </c>
      <c r="I139" s="3">
        <f t="shared" si="294"/>
        <v>9.5000000000000001E-2</v>
      </c>
      <c r="J139" s="3">
        <f t="shared" si="294"/>
        <v>0.115</v>
      </c>
      <c r="K139" s="3">
        <f>IF($D$4,AD139,T139)</f>
        <v>0.115</v>
      </c>
      <c r="L139" s="3">
        <f>IF($D$4,AD139,T139)</f>
        <v>0.115</v>
      </c>
      <c r="M139" s="3">
        <f>IF($D$4,AG139,W139)</f>
        <v>0.115</v>
      </c>
      <c r="N139" s="31"/>
      <c r="O139" s="197">
        <f>1-SUM(Q137:Q138)</f>
        <v>6.9199999999999928E-2</v>
      </c>
      <c r="P139" s="197">
        <f t="shared" si="295"/>
        <v>6.9199999999999928E-2</v>
      </c>
      <c r="Q139" s="197">
        <f t="shared" si="295"/>
        <v>6.9199999999999928E-2</v>
      </c>
      <c r="R139" s="197">
        <f t="shared" si="295"/>
        <v>6.9199999999999928E-2</v>
      </c>
      <c r="S139" s="52">
        <f>Q139</f>
        <v>6.9199999999999928E-2</v>
      </c>
      <c r="T139" s="52">
        <f>S139</f>
        <v>6.9199999999999928E-2</v>
      </c>
      <c r="U139" s="52">
        <f>S139</f>
        <v>6.9199999999999928E-2</v>
      </c>
      <c r="V139" s="52">
        <f>S139</f>
        <v>6.9199999999999928E-2</v>
      </c>
      <c r="W139" s="52">
        <f>T139</f>
        <v>6.9199999999999928E-2</v>
      </c>
      <c r="Y139" s="197">
        <f t="shared" si="296"/>
        <v>6.9199999999999928E-2</v>
      </c>
      <c r="Z139" s="197">
        <f t="shared" si="296"/>
        <v>6.9199999999999928E-2</v>
      </c>
      <c r="AA139" s="197">
        <f t="shared" si="296"/>
        <v>6.9199999999999928E-2</v>
      </c>
      <c r="AB139" s="197">
        <f t="shared" si="296"/>
        <v>6.9199999999999928E-2</v>
      </c>
      <c r="AC139" s="52">
        <v>9.5000000000000001E-2</v>
      </c>
      <c r="AD139" s="52">
        <v>0.115</v>
      </c>
      <c r="AE139" s="59">
        <f>AD139</f>
        <v>0.115</v>
      </c>
      <c r="AF139" s="59">
        <f>AE139</f>
        <v>0.115</v>
      </c>
      <c r="AG139" s="59">
        <f>AF139</f>
        <v>0.115</v>
      </c>
    </row>
    <row r="140" spans="1:51">
      <c r="A140" t="s">
        <v>16</v>
      </c>
      <c r="C140" s="18"/>
      <c r="E140" s="198"/>
      <c r="G140" s="198"/>
      <c r="I140" s="198"/>
      <c r="J140" s="198"/>
      <c r="K140" s="198"/>
      <c r="L140" s="198"/>
      <c r="M140" s="198"/>
      <c r="N140" s="31"/>
    </row>
    <row r="141" spans="1:51" ht="15.75" thickBot="1">
      <c r="A141" t="s">
        <v>16</v>
      </c>
      <c r="C141" s="13" t="s">
        <v>184</v>
      </c>
      <c r="D141" s="214">
        <f>INDEX($BM$4:$BM$7,MATCH($D$3,$BF$4:$BF$7,0))</f>
        <v>0</v>
      </c>
      <c r="E141" s="198"/>
      <c r="G141" s="198"/>
      <c r="I141" s="198"/>
      <c r="J141" s="198"/>
      <c r="K141" s="198"/>
      <c r="L141" s="198"/>
      <c r="M141" s="198"/>
      <c r="N141" s="31"/>
      <c r="Y141" t="s">
        <v>194</v>
      </c>
    </row>
    <row r="142" spans="1:51">
      <c r="A142" t="s">
        <v>16</v>
      </c>
      <c r="C142" t="s">
        <v>53</v>
      </c>
      <c r="D142" t="s">
        <v>85</v>
      </c>
      <c r="E142" s="207">
        <v>25</v>
      </c>
      <c r="F142" s="3">
        <f t="shared" ref="F142:J144" si="297">IF($D$4,Z142,P142)</f>
        <v>25</v>
      </c>
      <c r="G142" s="3">
        <f t="shared" si="297"/>
        <v>25</v>
      </c>
      <c r="H142" s="3">
        <f t="shared" si="297"/>
        <v>25</v>
      </c>
      <c r="I142" s="3">
        <f t="shared" si="297"/>
        <v>25</v>
      </c>
      <c r="J142" s="3">
        <f t="shared" si="297"/>
        <v>25</v>
      </c>
      <c r="K142" s="3">
        <f>IF($D$4,AD142,T142)</f>
        <v>25</v>
      </c>
      <c r="L142" s="3">
        <f>IF($D$4,AD142,T142)</f>
        <v>25</v>
      </c>
      <c r="M142" s="3">
        <f>IF($D$4,AG142,W142)</f>
        <v>25</v>
      </c>
      <c r="N142" s="208"/>
      <c r="O142" s="209">
        <f>E142</f>
        <v>25</v>
      </c>
      <c r="P142" s="209">
        <f>O142</f>
        <v>25</v>
      </c>
      <c r="Q142" s="209">
        <f t="shared" ref="Q142:T142" si="298">P142</f>
        <v>25</v>
      </c>
      <c r="R142" s="209">
        <f t="shared" si="298"/>
        <v>25</v>
      </c>
      <c r="S142" s="46">
        <f t="shared" si="298"/>
        <v>25</v>
      </c>
      <c r="T142" s="46">
        <f t="shared" si="298"/>
        <v>25</v>
      </c>
      <c r="U142" s="46">
        <f>S142</f>
        <v>25</v>
      </c>
      <c r="V142" s="46">
        <f t="shared" ref="V142:W144" si="299">S142</f>
        <v>25</v>
      </c>
      <c r="W142" s="46">
        <f t="shared" si="299"/>
        <v>25</v>
      </c>
      <c r="X142" s="210"/>
      <c r="Y142" s="209">
        <f t="shared" ref="Y142:AB144" si="300">O142</f>
        <v>25</v>
      </c>
      <c r="Z142" s="209">
        <f t="shared" si="300"/>
        <v>25</v>
      </c>
      <c r="AA142" s="209">
        <f t="shared" si="300"/>
        <v>25</v>
      </c>
      <c r="AB142" s="209">
        <f t="shared" si="300"/>
        <v>25</v>
      </c>
      <c r="AC142" s="60">
        <f>AA142*(1+$D$141)</f>
        <v>25</v>
      </c>
      <c r="AD142" s="60">
        <f>AC142*(1+$D$141)</f>
        <v>25</v>
      </c>
      <c r="AE142" s="60">
        <f>AC142*(1+$D$141)</f>
        <v>25</v>
      </c>
      <c r="AF142" s="60">
        <f>AC142*(1+$D$141)</f>
        <v>25</v>
      </c>
      <c r="AG142" s="60">
        <f>AD142*(1+$D$141)</f>
        <v>25</v>
      </c>
      <c r="AH142" s="210"/>
      <c r="AI142" s="210"/>
      <c r="AJ142" s="210"/>
      <c r="AK142" s="210"/>
      <c r="AL142" s="210"/>
      <c r="AM142" s="210"/>
      <c r="AN142" s="210"/>
      <c r="AO142" s="210"/>
      <c r="AP142" s="210"/>
      <c r="AQ142" s="210"/>
      <c r="AR142" s="210"/>
      <c r="AS142" s="210"/>
      <c r="AT142" s="210"/>
      <c r="AU142" s="210"/>
      <c r="AV142" s="210"/>
      <c r="AW142" s="210"/>
      <c r="AX142" s="210"/>
      <c r="AY142" s="210"/>
    </row>
    <row r="143" spans="1:51">
      <c r="A143" t="s">
        <v>16</v>
      </c>
      <c r="C143" t="s">
        <v>172</v>
      </c>
      <c r="D143" t="s">
        <v>85</v>
      </c>
      <c r="E143" s="207">
        <v>14</v>
      </c>
      <c r="F143" s="3">
        <f t="shared" si="297"/>
        <v>14</v>
      </c>
      <c r="G143" s="3">
        <f t="shared" si="297"/>
        <v>14</v>
      </c>
      <c r="H143" s="3">
        <f t="shared" si="297"/>
        <v>14</v>
      </c>
      <c r="I143" s="3">
        <f t="shared" si="297"/>
        <v>14</v>
      </c>
      <c r="J143" s="3">
        <f t="shared" si="297"/>
        <v>14</v>
      </c>
      <c r="K143" s="3">
        <f>IF($D$4,AD143,T143)</f>
        <v>14</v>
      </c>
      <c r="L143" s="3">
        <f>IF($D$4,AD143,T143)</f>
        <v>14</v>
      </c>
      <c r="M143" s="3">
        <f>IF($D$4,AG143,W143)</f>
        <v>14</v>
      </c>
      <c r="N143" s="208"/>
      <c r="O143" s="209">
        <f t="shared" ref="O143:O144" si="301">E143</f>
        <v>14</v>
      </c>
      <c r="P143" s="209">
        <f t="shared" ref="P143" si="302">O143</f>
        <v>14</v>
      </c>
      <c r="Q143" s="209">
        <f t="shared" ref="Q143:T143" si="303">P143</f>
        <v>14</v>
      </c>
      <c r="R143" s="209">
        <f t="shared" si="303"/>
        <v>14</v>
      </c>
      <c r="S143" s="46">
        <f t="shared" si="303"/>
        <v>14</v>
      </c>
      <c r="T143" s="46">
        <f t="shared" si="303"/>
        <v>14</v>
      </c>
      <c r="U143" s="46">
        <f>S143</f>
        <v>14</v>
      </c>
      <c r="V143" s="46">
        <f t="shared" si="299"/>
        <v>14</v>
      </c>
      <c r="W143" s="46">
        <f t="shared" si="299"/>
        <v>14</v>
      </c>
      <c r="X143" s="210"/>
      <c r="Y143" s="209">
        <f t="shared" si="300"/>
        <v>14</v>
      </c>
      <c r="Z143" s="209">
        <f t="shared" si="300"/>
        <v>14</v>
      </c>
      <c r="AA143" s="209">
        <f t="shared" si="300"/>
        <v>14</v>
      </c>
      <c r="AB143" s="209">
        <f t="shared" si="300"/>
        <v>14</v>
      </c>
      <c r="AC143" s="60">
        <f>AA143</f>
        <v>14</v>
      </c>
      <c r="AD143" s="60">
        <f>AC143</f>
        <v>14</v>
      </c>
      <c r="AE143" s="60">
        <f>AC143</f>
        <v>14</v>
      </c>
      <c r="AF143" s="60">
        <f>AC143</f>
        <v>14</v>
      </c>
      <c r="AG143" s="60">
        <f>AD143</f>
        <v>14</v>
      </c>
      <c r="AH143" s="210"/>
      <c r="AI143" s="210"/>
      <c r="AJ143" s="210"/>
      <c r="AK143" s="210"/>
      <c r="AL143" s="210"/>
      <c r="AM143" s="210"/>
      <c r="AN143" s="210"/>
      <c r="AO143" s="210"/>
      <c r="AP143" s="210"/>
      <c r="AQ143" s="210"/>
      <c r="AR143" s="210"/>
      <c r="AS143" s="210"/>
      <c r="AT143" s="210"/>
      <c r="AU143" s="210"/>
      <c r="AV143" s="210"/>
      <c r="AW143" s="210"/>
      <c r="AX143" s="210"/>
      <c r="AY143" s="210"/>
    </row>
    <row r="144" spans="1:51">
      <c r="A144" t="s">
        <v>16</v>
      </c>
      <c r="C144" t="s">
        <v>54</v>
      </c>
      <c r="D144" t="s">
        <v>85</v>
      </c>
      <c r="E144" s="207">
        <v>25</v>
      </c>
      <c r="F144" s="3">
        <f t="shared" si="297"/>
        <v>25</v>
      </c>
      <c r="G144" s="3">
        <f t="shared" si="297"/>
        <v>25</v>
      </c>
      <c r="H144" s="3">
        <f t="shared" si="297"/>
        <v>25</v>
      </c>
      <c r="I144" s="3">
        <f t="shared" si="297"/>
        <v>25</v>
      </c>
      <c r="J144" s="3">
        <f t="shared" si="297"/>
        <v>25</v>
      </c>
      <c r="K144" s="3">
        <f>IF($D$4,AD144,T144)</f>
        <v>25</v>
      </c>
      <c r="L144" s="3">
        <f>IF($D$4,AD144,T144)</f>
        <v>25</v>
      </c>
      <c r="M144" s="3">
        <f>IF($D$4,AG144,W144)</f>
        <v>25</v>
      </c>
      <c r="N144" s="208"/>
      <c r="O144" s="209">
        <f t="shared" si="301"/>
        <v>25</v>
      </c>
      <c r="P144" s="209">
        <f t="shared" ref="P144:T144" si="304">O144</f>
        <v>25</v>
      </c>
      <c r="Q144" s="209">
        <f t="shared" si="304"/>
        <v>25</v>
      </c>
      <c r="R144" s="209">
        <f t="shared" si="304"/>
        <v>25</v>
      </c>
      <c r="S144" s="46">
        <f t="shared" si="304"/>
        <v>25</v>
      </c>
      <c r="T144" s="46">
        <f t="shared" si="304"/>
        <v>25</v>
      </c>
      <c r="U144" s="46">
        <f>S144</f>
        <v>25</v>
      </c>
      <c r="V144" s="46">
        <f t="shared" si="299"/>
        <v>25</v>
      </c>
      <c r="W144" s="46">
        <f t="shared" si="299"/>
        <v>25</v>
      </c>
      <c r="X144" s="210"/>
      <c r="Y144" s="209">
        <f t="shared" si="300"/>
        <v>25</v>
      </c>
      <c r="Z144" s="209">
        <f t="shared" si="300"/>
        <v>25</v>
      </c>
      <c r="AA144" s="209">
        <f t="shared" si="300"/>
        <v>25</v>
      </c>
      <c r="AB144" s="209">
        <f t="shared" si="300"/>
        <v>25</v>
      </c>
      <c r="AC144" s="60">
        <f>AA144*(1+$D$141)</f>
        <v>25</v>
      </c>
      <c r="AD144" s="60">
        <f>AC144*(1+$D$141)</f>
        <v>25</v>
      </c>
      <c r="AE144" s="60">
        <f>AC144*(1+$D$141)</f>
        <v>25</v>
      </c>
      <c r="AF144" s="60">
        <f>AC144*(1+$D$141)</f>
        <v>25</v>
      </c>
      <c r="AG144" s="60">
        <f>AD144*(1+$D$141)</f>
        <v>25</v>
      </c>
      <c r="AH144" s="210"/>
      <c r="AI144" s="210"/>
      <c r="AJ144" s="210"/>
      <c r="AK144" s="210"/>
      <c r="AL144" s="210"/>
      <c r="AM144" s="210"/>
      <c r="AN144" s="210"/>
      <c r="AO144" s="210"/>
      <c r="AP144" s="210"/>
      <c r="AQ144" s="210"/>
      <c r="AR144" s="210"/>
      <c r="AS144" s="210"/>
      <c r="AT144" s="210"/>
      <c r="AU144" s="210"/>
      <c r="AV144" s="210"/>
      <c r="AW144" s="210"/>
      <c r="AX144" s="210"/>
      <c r="AY144" s="210"/>
    </row>
    <row r="145" spans="1:51">
      <c r="A145" t="s">
        <v>16</v>
      </c>
      <c r="C145" s="18"/>
      <c r="E145" s="198"/>
      <c r="G145" s="198"/>
      <c r="I145" s="198"/>
      <c r="J145" s="198"/>
      <c r="K145" s="198"/>
      <c r="L145" s="198"/>
      <c r="M145" s="198"/>
      <c r="N145" s="31"/>
    </row>
    <row r="146" spans="1:51">
      <c r="A146" t="s">
        <v>16</v>
      </c>
      <c r="J146"/>
      <c r="N146" s="31"/>
    </row>
    <row r="147" spans="1:51">
      <c r="A147" t="s">
        <v>16</v>
      </c>
      <c r="E147" s="21"/>
      <c r="G147" s="21"/>
      <c r="I147" s="21"/>
      <c r="J147" s="21"/>
      <c r="K147" s="21"/>
      <c r="L147" s="21"/>
      <c r="M147" s="21"/>
      <c r="N147" s="208"/>
      <c r="O147" s="210" t="str">
        <f>O11</f>
        <v>Reference</v>
      </c>
      <c r="Q147" s="210"/>
      <c r="S147" s="210"/>
      <c r="T147" s="210"/>
      <c r="U147" s="210"/>
      <c r="V147" s="210"/>
      <c r="W147" s="210"/>
      <c r="X147" s="210"/>
      <c r="Y147" s="210" t="str">
        <f>Y11</f>
        <v>Scenario</v>
      </c>
      <c r="AA147" s="210"/>
      <c r="AB147" s="210"/>
      <c r="AD147" s="210"/>
      <c r="AE147" s="210"/>
      <c r="AF147" s="210"/>
      <c r="AG147" s="210"/>
      <c r="AH147" s="210"/>
      <c r="AR147" s="210"/>
      <c r="AS147" s="210"/>
      <c r="AT147" s="210"/>
      <c r="AU147" s="210"/>
      <c r="AV147" s="210"/>
      <c r="AW147" s="210"/>
      <c r="AX147" s="210"/>
      <c r="AY147" s="210"/>
    </row>
    <row r="148" spans="1:51" ht="15.75" thickBot="1">
      <c r="A148" t="s">
        <v>16</v>
      </c>
      <c r="C148" s="13" t="s">
        <v>130</v>
      </c>
      <c r="D148" s="13"/>
      <c r="E148" s="4">
        <f t="shared" ref="E148:M148" si="305">E4</f>
        <v>2017</v>
      </c>
      <c r="F148" s="4">
        <f t="shared" si="305"/>
        <v>2019</v>
      </c>
      <c r="G148" s="4">
        <f t="shared" si="305"/>
        <v>2020</v>
      </c>
      <c r="H148" s="4">
        <f t="shared" si="305"/>
        <v>2021</v>
      </c>
      <c r="I148" s="4">
        <f t="shared" si="305"/>
        <v>2030</v>
      </c>
      <c r="J148" s="4">
        <f t="shared" si="305"/>
        <v>2040</v>
      </c>
      <c r="K148" s="4">
        <f t="shared" ref="K148:L148" si="306">K4</f>
        <v>2050</v>
      </c>
      <c r="L148" s="4">
        <f t="shared" si="306"/>
        <v>2060</v>
      </c>
      <c r="M148" s="4">
        <f t="shared" si="305"/>
        <v>2070</v>
      </c>
      <c r="N148" s="208"/>
      <c r="O148" s="245">
        <f t="shared" ref="O148:W148" si="307">O$12</f>
        <v>2017</v>
      </c>
      <c r="P148" s="245">
        <f t="shared" si="307"/>
        <v>2019</v>
      </c>
      <c r="Q148" s="245">
        <f t="shared" si="307"/>
        <v>2020</v>
      </c>
      <c r="R148" s="245">
        <f t="shared" si="307"/>
        <v>2021</v>
      </c>
      <c r="S148" s="245">
        <f t="shared" si="307"/>
        <v>2030</v>
      </c>
      <c r="T148" s="245">
        <f t="shared" si="307"/>
        <v>2040</v>
      </c>
      <c r="U148" s="245">
        <f t="shared" si="307"/>
        <v>2050</v>
      </c>
      <c r="V148" s="245">
        <f t="shared" si="307"/>
        <v>2060</v>
      </c>
      <c r="W148" s="245">
        <f t="shared" si="307"/>
        <v>2070</v>
      </c>
      <c r="X148" s="210"/>
      <c r="Y148" s="245">
        <f t="shared" ref="Y148:AG148" si="308">Y$12</f>
        <v>2017</v>
      </c>
      <c r="Z148" s="245">
        <f t="shared" si="308"/>
        <v>2019</v>
      </c>
      <c r="AA148" s="245">
        <f t="shared" si="308"/>
        <v>2020</v>
      </c>
      <c r="AB148" s="245">
        <f t="shared" si="308"/>
        <v>2021</v>
      </c>
      <c r="AC148" s="245">
        <f t="shared" si="308"/>
        <v>2030</v>
      </c>
      <c r="AD148" s="245">
        <f t="shared" si="308"/>
        <v>2040</v>
      </c>
      <c r="AE148" s="245">
        <f t="shared" si="308"/>
        <v>2050</v>
      </c>
      <c r="AF148" s="245">
        <f t="shared" si="308"/>
        <v>2060</v>
      </c>
      <c r="AG148" s="245">
        <f t="shared" si="308"/>
        <v>2070</v>
      </c>
      <c r="AH148" s="210"/>
      <c r="AR148" s="210"/>
      <c r="AS148" s="210"/>
      <c r="AT148" s="210"/>
      <c r="AU148" s="210"/>
      <c r="AV148" s="210"/>
      <c r="AW148" s="210"/>
      <c r="AX148" s="210"/>
      <c r="AY148" s="210"/>
    </row>
    <row r="149" spans="1:51">
      <c r="A149" t="s">
        <v>16</v>
      </c>
      <c r="B149" t="s">
        <v>116</v>
      </c>
      <c r="C149" t="s">
        <v>90</v>
      </c>
      <c r="D149" t="s">
        <v>75</v>
      </c>
      <c r="E149" s="268">
        <f>SUMIF('BY-DMD'!$H$5:$H$138,B149,'BY-DMD'!$I$5:$I$138)</f>
        <v>81.1386031348502</v>
      </c>
      <c r="F149" s="38">
        <f t="shared" ref="F149:J156" si="309">IF($D$4,Z149,P149)</f>
        <v>84.616485002842012</v>
      </c>
      <c r="G149" s="38">
        <f t="shared" si="309"/>
        <v>78.308349507973659</v>
      </c>
      <c r="H149" s="38">
        <f t="shared" si="309"/>
        <v>83.011371976970224</v>
      </c>
      <c r="I149" s="38">
        <f t="shared" si="309"/>
        <v>96.892978733931088</v>
      </c>
      <c r="J149" s="38">
        <f t="shared" si="309"/>
        <v>110.29722344031103</v>
      </c>
      <c r="K149" s="38">
        <f t="shared" ref="K149:K156" si="310">IF($D$4,AE149,U149)</f>
        <v>127.05015590149821</v>
      </c>
      <c r="L149" s="38">
        <f t="shared" ref="L149:L156" si="311">IF($D$4,AF149,V149)</f>
        <v>141.79409056889313</v>
      </c>
      <c r="M149" s="38">
        <f t="shared" ref="M149:M156" si="312">IF($D$4,AG149,W149)</f>
        <v>142.25855097442795</v>
      </c>
      <c r="N149" s="211" t="str">
        <f t="shared" ref="N149:N156" si="313">C149</f>
        <v>Car Priv.Veh. Vehicle km</v>
      </c>
      <c r="O149" s="199">
        <f t="shared" ref="O149:R149" si="314">O132*O$111</f>
        <v>80.737936364882756</v>
      </c>
      <c r="P149" s="199">
        <f>P132*P$111</f>
        <v>84.616485002842012</v>
      </c>
      <c r="Q149" s="199">
        <f t="shared" si="314"/>
        <v>78.308349507973659</v>
      </c>
      <c r="R149" s="199">
        <f t="shared" si="314"/>
        <v>83.011371976970224</v>
      </c>
      <c r="S149" s="252">
        <f t="shared" ref="S149:W151" si="315">S132*S$111</f>
        <v>99.240263719345407</v>
      </c>
      <c r="T149" s="252">
        <f t="shared" si="315"/>
        <v>128.1316631327866</v>
      </c>
      <c r="U149" s="252">
        <f t="shared" ref="U149:V149" si="316">U132*U$111</f>
        <v>164.82101669067623</v>
      </c>
      <c r="V149" s="252">
        <f t="shared" si="316"/>
        <v>184.3346547330309</v>
      </c>
      <c r="W149" s="252">
        <f t="shared" si="315"/>
        <v>200.54915044124479</v>
      </c>
      <c r="X149" s="199"/>
      <c r="Y149" s="199">
        <f t="shared" ref="Y149:AB156" si="317">O149</f>
        <v>80.737936364882756</v>
      </c>
      <c r="Z149" s="199">
        <f t="shared" si="317"/>
        <v>84.616485002842012</v>
      </c>
      <c r="AA149" s="199">
        <f t="shared" si="317"/>
        <v>78.308349507973659</v>
      </c>
      <c r="AB149" s="199">
        <f t="shared" si="317"/>
        <v>83.011371976970224</v>
      </c>
      <c r="AC149" s="199">
        <f t="shared" ref="AC149:AG151" si="318">AC161/AC$36</f>
        <v>96.892978733931088</v>
      </c>
      <c r="AD149" s="199">
        <f t="shared" si="318"/>
        <v>110.29722344031103</v>
      </c>
      <c r="AE149" s="199">
        <f t="shared" ref="AE149:AF149" si="319">AE161/AE$36</f>
        <v>127.05015590149821</v>
      </c>
      <c r="AF149" s="199">
        <f t="shared" si="319"/>
        <v>141.79409056889313</v>
      </c>
      <c r="AG149" s="199">
        <f t="shared" si="318"/>
        <v>142.25855097442795</v>
      </c>
      <c r="AH149" s="199"/>
      <c r="AI149" s="199"/>
      <c r="AJ149" s="199"/>
      <c r="AR149" s="199"/>
      <c r="AS149" s="199"/>
      <c r="AT149" s="199"/>
      <c r="AU149" s="199"/>
      <c r="AV149" s="199"/>
      <c r="AW149" s="199"/>
      <c r="AX149" s="199"/>
      <c r="AY149" s="199"/>
    </row>
    <row r="150" spans="1:51">
      <c r="A150" t="s">
        <v>16</v>
      </c>
      <c r="B150" t="s">
        <v>115</v>
      </c>
      <c r="C150" t="s">
        <v>89</v>
      </c>
      <c r="D150" t="s">
        <v>75</v>
      </c>
      <c r="E150" s="268">
        <f>SUMIF('BY-DMD'!$H$5:$H$138,B150,'BY-DMD'!$I$5:$I$138)</f>
        <v>17.754191802068</v>
      </c>
      <c r="F150" s="38">
        <f t="shared" si="309"/>
        <v>17.98100306310393</v>
      </c>
      <c r="G150" s="38">
        <f t="shared" si="309"/>
        <v>16.640524270444406</v>
      </c>
      <c r="H150" s="38">
        <f t="shared" si="309"/>
        <v>17.639916545106175</v>
      </c>
      <c r="I150" s="38">
        <f t="shared" si="309"/>
        <v>9.9095091886974949</v>
      </c>
      <c r="J150" s="38">
        <f t="shared" si="309"/>
        <v>9.9143571631740244</v>
      </c>
      <c r="K150" s="38">
        <f t="shared" si="310"/>
        <v>12.993765944471408</v>
      </c>
      <c r="L150" s="38">
        <f t="shared" si="311"/>
        <v>14.501668353636795</v>
      </c>
      <c r="M150" s="38">
        <f t="shared" si="312"/>
        <v>12.787285480847457</v>
      </c>
      <c r="N150" s="211" t="str">
        <f t="shared" si="313"/>
        <v>SUV Priv.Veh. Vehicle km</v>
      </c>
      <c r="O150" s="199">
        <f t="shared" ref="O150:R150" si="320">O133*O$111</f>
        <v>17.156811477537588</v>
      </c>
      <c r="P150" s="199">
        <f t="shared" si="320"/>
        <v>17.98100306310393</v>
      </c>
      <c r="Q150" s="199">
        <f t="shared" si="320"/>
        <v>16.640524270444406</v>
      </c>
      <c r="R150" s="199">
        <f t="shared" si="320"/>
        <v>17.639916545106175</v>
      </c>
      <c r="S150" s="252">
        <f t="shared" si="315"/>
        <v>21.088556040360903</v>
      </c>
      <c r="T150" s="252">
        <f t="shared" si="315"/>
        <v>27.227978415717157</v>
      </c>
      <c r="U150" s="252">
        <f t="shared" ref="U150:V150" si="321">U133*U$111</f>
        <v>35.024466046768701</v>
      </c>
      <c r="V150" s="252">
        <f t="shared" si="321"/>
        <v>39.171114130769077</v>
      </c>
      <c r="W150" s="252">
        <f t="shared" si="315"/>
        <v>42.616694468764528</v>
      </c>
      <c r="X150" s="199"/>
      <c r="Y150" s="199">
        <f t="shared" si="317"/>
        <v>17.156811477537588</v>
      </c>
      <c r="Z150" s="199">
        <f t="shared" si="317"/>
        <v>17.98100306310393</v>
      </c>
      <c r="AA150" s="199">
        <f t="shared" si="317"/>
        <v>16.640524270444406</v>
      </c>
      <c r="AB150" s="199">
        <f t="shared" si="317"/>
        <v>17.639916545106175</v>
      </c>
      <c r="AC150" s="199">
        <f t="shared" si="318"/>
        <v>9.9095091886974949</v>
      </c>
      <c r="AD150" s="199">
        <f t="shared" si="318"/>
        <v>9.9143571631740244</v>
      </c>
      <c r="AE150" s="199">
        <f t="shared" ref="AE150:AF150" si="322">AE162/AE$36</f>
        <v>12.993765944471408</v>
      </c>
      <c r="AF150" s="199">
        <f t="shared" si="322"/>
        <v>14.501668353636795</v>
      </c>
      <c r="AG150" s="199">
        <f t="shared" si="318"/>
        <v>12.787285480847457</v>
      </c>
      <c r="AH150" s="204"/>
      <c r="AR150" s="199"/>
      <c r="AS150" s="199"/>
      <c r="AT150" s="199"/>
      <c r="AU150" s="199"/>
      <c r="AV150" s="199"/>
      <c r="AW150" s="199"/>
      <c r="AX150" s="199"/>
      <c r="AY150" s="199"/>
    </row>
    <row r="151" spans="1:51">
      <c r="A151" t="s">
        <v>16</v>
      </c>
      <c r="B151" t="s">
        <v>171</v>
      </c>
      <c r="C151" t="s">
        <v>175</v>
      </c>
      <c r="D151" t="s">
        <v>75</v>
      </c>
      <c r="E151" s="268">
        <f>SUMIF('BY-DMD'!$H$5:$H$138,B151,'BY-DMD'!$I$5:$I$138)</f>
        <v>5.9227912022632498</v>
      </c>
      <c r="F151" s="38">
        <f t="shared" si="309"/>
        <v>3.1731181876065753</v>
      </c>
      <c r="G151" s="38">
        <f t="shared" si="309"/>
        <v>2.9365631065490123</v>
      </c>
      <c r="H151" s="38">
        <f t="shared" si="309"/>
        <v>3.1129264491363839</v>
      </c>
      <c r="I151" s="38">
        <f t="shared" si="309"/>
        <v>3.3031697295658322</v>
      </c>
      <c r="J151" s="38">
        <f t="shared" si="309"/>
        <v>3.7178839361902591</v>
      </c>
      <c r="K151" s="38">
        <f t="shared" si="310"/>
        <v>4.3312553148238031</v>
      </c>
      <c r="L151" s="38">
        <f t="shared" si="311"/>
        <v>4.833889451212265</v>
      </c>
      <c r="M151" s="38">
        <f t="shared" si="312"/>
        <v>4.7952320553177961</v>
      </c>
      <c r="N151" s="211" t="str">
        <f t="shared" si="313"/>
        <v>Motorbikes Priv.Veh. Vehicle km</v>
      </c>
      <c r="O151" s="199">
        <f t="shared" ref="O151:R151" si="323">O134*O$111</f>
        <v>3.0276726136831034</v>
      </c>
      <c r="P151" s="199">
        <f t="shared" si="323"/>
        <v>3.1731181876065753</v>
      </c>
      <c r="Q151" s="199">
        <f t="shared" si="323"/>
        <v>2.9365631065490123</v>
      </c>
      <c r="R151" s="199">
        <f t="shared" si="323"/>
        <v>3.1129264491363839</v>
      </c>
      <c r="S151" s="252">
        <f t="shared" si="315"/>
        <v>3.7215098894754526</v>
      </c>
      <c r="T151" s="252">
        <f t="shared" si="315"/>
        <v>4.8049373674794982</v>
      </c>
      <c r="U151" s="252">
        <f t="shared" ref="U151:V151" si="324">U134*U$111</f>
        <v>6.1807881259003592</v>
      </c>
      <c r="V151" s="252">
        <f t="shared" si="324"/>
        <v>6.9125495524886595</v>
      </c>
      <c r="W151" s="252">
        <f t="shared" si="315"/>
        <v>7.52059314154668</v>
      </c>
      <c r="X151" s="199"/>
      <c r="Y151" s="199">
        <f t="shared" si="317"/>
        <v>3.0276726136831034</v>
      </c>
      <c r="Z151" s="199">
        <f t="shared" si="317"/>
        <v>3.1731181876065753</v>
      </c>
      <c r="AA151" s="199">
        <f t="shared" si="317"/>
        <v>2.9365631065490123</v>
      </c>
      <c r="AB151" s="199">
        <f t="shared" si="317"/>
        <v>3.1129264491363839</v>
      </c>
      <c r="AC151" s="199">
        <f t="shared" si="318"/>
        <v>3.3031697295658322</v>
      </c>
      <c r="AD151" s="199">
        <f t="shared" si="318"/>
        <v>3.7178839361902591</v>
      </c>
      <c r="AE151" s="199">
        <f t="shared" ref="AE151:AF151" si="325">AE163/AE$36</f>
        <v>4.3312553148238031</v>
      </c>
      <c r="AF151" s="199">
        <f t="shared" si="325"/>
        <v>4.833889451212265</v>
      </c>
      <c r="AG151" s="199">
        <f t="shared" si="318"/>
        <v>4.7952320553177961</v>
      </c>
      <c r="AH151" s="199"/>
      <c r="AI151" s="199"/>
      <c r="AJ151" s="199"/>
      <c r="AL151" s="210"/>
      <c r="AM151" s="199"/>
      <c r="AN151" s="199"/>
      <c r="AO151" s="199"/>
      <c r="AP151" s="199"/>
      <c r="AQ151" s="199"/>
      <c r="AR151" s="199"/>
      <c r="AS151" s="199"/>
      <c r="AT151" s="199"/>
      <c r="AU151" s="199"/>
      <c r="AV151" s="199"/>
      <c r="AW151" s="199"/>
      <c r="AX151" s="199"/>
      <c r="AY151" s="199"/>
    </row>
    <row r="152" spans="1:51">
      <c r="A152" t="s">
        <v>16</v>
      </c>
      <c r="B152" t="s">
        <v>117</v>
      </c>
      <c r="C152" t="s">
        <v>76</v>
      </c>
      <c r="D152" t="s">
        <v>75</v>
      </c>
      <c r="E152" s="268">
        <f>SUMIF('BY-DMD'!$H$5:$H$138,B152,'BY-DMD'!$I$5:$I$138)</f>
        <v>0.64296697178877804</v>
      </c>
      <c r="F152" s="38">
        <f t="shared" si="309"/>
        <v>0.65638835358308667</v>
      </c>
      <c r="G152" s="38">
        <f t="shared" si="309"/>
        <v>0.66728000543342869</v>
      </c>
      <c r="H152" s="38">
        <f t="shared" si="309"/>
        <v>0.66082387926845887</v>
      </c>
      <c r="I152" s="38">
        <f t="shared" si="309"/>
        <v>0</v>
      </c>
      <c r="J152" s="38">
        <f t="shared" si="309"/>
        <v>0</v>
      </c>
      <c r="K152" s="38">
        <f t="shared" si="310"/>
        <v>0</v>
      </c>
      <c r="L152" s="38">
        <f t="shared" si="311"/>
        <v>0</v>
      </c>
      <c r="M152" s="38">
        <f t="shared" si="312"/>
        <v>0</v>
      </c>
      <c r="N152" s="211" t="str">
        <f t="shared" si="313"/>
        <v>Bus vehicle km</v>
      </c>
      <c r="O152" s="199">
        <f t="shared" ref="O152:R152" si="326">O137*O$129/O142</f>
        <v>0.6407849258947157</v>
      </c>
      <c r="P152" s="199">
        <f t="shared" si="326"/>
        <v>0.65638835358308667</v>
      </c>
      <c r="Q152" s="199">
        <f t="shared" si="326"/>
        <v>0.66728000543342869</v>
      </c>
      <c r="R152" s="199">
        <f t="shared" si="326"/>
        <v>0.66082387926845887</v>
      </c>
      <c r="S152" s="252">
        <f t="shared" ref="S152:W153" si="327">S137*S$129/S142</f>
        <v>0.68043366910270886</v>
      </c>
      <c r="T152" s="252">
        <f t="shared" si="327"/>
        <v>0.6529860039936678</v>
      </c>
      <c r="U152" s="252">
        <f t="shared" ref="U152:V152" si="328">U137*U$129/U142</f>
        <v>0.60323201436879215</v>
      </c>
      <c r="V152" s="252">
        <f t="shared" si="328"/>
        <v>0.59132145600772756</v>
      </c>
      <c r="W152" s="252">
        <f t="shared" si="327"/>
        <v>0.56738744785756401</v>
      </c>
      <c r="X152" s="199"/>
      <c r="Y152" s="199">
        <f t="shared" si="317"/>
        <v>0.6407849258947157</v>
      </c>
      <c r="Z152" s="199">
        <f t="shared" si="317"/>
        <v>0.65638835358308667</v>
      </c>
      <c r="AA152" s="199">
        <f t="shared" si="317"/>
        <v>0.66728000543342869</v>
      </c>
      <c r="AB152" s="199">
        <f t="shared" si="317"/>
        <v>0.66082387926845887</v>
      </c>
      <c r="AC152" s="199">
        <f>AC164/AC142</f>
        <v>0</v>
      </c>
      <c r="AD152" s="199">
        <f t="shared" ref="AD152:AG152" si="329">AD164/AD142</f>
        <v>0</v>
      </c>
      <c r="AE152" s="199">
        <f t="shared" ref="AE152:AF152" si="330">AE164/AE142</f>
        <v>0</v>
      </c>
      <c r="AF152" s="199">
        <f t="shared" si="330"/>
        <v>0</v>
      </c>
      <c r="AG152" s="199">
        <f t="shared" si="329"/>
        <v>0</v>
      </c>
      <c r="AH152" s="199"/>
      <c r="AI152" s="199"/>
      <c r="AJ152" s="199"/>
      <c r="AL152" s="210"/>
      <c r="AM152" s="199"/>
      <c r="AN152" s="199"/>
      <c r="AO152" s="199"/>
      <c r="AP152" s="199"/>
      <c r="AQ152" s="199"/>
      <c r="AR152" s="199"/>
      <c r="AS152" s="199"/>
      <c r="AT152" s="199"/>
      <c r="AU152" s="199"/>
      <c r="AV152" s="199"/>
      <c r="AW152" s="199"/>
      <c r="AX152" s="199"/>
      <c r="AY152" s="199"/>
    </row>
    <row r="153" spans="1:51">
      <c r="A153" t="s">
        <v>16</v>
      </c>
      <c r="B153" t="s">
        <v>118</v>
      </c>
      <c r="C153" t="s">
        <v>77</v>
      </c>
      <c r="D153" t="s">
        <v>75</v>
      </c>
      <c r="E153" s="268">
        <f>SUMIF('BY-DMD'!$H$5:$H$138,B153,'BY-DMD'!$I$5:$I$138)</f>
        <v>7.2130505455454896</v>
      </c>
      <c r="F153" s="268">
        <f t="shared" si="309"/>
        <v>7.3647418948024068</v>
      </c>
      <c r="G153" s="38">
        <f t="shared" si="309"/>
        <v>7.4869472999530968</v>
      </c>
      <c r="H153" s="38">
        <f t="shared" si="309"/>
        <v>7.4145089293060087</v>
      </c>
      <c r="I153" s="38">
        <f t="shared" si="309"/>
        <v>0</v>
      </c>
      <c r="J153" s="38">
        <f t="shared" si="309"/>
        <v>0</v>
      </c>
      <c r="K153" s="38">
        <f t="shared" si="310"/>
        <v>0</v>
      </c>
      <c r="L153" s="38">
        <f t="shared" si="311"/>
        <v>0</v>
      </c>
      <c r="M153" s="38">
        <f t="shared" si="312"/>
        <v>0</v>
      </c>
      <c r="N153" s="211" t="str">
        <f t="shared" si="313"/>
        <v>Minibus vehicle km</v>
      </c>
      <c r="O153" s="199">
        <f t="shared" ref="O153:R153" si="331">O138*O$129/O143</f>
        <v>7.1896699012611327</v>
      </c>
      <c r="P153" s="199">
        <f t="shared" si="331"/>
        <v>7.3647418948024068</v>
      </c>
      <c r="Q153" s="199">
        <f t="shared" si="331"/>
        <v>7.4869472999530968</v>
      </c>
      <c r="R153" s="199">
        <f t="shared" si="331"/>
        <v>7.4145089293060087</v>
      </c>
      <c r="S153" s="252">
        <f t="shared" si="327"/>
        <v>7.6345327002218193</v>
      </c>
      <c r="T153" s="252">
        <f t="shared" si="327"/>
        <v>7.3265671977268498</v>
      </c>
      <c r="U153" s="252">
        <f t="shared" ref="U153:V153" si="332">U138*U$129/U143</f>
        <v>6.7683225399360056</v>
      </c>
      <c r="V153" s="252">
        <f t="shared" si="332"/>
        <v>6.6346849035072273</v>
      </c>
      <c r="W153" s="252">
        <f t="shared" si="327"/>
        <v>6.3661429777222205</v>
      </c>
      <c r="X153" s="199"/>
      <c r="Y153" s="199">
        <f t="shared" si="317"/>
        <v>7.1896699012611327</v>
      </c>
      <c r="Z153" s="199">
        <f t="shared" si="317"/>
        <v>7.3647418948024068</v>
      </c>
      <c r="AA153" s="199">
        <f t="shared" si="317"/>
        <v>7.4869472999530968</v>
      </c>
      <c r="AB153" s="199">
        <f t="shared" si="317"/>
        <v>7.4145089293060087</v>
      </c>
      <c r="AC153" s="199">
        <f>AC165/AC143</f>
        <v>0</v>
      </c>
      <c r="AD153" s="199">
        <f t="shared" ref="AD153:AG153" si="333">AD165/AD143</f>
        <v>0</v>
      </c>
      <c r="AE153" s="199">
        <f t="shared" ref="AE153:AF153" si="334">AE165/AE143</f>
        <v>0</v>
      </c>
      <c r="AF153" s="199">
        <f t="shared" si="334"/>
        <v>0</v>
      </c>
      <c r="AG153" s="199">
        <f t="shared" si="333"/>
        <v>0</v>
      </c>
      <c r="AH153" s="199"/>
      <c r="AI153" s="199"/>
      <c r="AJ153" s="199"/>
      <c r="AL153" s="199"/>
      <c r="AM153" s="199"/>
      <c r="AN153" s="199"/>
      <c r="AO153" s="199"/>
      <c r="AP153" s="199"/>
      <c r="AQ153" s="199"/>
      <c r="AR153" s="199"/>
      <c r="AS153" s="199"/>
      <c r="AT153" s="199"/>
      <c r="AU153" s="199"/>
      <c r="AV153" s="199"/>
      <c r="AW153" s="199"/>
      <c r="AX153" s="199"/>
      <c r="AY153" s="199"/>
    </row>
    <row r="154" spans="1:51">
      <c r="A154" t="s">
        <v>16</v>
      </c>
      <c r="B154" t="s">
        <v>119</v>
      </c>
      <c r="C154" t="s">
        <v>78</v>
      </c>
      <c r="D154" t="s">
        <v>75</v>
      </c>
      <c r="E154" s="268">
        <f>SUMIF('BY-DMD'!$H$5:$H$138,B154,'BY-DMD'!$I$5:$I$138)</f>
        <v>7.2799982901224303E-2</v>
      </c>
      <c r="F154" s="38">
        <f t="shared" si="309"/>
        <v>0.10097884850612647</v>
      </c>
      <c r="G154" s="38">
        <f t="shared" si="309"/>
        <v>0.10218816836006109</v>
      </c>
      <c r="H154" s="38">
        <f t="shared" si="309"/>
        <v>0.28514262258360673</v>
      </c>
      <c r="I154" s="38">
        <f t="shared" si="309"/>
        <v>0.62892351650933409</v>
      </c>
      <c r="J154" s="38">
        <f t="shared" si="309"/>
        <v>0.56908410116618857</v>
      </c>
      <c r="K154" s="38">
        <f t="shared" si="310"/>
        <v>0.66297081352236287</v>
      </c>
      <c r="L154" s="38">
        <f t="shared" si="311"/>
        <v>0.73990734533222347</v>
      </c>
      <c r="M154" s="38">
        <f t="shared" si="312"/>
        <v>0.73399018660064341</v>
      </c>
      <c r="N154" s="211" t="str">
        <f t="shared" si="313"/>
        <v>BRT vehicle km</v>
      </c>
      <c r="O154" s="299">
        <f t="shared" ref="O154:R154" si="335">O$127/O144</f>
        <v>7.2799982901224289E-2</v>
      </c>
      <c r="P154" s="199">
        <f t="shared" si="335"/>
        <v>0.10097884850612647</v>
      </c>
      <c r="Q154" s="199">
        <f t="shared" si="335"/>
        <v>0.10218816836006109</v>
      </c>
      <c r="R154" s="199">
        <f t="shared" si="335"/>
        <v>0.28514262258360673</v>
      </c>
      <c r="S154" s="252">
        <f>S$127/S144</f>
        <v>0.55598515124687653</v>
      </c>
      <c r="T154" s="252">
        <f>T$127/T144</f>
        <v>1.0673112116422001</v>
      </c>
      <c r="U154" s="252">
        <f>U$127/U144</f>
        <v>1.4280155870663895</v>
      </c>
      <c r="V154" s="252">
        <f>V$127/V144</f>
        <v>1.3995476748848077</v>
      </c>
      <c r="W154" s="252">
        <f>W$127/W144</f>
        <v>1.3446569470077783</v>
      </c>
      <c r="X154" s="199"/>
      <c r="Y154" s="199">
        <f t="shared" si="317"/>
        <v>7.2799982901224289E-2</v>
      </c>
      <c r="Z154" s="199">
        <f t="shared" si="317"/>
        <v>0.10097884850612647</v>
      </c>
      <c r="AA154" s="199">
        <f t="shared" si="317"/>
        <v>0.10218816836006109</v>
      </c>
      <c r="AB154" s="199">
        <f t="shared" si="317"/>
        <v>0.28514262258360673</v>
      </c>
      <c r="AC154" s="199">
        <f>AC166/AC144</f>
        <v>0.62892351650933409</v>
      </c>
      <c r="AD154" s="199">
        <f t="shared" ref="AD154" si="336">AD166/AD144</f>
        <v>0.56908410116618857</v>
      </c>
      <c r="AE154" s="199">
        <f>AE166/AE144</f>
        <v>0.66297081352236287</v>
      </c>
      <c r="AF154" s="199">
        <f>AF166/AF144</f>
        <v>0.73990734533222347</v>
      </c>
      <c r="AG154" s="199">
        <f>AG166/AG144</f>
        <v>0.73399018660064341</v>
      </c>
      <c r="AH154" s="199"/>
      <c r="AI154" s="199"/>
      <c r="AJ154" s="199"/>
      <c r="AL154" s="199"/>
      <c r="AM154" s="199"/>
      <c r="AN154" s="199"/>
      <c r="AO154" s="199"/>
      <c r="AP154" s="199"/>
      <c r="AQ154" s="199"/>
      <c r="AR154" s="199"/>
      <c r="AS154" s="199"/>
      <c r="AT154" s="199"/>
      <c r="AU154" s="199"/>
      <c r="AV154" s="199"/>
      <c r="AW154" s="199"/>
      <c r="AX154" s="199"/>
      <c r="AY154" s="199"/>
    </row>
    <row r="155" spans="1:51">
      <c r="A155" t="s">
        <v>16</v>
      </c>
      <c r="B155" t="s">
        <v>120</v>
      </c>
      <c r="C155" t="s">
        <v>79</v>
      </c>
      <c r="D155" t="str">
        <f>D154</f>
        <v>billion</v>
      </c>
      <c r="E155" s="268">
        <f>SUMIF('BY-DMD'!$H$5:$H$138,B155,'BY-DMD'!$I$5:$I$138)</f>
        <v>8.7048317578401608</v>
      </c>
      <c r="F155" s="38">
        <f t="shared" si="309"/>
        <v>8.8853822511638398</v>
      </c>
      <c r="G155" s="38">
        <f t="shared" si="309"/>
        <v>9.0328201048500034</v>
      </c>
      <c r="H155" s="38">
        <f t="shared" si="309"/>
        <v>8.9454249697529935</v>
      </c>
      <c r="I155" s="38">
        <f t="shared" si="309"/>
        <v>123.78078033259695</v>
      </c>
      <c r="J155" s="38">
        <f t="shared" si="309"/>
        <v>139.32150403550298</v>
      </c>
      <c r="K155" s="38">
        <f t="shared" si="310"/>
        <v>162.30657416416398</v>
      </c>
      <c r="L155" s="38">
        <f t="shared" si="311"/>
        <v>181.14195070176095</v>
      </c>
      <c r="M155" s="38">
        <f t="shared" si="312"/>
        <v>179.69332921960887</v>
      </c>
      <c r="N155" s="211" t="str">
        <f t="shared" si="313"/>
        <v>Metro Rail pkm</v>
      </c>
      <c r="O155" s="199">
        <f t="shared" ref="O155:R155" si="337">O139*O$129</f>
        <v>8.6741621423932465</v>
      </c>
      <c r="P155" s="199">
        <f t="shared" si="337"/>
        <v>8.8853822511638398</v>
      </c>
      <c r="Q155" s="199">
        <f t="shared" si="337"/>
        <v>9.0328201048500034</v>
      </c>
      <c r="R155" s="199">
        <f t="shared" si="337"/>
        <v>8.9454249697529935</v>
      </c>
      <c r="S155" s="252">
        <f>S139*S$129</f>
        <v>9.2108783063199127</v>
      </c>
      <c r="T155" s="252">
        <f>T139*T$129</f>
        <v>8.8393254061740514</v>
      </c>
      <c r="U155" s="252">
        <f>U139*U$129</f>
        <v>8.1658167829265196</v>
      </c>
      <c r="V155" s="252">
        <f>V139*V$129</f>
        <v>8.0045862198229063</v>
      </c>
      <c r="W155" s="252">
        <f>W139*W$129</f>
        <v>7.6805969076180327</v>
      </c>
      <c r="X155" s="199"/>
      <c r="Y155" s="199">
        <f t="shared" si="317"/>
        <v>8.6741621423932465</v>
      </c>
      <c r="Z155" s="199">
        <f t="shared" si="317"/>
        <v>8.8853822511638398</v>
      </c>
      <c r="AA155" s="199">
        <f t="shared" si="317"/>
        <v>9.0328201048500034</v>
      </c>
      <c r="AB155" s="199">
        <f t="shared" si="317"/>
        <v>8.9454249697529935</v>
      </c>
      <c r="AC155" s="199">
        <f t="shared" ref="AC155:AG156" si="338">AC167</f>
        <v>123.78078033259695</v>
      </c>
      <c r="AD155" s="199">
        <f t="shared" si="338"/>
        <v>139.32150403550298</v>
      </c>
      <c r="AE155" s="199">
        <f t="shared" ref="AE155:AF155" si="339">AE167</f>
        <v>162.30657416416398</v>
      </c>
      <c r="AF155" s="199">
        <f t="shared" si="339"/>
        <v>181.14195070176095</v>
      </c>
      <c r="AG155" s="199">
        <f t="shared" si="338"/>
        <v>179.69332921960887</v>
      </c>
      <c r="AH155" s="199"/>
      <c r="AI155" s="199"/>
      <c r="AJ155" s="199"/>
      <c r="AL155" s="199"/>
      <c r="AM155" s="199"/>
      <c r="AN155" s="199"/>
      <c r="AO155" s="199"/>
      <c r="AP155" s="199"/>
      <c r="AQ155" s="199"/>
      <c r="AR155" s="199"/>
      <c r="AS155" s="199"/>
      <c r="AT155" s="199"/>
      <c r="AU155" s="199"/>
      <c r="AV155" s="199"/>
      <c r="AW155" s="199"/>
      <c r="AX155" s="199"/>
      <c r="AY155" s="199"/>
    </row>
    <row r="156" spans="1:51">
      <c r="A156" t="s">
        <v>16</v>
      </c>
      <c r="B156" t="s">
        <v>121</v>
      </c>
      <c r="C156" t="s">
        <v>80</v>
      </c>
      <c r="D156" t="s">
        <v>75</v>
      </c>
      <c r="E156" s="268">
        <f>SUMIF('BY-DMD'!$H$5:$H$138,B156,'BY-DMD'!$I$5:$I$138)</f>
        <v>0.64854136839212595</v>
      </c>
      <c r="F156" s="38">
        <f t="shared" si="309"/>
        <v>0.6995709084876961</v>
      </c>
      <c r="G156" s="38">
        <f t="shared" si="309"/>
        <v>0.64248252977129328</v>
      </c>
      <c r="H156" s="38">
        <f t="shared" si="309"/>
        <v>0.68522387738371804</v>
      </c>
      <c r="I156" s="38">
        <f t="shared" si="309"/>
        <v>14.644052467741854</v>
      </c>
      <c r="J156" s="38">
        <f t="shared" si="309"/>
        <v>19.952643790887723</v>
      </c>
      <c r="K156" s="38">
        <f t="shared" si="310"/>
        <v>23.24440352288774</v>
      </c>
      <c r="L156" s="38">
        <f t="shared" si="311"/>
        <v>25.941873388172489</v>
      </c>
      <c r="M156" s="38">
        <f t="shared" si="312"/>
        <v>25.734412030205505</v>
      </c>
      <c r="N156" s="211" t="str">
        <f t="shared" si="313"/>
        <v>Gautrain pkm</v>
      </c>
      <c r="O156" s="199">
        <f t="shared" ref="O156:R156" si="340">O128</f>
        <v>0.64854136839212595</v>
      </c>
      <c r="P156" s="199">
        <f t="shared" si="340"/>
        <v>0.6995709084876961</v>
      </c>
      <c r="Q156" s="199">
        <f t="shared" si="340"/>
        <v>0.64248252977129328</v>
      </c>
      <c r="R156" s="199">
        <f t="shared" si="340"/>
        <v>0.68522387738371804</v>
      </c>
      <c r="S156" s="252">
        <f>S128</f>
        <v>0.81566069118119378</v>
      </c>
      <c r="T156" s="252">
        <f>T128</f>
        <v>1.0013836629689683</v>
      </c>
      <c r="U156" s="252">
        <f>U128</f>
        <v>1.1699568078493543</v>
      </c>
      <c r="V156" s="252">
        <f>V128</f>
        <v>1.3180866292979314</v>
      </c>
      <c r="W156" s="252">
        <f>W128</f>
        <v>1.447944780185249</v>
      </c>
      <c r="X156" s="199"/>
      <c r="Y156" s="199">
        <f t="shared" si="317"/>
        <v>0.64854136839212595</v>
      </c>
      <c r="Z156" s="199">
        <f t="shared" si="317"/>
        <v>0.6995709084876961</v>
      </c>
      <c r="AA156" s="199">
        <f t="shared" si="317"/>
        <v>0.64248252977129328</v>
      </c>
      <c r="AB156" s="199">
        <f t="shared" si="317"/>
        <v>0.68522387738371804</v>
      </c>
      <c r="AC156" s="199">
        <f t="shared" si="338"/>
        <v>14.644052467741854</v>
      </c>
      <c r="AD156" s="199">
        <f t="shared" si="338"/>
        <v>19.952643790887723</v>
      </c>
      <c r="AE156" s="199">
        <f t="shared" ref="AE156:AF156" si="341">AE168</f>
        <v>23.24440352288774</v>
      </c>
      <c r="AF156" s="199">
        <f t="shared" si="341"/>
        <v>25.941873388172489</v>
      </c>
      <c r="AG156" s="199">
        <f t="shared" si="338"/>
        <v>25.734412030205505</v>
      </c>
      <c r="AH156" s="199"/>
      <c r="AI156" s="199"/>
      <c r="AJ156" s="199"/>
      <c r="AL156" s="199"/>
      <c r="AM156" s="199"/>
      <c r="AN156" s="199"/>
      <c r="AO156" s="199"/>
      <c r="AP156" s="199"/>
      <c r="AQ156" s="199"/>
      <c r="AR156" s="199"/>
      <c r="AS156" s="199"/>
      <c r="AT156" s="199"/>
      <c r="AU156" s="199"/>
      <c r="AV156" s="199"/>
      <c r="AW156" s="199"/>
      <c r="AX156" s="199"/>
      <c r="AY156" s="199"/>
    </row>
    <row r="157" spans="1:51">
      <c r="A157" t="s">
        <v>16</v>
      </c>
      <c r="J157"/>
      <c r="N157" s="31"/>
      <c r="AK157" t="s">
        <v>609</v>
      </c>
    </row>
    <row r="158" spans="1:51">
      <c r="A158" t="s">
        <v>16</v>
      </c>
      <c r="J158"/>
      <c r="N158" s="31"/>
      <c r="AK158" t="s">
        <v>599</v>
      </c>
      <c r="AQ158" t="s">
        <v>604</v>
      </c>
      <c r="AU158" t="s">
        <v>605</v>
      </c>
    </row>
    <row r="159" spans="1:51" ht="15.75" thickBot="1">
      <c r="A159" t="s">
        <v>16</v>
      </c>
      <c r="J159"/>
      <c r="N159" s="31"/>
      <c r="O159" t="s">
        <v>32</v>
      </c>
      <c r="S159" s="6"/>
      <c r="Y159" t="s">
        <v>185</v>
      </c>
      <c r="AB159" s="6"/>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42">E4</f>
        <v>2017</v>
      </c>
      <c r="F160" s="4">
        <f t="shared" si="342"/>
        <v>2019</v>
      </c>
      <c r="G160" s="4">
        <f t="shared" si="342"/>
        <v>2020</v>
      </c>
      <c r="H160" s="4">
        <f t="shared" si="342"/>
        <v>2021</v>
      </c>
      <c r="I160" s="4">
        <f t="shared" si="342"/>
        <v>2030</v>
      </c>
      <c r="J160" s="4">
        <f t="shared" si="342"/>
        <v>2040</v>
      </c>
      <c r="K160" s="4">
        <f t="shared" ref="K160:L160" si="343">K4</f>
        <v>2050</v>
      </c>
      <c r="L160" s="4">
        <f t="shared" si="343"/>
        <v>2060</v>
      </c>
      <c r="M160" s="4">
        <f t="shared" si="342"/>
        <v>2070</v>
      </c>
      <c r="O160" s="245">
        <f t="shared" ref="O160:W160" si="344">O$12</f>
        <v>2017</v>
      </c>
      <c r="P160" s="245">
        <f t="shared" si="344"/>
        <v>2019</v>
      </c>
      <c r="Q160" s="245">
        <f t="shared" si="344"/>
        <v>2020</v>
      </c>
      <c r="R160" s="245">
        <f t="shared" si="344"/>
        <v>2021</v>
      </c>
      <c r="S160" s="245">
        <f t="shared" si="344"/>
        <v>2030</v>
      </c>
      <c r="T160" s="245">
        <f t="shared" si="344"/>
        <v>2040</v>
      </c>
      <c r="U160" s="245">
        <f t="shared" si="344"/>
        <v>2050</v>
      </c>
      <c r="V160" s="245">
        <f t="shared" si="344"/>
        <v>2060</v>
      </c>
      <c r="W160" s="245">
        <f t="shared" si="344"/>
        <v>2070</v>
      </c>
      <c r="Y160" s="245">
        <f t="shared" ref="Y160:AG160" si="345">Y$12</f>
        <v>2017</v>
      </c>
      <c r="Z160" s="245">
        <f t="shared" si="345"/>
        <v>2019</v>
      </c>
      <c r="AA160" s="245">
        <f t="shared" si="345"/>
        <v>2020</v>
      </c>
      <c r="AB160" s="245">
        <f t="shared" si="345"/>
        <v>2021</v>
      </c>
      <c r="AC160" s="245">
        <f t="shared" si="345"/>
        <v>2030</v>
      </c>
      <c r="AD160" s="245">
        <f t="shared" si="345"/>
        <v>2040</v>
      </c>
      <c r="AE160" s="245">
        <f t="shared" si="345"/>
        <v>2050</v>
      </c>
      <c r="AF160" s="245">
        <f t="shared" si="345"/>
        <v>2060</v>
      </c>
      <c r="AG160" s="245">
        <f t="shared" si="345"/>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46">IF($D$4,Y161,O161)</f>
        <v>113.03311091083582</v>
      </c>
      <c r="F161" s="38">
        <f t="shared" si="346"/>
        <v>118.46307900397879</v>
      </c>
      <c r="G161" s="38">
        <f t="shared" si="346"/>
        <v>109.6316893111631</v>
      </c>
      <c r="H161" s="38">
        <f t="shared" si="346"/>
        <v>116.21592076775832</v>
      </c>
      <c r="I161" s="38">
        <f t="shared" si="346"/>
        <v>135.65017022750351</v>
      </c>
      <c r="J161" s="38">
        <f t="shared" si="346"/>
        <v>154.41611281643543</v>
      </c>
      <c r="K161" s="38">
        <f t="shared" ref="K161:K168" si="347">IF($D$4,AD161,T161)</f>
        <v>154.41611281643543</v>
      </c>
      <c r="L161" s="38">
        <f t="shared" ref="L161:L168" si="348">IF($D$4,AD161,T161)</f>
        <v>154.41611281643543</v>
      </c>
      <c r="M161" s="38">
        <f t="shared" ref="M161:M168" si="349">IF($D$4,AG161,W161)</f>
        <v>199.16197136419913</v>
      </c>
      <c r="N161" t="str">
        <f t="shared" ref="N161:N168" si="350">C161</f>
        <v>Car</v>
      </c>
      <c r="O161" s="6">
        <f t="shared" ref="O161:R161" si="351">SUMPRODUCT(O$35:O$38,O$41:O$44,O$54:O$57)*O132</f>
        <v>113.03311091083582</v>
      </c>
      <c r="P161" s="6">
        <f t="shared" si="351"/>
        <v>118.46307900397879</v>
      </c>
      <c r="Q161" s="6">
        <f t="shared" si="351"/>
        <v>109.6316893111631</v>
      </c>
      <c r="R161" s="6">
        <f t="shared" si="351"/>
        <v>116.21592076775832</v>
      </c>
      <c r="S161" s="253">
        <f t="shared" ref="S161:W163" si="352">SUMPRODUCT(S$35:S$38,S$41:S$44,S$54:S$57)*S132</f>
        <v>138.93636920708354</v>
      </c>
      <c r="T161" s="253">
        <f t="shared" si="352"/>
        <v>179.38432838590123</v>
      </c>
      <c r="U161" s="253">
        <f t="shared" ref="U161:V161" si="353">SUMPRODUCT(U$35:U$38,U$41:U$44,U$54:U$57)*U132</f>
        <v>230.7494233669467</v>
      </c>
      <c r="V161" s="253">
        <f t="shared" si="353"/>
        <v>258.06851662624325</v>
      </c>
      <c r="W161" s="253">
        <f t="shared" si="352"/>
        <v>280.76881061774264</v>
      </c>
      <c r="Y161" s="6">
        <f t="shared" ref="Y161:AB168" si="354">O161</f>
        <v>113.03311091083582</v>
      </c>
      <c r="Z161" s="6">
        <f t="shared" si="354"/>
        <v>118.46307900397879</v>
      </c>
      <c r="AA161" s="6">
        <f t="shared" si="354"/>
        <v>109.6316893111631</v>
      </c>
      <c r="AB161" s="6">
        <f t="shared" si="354"/>
        <v>116.21592076775832</v>
      </c>
      <c r="AC161" s="253">
        <f t="shared" ref="AC161:AG168" si="355">SUMPRODUCT(AC$35:AC$38,AC$41:AC$44,AC$54:AC$57)*AC132</f>
        <v>135.65017022750351</v>
      </c>
      <c r="AD161" s="253">
        <f t="shared" si="355"/>
        <v>154.41611281643543</v>
      </c>
      <c r="AE161" s="253">
        <f t="shared" si="355"/>
        <v>177.8702182620975</v>
      </c>
      <c r="AF161" s="253">
        <f t="shared" si="355"/>
        <v>198.51172679645035</v>
      </c>
      <c r="AG161" s="253">
        <f t="shared" si="355"/>
        <v>199.16197136419913</v>
      </c>
      <c r="AK161" s="199">
        <v>0.8</v>
      </c>
      <c r="AL161" s="199">
        <f>AVERAGE(AK161,AN161)</f>
        <v>0.8</v>
      </c>
      <c r="AM161" s="199">
        <v>0.8</v>
      </c>
      <c r="AN161" s="199">
        <v>0.8</v>
      </c>
      <c r="AO161" s="199">
        <v>0.8</v>
      </c>
      <c r="AP161" s="210"/>
      <c r="AQ161" s="199">
        <f>AVERAGE(1,1,AS161)</f>
        <v>0.93333333333333324</v>
      </c>
      <c r="AR161" s="199">
        <f>AVERAGE(AQ161,AS161)</f>
        <v>0.8666666666666667</v>
      </c>
      <c r="AS161" s="199">
        <v>0.8</v>
      </c>
      <c r="AU161" s="199">
        <v>0.8</v>
      </c>
      <c r="AV161" s="199">
        <f>AVERAGE(AW161,AU161)</f>
        <v>0.75</v>
      </c>
      <c r="AW161" s="199">
        <v>0.7</v>
      </c>
    </row>
    <row r="162" spans="1:50">
      <c r="A162" t="s">
        <v>16</v>
      </c>
      <c r="B162" t="s">
        <v>115</v>
      </c>
      <c r="C162" t="s">
        <v>87</v>
      </c>
      <c r="D162" t="s">
        <v>75</v>
      </c>
      <c r="E162" s="38">
        <f t="shared" si="346"/>
        <v>24.019536068552615</v>
      </c>
      <c r="F162" s="38">
        <f t="shared" si="346"/>
        <v>25.173404288345498</v>
      </c>
      <c r="G162" s="38">
        <f t="shared" si="346"/>
        <v>23.296733978622161</v>
      </c>
      <c r="H162" s="38">
        <f t="shared" si="346"/>
        <v>24.695883163148647</v>
      </c>
      <c r="I162" s="38">
        <f t="shared" si="346"/>
        <v>13.873312864176492</v>
      </c>
      <c r="J162" s="38">
        <f t="shared" si="346"/>
        <v>13.880100028443634</v>
      </c>
      <c r="K162" s="38">
        <f t="shared" si="347"/>
        <v>13.880100028443634</v>
      </c>
      <c r="L162" s="38">
        <f t="shared" si="348"/>
        <v>13.880100028443634</v>
      </c>
      <c r="M162" s="38">
        <f t="shared" si="349"/>
        <v>17.902199673186438</v>
      </c>
      <c r="N162" t="str">
        <f t="shared" si="350"/>
        <v>SUV</v>
      </c>
      <c r="O162" s="6">
        <f t="shared" ref="O162:R162" si="356">SUMPRODUCT(O$35:O$38,O$41:O$44,O$54:O$57)*O133</f>
        <v>24.019536068552615</v>
      </c>
      <c r="P162" s="6">
        <f t="shared" si="356"/>
        <v>25.173404288345498</v>
      </c>
      <c r="Q162" s="6">
        <f t="shared" si="356"/>
        <v>23.296733978622161</v>
      </c>
      <c r="R162" s="6">
        <f t="shared" si="356"/>
        <v>24.695883163148647</v>
      </c>
      <c r="S162" s="253">
        <f t="shared" si="352"/>
        <v>29.523978456505255</v>
      </c>
      <c r="T162" s="253">
        <f t="shared" si="352"/>
        <v>38.119169782004015</v>
      </c>
      <c r="U162" s="253">
        <f>SUMPRODUCT(U$35:U$38,U$41:U$44,U$54:U$57)*U133</f>
        <v>49.034252465476179</v>
      </c>
      <c r="V162" s="253">
        <f>SUMPRODUCT(V$35:V$38,V$41:V$44,V$54:V$57)*V133</f>
        <v>54.839559783076695</v>
      </c>
      <c r="W162" s="253">
        <f>SUMPRODUCT(W$35:W$38,W$41:W$44,W$54:W$57)*W133</f>
        <v>59.663372256270321</v>
      </c>
      <c r="Y162" s="6">
        <f t="shared" si="354"/>
        <v>24.019536068552615</v>
      </c>
      <c r="Z162" s="6">
        <f t="shared" si="354"/>
        <v>25.173404288345498</v>
      </c>
      <c r="AA162" s="6">
        <f t="shared" si="354"/>
        <v>23.296733978622161</v>
      </c>
      <c r="AB162" s="6">
        <f t="shared" si="354"/>
        <v>24.695883163148647</v>
      </c>
      <c r="AC162" s="253">
        <f t="shared" ref="AC162:AG168" si="357">SUMPRODUCT(AC$35:AC$38,AC$41:AC$44,AC$54:AC$57)*AC133</f>
        <v>13.873312864176492</v>
      </c>
      <c r="AD162" s="253">
        <f t="shared" si="357"/>
        <v>13.880100028443634</v>
      </c>
      <c r="AE162" s="253">
        <f t="shared" si="357"/>
        <v>18.191272322259969</v>
      </c>
      <c r="AF162" s="253">
        <f t="shared" si="357"/>
        <v>20.302335695091511</v>
      </c>
      <c r="AG162" s="253">
        <f t="shared" si="357"/>
        <v>17.902199673186438</v>
      </c>
      <c r="AK162" s="199">
        <f>AK161</f>
        <v>0.8</v>
      </c>
      <c r="AL162" s="199">
        <f t="shared" ref="AL162:AN162" si="358">AL161</f>
        <v>0.8</v>
      </c>
      <c r="AM162" s="199">
        <f t="shared" ref="AM162" si="359">AM161</f>
        <v>0.8</v>
      </c>
      <c r="AN162" s="199">
        <f t="shared" si="358"/>
        <v>0.8</v>
      </c>
      <c r="AO162" s="199">
        <f t="shared" ref="AO162" si="360">AO161</f>
        <v>0.8</v>
      </c>
      <c r="AP162" s="210"/>
      <c r="AQ162" s="199">
        <f>AQ161</f>
        <v>0.93333333333333324</v>
      </c>
      <c r="AR162" s="199">
        <f t="shared" ref="AR162:AS162" si="361">AR161</f>
        <v>0.8666666666666667</v>
      </c>
      <c r="AS162" s="199">
        <f t="shared" si="361"/>
        <v>0.8</v>
      </c>
      <c r="AU162" s="199">
        <f>AU161</f>
        <v>0.8</v>
      </c>
      <c r="AV162" s="199">
        <f t="shared" ref="AV162:AW162" si="362">AV161</f>
        <v>0.75</v>
      </c>
      <c r="AW162" s="199">
        <f t="shared" si="362"/>
        <v>0.7</v>
      </c>
    </row>
    <row r="163" spans="1:50">
      <c r="A163" t="s">
        <v>16</v>
      </c>
      <c r="B163" t="s">
        <v>171</v>
      </c>
      <c r="C163" t="s">
        <v>200</v>
      </c>
      <c r="D163" t="s">
        <v>75</v>
      </c>
      <c r="E163" s="38">
        <f t="shared" si="346"/>
        <v>4.2387416591563438</v>
      </c>
      <c r="F163" s="38">
        <f t="shared" si="346"/>
        <v>4.4423654626492048</v>
      </c>
      <c r="G163" s="38">
        <f t="shared" si="346"/>
        <v>4.1111883491686161</v>
      </c>
      <c r="H163" s="38">
        <f t="shared" si="346"/>
        <v>4.3580970287909366</v>
      </c>
      <c r="I163" s="38">
        <f t="shared" si="346"/>
        <v>4.6244376213921647</v>
      </c>
      <c r="J163" s="38">
        <f t="shared" si="346"/>
        <v>5.2050375106663624</v>
      </c>
      <c r="K163" s="38">
        <f t="shared" si="347"/>
        <v>5.2050375106663624</v>
      </c>
      <c r="L163" s="38">
        <f t="shared" si="348"/>
        <v>5.2050375106663624</v>
      </c>
      <c r="M163" s="38">
        <f t="shared" si="349"/>
        <v>6.7133248774449141</v>
      </c>
      <c r="N163" t="str">
        <f t="shared" si="350"/>
        <v>Motorbike</v>
      </c>
      <c r="O163" s="6">
        <f t="shared" ref="O163:R163" si="363">SUMPRODUCT(O$35:O$38,O$41:O$44,O$54:O$57)*O134</f>
        <v>4.2387416591563438</v>
      </c>
      <c r="P163" s="6">
        <f t="shared" si="363"/>
        <v>4.4423654626492048</v>
      </c>
      <c r="Q163" s="6">
        <f t="shared" si="363"/>
        <v>4.1111883491686161</v>
      </c>
      <c r="R163" s="6">
        <f t="shared" si="363"/>
        <v>4.3580970287909366</v>
      </c>
      <c r="S163" s="253">
        <f t="shared" si="352"/>
        <v>5.2101138452656324</v>
      </c>
      <c r="T163" s="253">
        <f t="shared" si="352"/>
        <v>6.7269123144712966</v>
      </c>
      <c r="U163" s="253">
        <f t="shared" ref="U163:V163" si="364">SUMPRODUCT(U$35:U$38,U$41:U$44,U$54:U$57)*U134</f>
        <v>8.6531033762605016</v>
      </c>
      <c r="V163" s="253">
        <f t="shared" si="364"/>
        <v>9.6775693734841219</v>
      </c>
      <c r="W163" s="253">
        <f t="shared" si="352"/>
        <v>10.528830398165349</v>
      </c>
      <c r="Y163" s="6">
        <f t="shared" si="354"/>
        <v>4.2387416591563438</v>
      </c>
      <c r="Z163" s="6">
        <f t="shared" si="354"/>
        <v>4.4423654626492048</v>
      </c>
      <c r="AA163" s="6">
        <f t="shared" si="354"/>
        <v>4.1111883491686161</v>
      </c>
      <c r="AB163" s="6">
        <f t="shared" si="354"/>
        <v>4.3580970287909366</v>
      </c>
      <c r="AC163" s="253">
        <f t="shared" ref="AC163:AG168" si="365">SUMPRODUCT(AC$35:AC$38,AC$41:AC$44,AC$54:AC$57)*AC134</f>
        <v>4.6244376213921647</v>
      </c>
      <c r="AD163" s="253">
        <f t="shared" si="365"/>
        <v>5.2050375106663624</v>
      </c>
      <c r="AE163" s="253">
        <f t="shared" si="365"/>
        <v>6.0637574407533235</v>
      </c>
      <c r="AF163" s="253">
        <f t="shared" si="365"/>
        <v>6.7674452316971703</v>
      </c>
      <c r="AG163" s="253">
        <f t="shared" si="365"/>
        <v>6.7133248774449141</v>
      </c>
      <c r="AK163" s="210">
        <v>1</v>
      </c>
      <c r="AL163" s="210">
        <v>1</v>
      </c>
      <c r="AM163" s="210">
        <v>1</v>
      </c>
      <c r="AN163" s="210">
        <v>1</v>
      </c>
      <c r="AO163" s="210">
        <v>1</v>
      </c>
      <c r="AP163" s="210"/>
      <c r="AQ163" s="210">
        <v>1</v>
      </c>
      <c r="AR163" s="210">
        <v>1</v>
      </c>
      <c r="AS163" s="210">
        <v>1</v>
      </c>
      <c r="AT163" s="210"/>
      <c r="AU163" s="210">
        <v>1</v>
      </c>
      <c r="AV163" s="210">
        <v>1</v>
      </c>
      <c r="AW163" s="210">
        <v>1</v>
      </c>
    </row>
    <row r="164" spans="1:50">
      <c r="A164" t="s">
        <v>16</v>
      </c>
      <c r="B164" t="s">
        <v>117</v>
      </c>
      <c r="C164" t="s">
        <v>53</v>
      </c>
      <c r="D164" t="s">
        <v>75</v>
      </c>
      <c r="E164" s="38">
        <f t="shared" si="346"/>
        <v>16.019623147367891</v>
      </c>
      <c r="F164" s="38">
        <f t="shared" si="346"/>
        <v>16.409708839577167</v>
      </c>
      <c r="G164" s="38">
        <f t="shared" si="346"/>
        <v>16.682000135835718</v>
      </c>
      <c r="H164" s="38">
        <f t="shared" si="346"/>
        <v>16.520596981711471</v>
      </c>
      <c r="I164" s="38">
        <f t="shared" si="346"/>
        <v>0</v>
      </c>
      <c r="J164" s="38">
        <f t="shared" si="346"/>
        <v>0</v>
      </c>
      <c r="K164" s="38">
        <f t="shared" si="347"/>
        <v>0</v>
      </c>
      <c r="L164" s="38">
        <f t="shared" si="348"/>
        <v>0</v>
      </c>
      <c r="M164" s="38">
        <f t="shared" si="349"/>
        <v>0</v>
      </c>
      <c r="N164" t="str">
        <f t="shared" si="350"/>
        <v>Bus</v>
      </c>
      <c r="O164" s="6">
        <f t="shared" ref="O164:R164" si="366">O152*O142</f>
        <v>16.019623147367891</v>
      </c>
      <c r="P164" s="6">
        <f t="shared" si="366"/>
        <v>16.409708839577167</v>
      </c>
      <c r="Q164" s="6">
        <f t="shared" si="366"/>
        <v>16.682000135835718</v>
      </c>
      <c r="R164" s="6">
        <f t="shared" si="366"/>
        <v>16.520596981711471</v>
      </c>
      <c r="S164" s="253">
        <f t="shared" ref="S164:W166" si="367">S152*S142</f>
        <v>17.010841727567723</v>
      </c>
      <c r="T164" s="253">
        <f t="shared" si="367"/>
        <v>16.324650099841694</v>
      </c>
      <c r="U164" s="253">
        <f t="shared" ref="U164:V164" si="368">U152*U142</f>
        <v>15.080800359219804</v>
      </c>
      <c r="V164" s="253">
        <f t="shared" si="368"/>
        <v>14.78303640019319</v>
      </c>
      <c r="W164" s="253">
        <f t="shared" si="367"/>
        <v>14.184686196439101</v>
      </c>
      <c r="Y164" s="6">
        <f t="shared" si="354"/>
        <v>16.019623147367891</v>
      </c>
      <c r="Z164" s="6">
        <f t="shared" si="354"/>
        <v>16.409708839577167</v>
      </c>
      <c r="AA164" s="6">
        <f t="shared" si="354"/>
        <v>16.682000135835718</v>
      </c>
      <c r="AB164" s="6">
        <f t="shared" si="354"/>
        <v>16.520596981711471</v>
      </c>
      <c r="AC164" s="253">
        <f t="shared" ref="AC164:AG168" si="369">SUMPRODUCT(AC$35:AC$38,AC$41:AC$44,AC$54:AC$57)*AC135</f>
        <v>0</v>
      </c>
      <c r="AD164" s="253">
        <f t="shared" si="369"/>
        <v>0</v>
      </c>
      <c r="AE164" s="253">
        <f t="shared" si="369"/>
        <v>0</v>
      </c>
      <c r="AF164" s="253">
        <f t="shared" si="369"/>
        <v>0</v>
      </c>
      <c r="AG164" s="253">
        <f t="shared" si="369"/>
        <v>0</v>
      </c>
      <c r="AK164" s="6">
        <f t="shared" ref="AK164:AL168" si="370">SUM(S$161:S$162)*(1-AK$161) *AK175</f>
        <v>3.8772064026551152</v>
      </c>
      <c r="AL164" s="6">
        <f t="shared" si="370"/>
        <v>5.0059611498638761</v>
      </c>
      <c r="AM164" s="6">
        <f t="shared" ref="AM164:AO168" si="371">SUM(V$161:V$162)*(1-AM$161) *AM175</f>
        <v>7.2017493381852713</v>
      </c>
      <c r="AN164" s="6">
        <f t="shared" si="371"/>
        <v>7.8352315985055414</v>
      </c>
      <c r="AO164" s="6">
        <f t="shared" si="371"/>
        <v>0</v>
      </c>
      <c r="AP164" s="6"/>
      <c r="AQ164" s="6">
        <f t="shared" ref="AQ164:AR168" si="372">SUM(S$161:S$162)*(1-AQ$161) *AQ175</f>
        <v>1.292402134218374</v>
      </c>
      <c r="AR164" s="6">
        <f t="shared" si="372"/>
        <v>3.3373074332425841</v>
      </c>
      <c r="AS164" s="6">
        <f>SUM(W$161:W$162)*(1-AS$161) *AS175</f>
        <v>7.8352315985055414</v>
      </c>
      <c r="AT164" s="6"/>
      <c r="AU164" s="6">
        <f t="shared" ref="AU164:AV168" si="373">SUM(S$161:S$162)*(1-AU$161) *AU175</f>
        <v>3.8772064026551152</v>
      </c>
      <c r="AV164" s="6">
        <f t="shared" si="373"/>
        <v>6.2574514373298467</v>
      </c>
      <c r="AW164" s="6">
        <f>SUM(W$161:W$162)*(1-AW$161) *AW175</f>
        <v>11.752847397758316</v>
      </c>
    </row>
    <row r="165" spans="1:50">
      <c r="A165" t="s">
        <v>16</v>
      </c>
      <c r="B165" t="s">
        <v>118</v>
      </c>
      <c r="C165" t="s">
        <v>52</v>
      </c>
      <c r="D165" t="s">
        <v>75</v>
      </c>
      <c r="E165" s="38">
        <f t="shared" si="346"/>
        <v>100.65537861765586</v>
      </c>
      <c r="F165" s="38">
        <f t="shared" si="346"/>
        <v>103.1063865272337</v>
      </c>
      <c r="G165" s="38">
        <f t="shared" si="346"/>
        <v>104.81726219934336</v>
      </c>
      <c r="H165" s="38">
        <f t="shared" si="346"/>
        <v>103.80312501028412</v>
      </c>
      <c r="I165" s="38">
        <f t="shared" si="346"/>
        <v>0</v>
      </c>
      <c r="J165" s="38">
        <f t="shared" si="346"/>
        <v>0</v>
      </c>
      <c r="K165" s="38">
        <f t="shared" si="347"/>
        <v>0</v>
      </c>
      <c r="L165" s="38">
        <f t="shared" si="348"/>
        <v>0</v>
      </c>
      <c r="M165" s="38">
        <f t="shared" si="349"/>
        <v>0</v>
      </c>
      <c r="N165" t="str">
        <f t="shared" si="350"/>
        <v>Minibus</v>
      </c>
      <c r="O165" s="6">
        <f t="shared" ref="O165:R165" si="374">O153*O143</f>
        <v>100.65537861765586</v>
      </c>
      <c r="P165" s="6">
        <f t="shared" si="374"/>
        <v>103.1063865272337</v>
      </c>
      <c r="Q165" s="6">
        <f t="shared" si="374"/>
        <v>104.81726219934336</v>
      </c>
      <c r="R165" s="6">
        <f t="shared" si="374"/>
        <v>103.80312501028412</v>
      </c>
      <c r="S165" s="253">
        <f t="shared" si="367"/>
        <v>106.88345780310547</v>
      </c>
      <c r="T165" s="253">
        <f t="shared" si="367"/>
        <v>102.57194076817589</v>
      </c>
      <c r="U165" s="253">
        <f t="shared" ref="U165:V165" si="375">U153*U143</f>
        <v>94.756515559104074</v>
      </c>
      <c r="V165" s="253">
        <f t="shared" si="375"/>
        <v>92.88558864910118</v>
      </c>
      <c r="W165" s="253">
        <f t="shared" si="367"/>
        <v>89.126001688111089</v>
      </c>
      <c r="Y165" s="6">
        <f t="shared" si="354"/>
        <v>100.65537861765586</v>
      </c>
      <c r="Z165" s="6">
        <f t="shared" si="354"/>
        <v>103.1063865272337</v>
      </c>
      <c r="AA165" s="6">
        <f t="shared" si="354"/>
        <v>104.81726219934336</v>
      </c>
      <c r="AB165" s="6">
        <f t="shared" si="354"/>
        <v>103.80312501028412</v>
      </c>
      <c r="AC165" s="253">
        <f t="shared" ref="AC165:AG168" si="376">SUMPRODUCT(AC$35:AC$38,AC$41:AC$44,AC$54:AC$57)*AC136</f>
        <v>0</v>
      </c>
      <c r="AD165" s="253">
        <f t="shared" si="376"/>
        <v>0</v>
      </c>
      <c r="AE165" s="253">
        <f t="shared" si="376"/>
        <v>0</v>
      </c>
      <c r="AF165" s="253">
        <f t="shared" si="376"/>
        <v>0</v>
      </c>
      <c r="AG165" s="253">
        <f t="shared" si="376"/>
        <v>0</v>
      </c>
      <c r="AK165" s="6">
        <f t="shared" si="370"/>
        <v>24.361476849233618</v>
      </c>
      <c r="AL165" s="6">
        <f t="shared" si="370"/>
        <v>31.453730855560963</v>
      </c>
      <c r="AM165" s="6">
        <f t="shared" si="371"/>
        <v>45.250428157768162</v>
      </c>
      <c r="AN165" s="6">
        <f t="shared" si="371"/>
        <v>49.230758791861874</v>
      </c>
      <c r="AO165" s="6">
        <f t="shared" si="371"/>
        <v>0</v>
      </c>
      <c r="AP165" s="6"/>
      <c r="AQ165" s="6">
        <f t="shared" si="372"/>
        <v>8.120492283077887</v>
      </c>
      <c r="AR165" s="6">
        <f t="shared" si="372"/>
        <v>20.969153903707308</v>
      </c>
      <c r="AS165" s="6">
        <f>SUM(W$161:W$162)*(1-AS$161) *AS176</f>
        <v>49.230758791861874</v>
      </c>
      <c r="AT165" s="6"/>
      <c r="AU165" s="6">
        <f t="shared" si="373"/>
        <v>24.361476849233618</v>
      </c>
      <c r="AV165" s="6">
        <f t="shared" si="373"/>
        <v>39.31716356945121</v>
      </c>
      <c r="AW165" s="6">
        <f>SUM(W$161:W$162)*(1-AW$161) *AW176</f>
        <v>73.846138187792832</v>
      </c>
    </row>
    <row r="166" spans="1:50">
      <c r="A166" t="s">
        <v>16</v>
      </c>
      <c r="B166" t="s">
        <v>119</v>
      </c>
      <c r="C166" t="s">
        <v>54</v>
      </c>
      <c r="D166" t="s">
        <v>75</v>
      </c>
      <c r="E166" s="38">
        <f t="shared" si="346"/>
        <v>1.8199995725306073</v>
      </c>
      <c r="F166" s="38">
        <f t="shared" si="346"/>
        <v>2.5244712126531619</v>
      </c>
      <c r="G166" s="38">
        <f t="shared" si="346"/>
        <v>2.5547042090015273</v>
      </c>
      <c r="H166" s="38">
        <f t="shared" si="346"/>
        <v>7.1285655645901684</v>
      </c>
      <c r="I166" s="38">
        <f t="shared" si="346"/>
        <v>15.723087912733352</v>
      </c>
      <c r="J166" s="38">
        <f t="shared" si="346"/>
        <v>14.227102529154715</v>
      </c>
      <c r="K166" s="38">
        <f t="shared" si="347"/>
        <v>14.227102529154715</v>
      </c>
      <c r="L166" s="38">
        <f t="shared" si="348"/>
        <v>14.227102529154715</v>
      </c>
      <c r="M166" s="38">
        <f t="shared" si="349"/>
        <v>18.349754665016086</v>
      </c>
      <c r="N166" t="str">
        <f t="shared" si="350"/>
        <v>BRT</v>
      </c>
      <c r="O166" s="6">
        <f t="shared" ref="O166:R166" si="377">O154*O144</f>
        <v>1.8199995725306073</v>
      </c>
      <c r="P166" s="6">
        <f t="shared" si="377"/>
        <v>2.5244712126531619</v>
      </c>
      <c r="Q166" s="6">
        <f t="shared" si="377"/>
        <v>2.5547042090015273</v>
      </c>
      <c r="R166" s="6">
        <f t="shared" si="377"/>
        <v>7.1285655645901684</v>
      </c>
      <c r="S166" s="253">
        <f t="shared" si="367"/>
        <v>13.899628781171913</v>
      </c>
      <c r="T166" s="253">
        <f t="shared" si="367"/>
        <v>26.682780291055003</v>
      </c>
      <c r="U166" s="253">
        <f t="shared" ref="U166:V166" si="378">U154*U144</f>
        <v>35.700389676659739</v>
      </c>
      <c r="V166" s="253">
        <f t="shared" si="378"/>
        <v>34.988691872120192</v>
      </c>
      <c r="W166" s="253">
        <f t="shared" si="367"/>
        <v>33.616423675194454</v>
      </c>
      <c r="Y166" s="6">
        <f t="shared" si="354"/>
        <v>1.8199995725306073</v>
      </c>
      <c r="Z166" s="6">
        <f t="shared" si="354"/>
        <v>2.5244712126531619</v>
      </c>
      <c r="AA166" s="6">
        <f t="shared" si="354"/>
        <v>2.5547042090015273</v>
      </c>
      <c r="AB166" s="6">
        <f t="shared" si="354"/>
        <v>7.1285655645901684</v>
      </c>
      <c r="AC166" s="253">
        <f t="shared" ref="AC166:AG168" si="379">SUMPRODUCT(AC$35:AC$38,AC$41:AC$44,AC$54:AC$57)*AC137</f>
        <v>15.723087912733352</v>
      </c>
      <c r="AD166" s="253">
        <f t="shared" si="379"/>
        <v>14.227102529154715</v>
      </c>
      <c r="AE166" s="253">
        <f t="shared" si="379"/>
        <v>16.574270338059073</v>
      </c>
      <c r="AF166" s="253">
        <f t="shared" si="379"/>
        <v>18.497683633305588</v>
      </c>
      <c r="AG166" s="253">
        <f t="shared" si="379"/>
        <v>18.349754665016086</v>
      </c>
      <c r="AK166" s="6">
        <f t="shared" si="370"/>
        <v>3.1680813076728751</v>
      </c>
      <c r="AL166" s="6">
        <f t="shared" si="370"/>
        <v>4.0903914568385877</v>
      </c>
      <c r="AM166" s="6">
        <f t="shared" si="371"/>
        <v>5.8845790219540604</v>
      </c>
      <c r="AN166" s="6">
        <f t="shared" si="371"/>
        <v>6.4021999838633015</v>
      </c>
      <c r="AO166" s="6">
        <f t="shared" si="371"/>
        <v>0</v>
      </c>
      <c r="AP166" s="6"/>
      <c r="AQ166" s="6">
        <f t="shared" si="372"/>
        <v>1.0560271025576269</v>
      </c>
      <c r="AR166" s="6">
        <f t="shared" si="372"/>
        <v>2.7269276378923921</v>
      </c>
      <c r="AS166" s="6">
        <f>SUM(W$161:W$162)*(1-AS$161) *AS177</f>
        <v>6.4021999838633015</v>
      </c>
      <c r="AT166" s="6"/>
      <c r="AU166" s="6">
        <f t="shared" si="373"/>
        <v>3.1680813076728751</v>
      </c>
      <c r="AV166" s="6">
        <f t="shared" si="373"/>
        <v>5.1129893210482367</v>
      </c>
      <c r="AW166" s="6">
        <f>SUM(W$161:W$162)*(1-AW$161) *AW177</f>
        <v>9.6032999757949558</v>
      </c>
    </row>
    <row r="167" spans="1:50">
      <c r="A167" t="s">
        <v>16</v>
      </c>
      <c r="B167" t="s">
        <v>120</v>
      </c>
      <c r="C167" t="s">
        <v>74</v>
      </c>
      <c r="D167" t="str">
        <f>D166</f>
        <v>billion</v>
      </c>
      <c r="E167" s="38">
        <f t="shared" si="346"/>
        <v>8.6741621423932465</v>
      </c>
      <c r="F167" s="38">
        <f t="shared" si="346"/>
        <v>8.8853822511638398</v>
      </c>
      <c r="G167" s="38">
        <f t="shared" si="346"/>
        <v>9.0328201048500034</v>
      </c>
      <c r="H167" s="38">
        <f t="shared" si="346"/>
        <v>8.9454249697529935</v>
      </c>
      <c r="I167" s="38">
        <f t="shared" si="346"/>
        <v>123.78078033259695</v>
      </c>
      <c r="J167" s="38">
        <f t="shared" si="346"/>
        <v>139.32150403550298</v>
      </c>
      <c r="K167" s="38">
        <f t="shared" si="347"/>
        <v>139.32150403550298</v>
      </c>
      <c r="L167" s="38">
        <f t="shared" si="348"/>
        <v>139.32150403550298</v>
      </c>
      <c r="M167" s="38">
        <f t="shared" si="349"/>
        <v>179.69332921960887</v>
      </c>
      <c r="N167" t="str">
        <f t="shared" si="350"/>
        <v>Metro Rail</v>
      </c>
      <c r="O167" s="6">
        <f t="shared" ref="O167:R167" si="380">O155</f>
        <v>8.6741621423932465</v>
      </c>
      <c r="P167" s="6">
        <f t="shared" si="380"/>
        <v>8.8853822511638398</v>
      </c>
      <c r="Q167" s="6">
        <f t="shared" si="380"/>
        <v>9.0328201048500034</v>
      </c>
      <c r="R167" s="6">
        <f t="shared" si="380"/>
        <v>8.9454249697529935</v>
      </c>
      <c r="S167" s="253">
        <f t="shared" ref="S167:W168" si="381">S155</f>
        <v>9.2108783063199127</v>
      </c>
      <c r="T167" s="253">
        <f t="shared" si="381"/>
        <v>8.8393254061740514</v>
      </c>
      <c r="U167" s="253">
        <f t="shared" ref="U167:V167" si="382">U155</f>
        <v>8.1658167829265196</v>
      </c>
      <c r="V167" s="253">
        <f t="shared" si="382"/>
        <v>8.0045862198229063</v>
      </c>
      <c r="W167" s="253">
        <f t="shared" si="381"/>
        <v>7.6805969076180327</v>
      </c>
      <c r="Y167" s="6">
        <f t="shared" si="354"/>
        <v>8.6741621423932465</v>
      </c>
      <c r="Z167" s="6">
        <f t="shared" si="354"/>
        <v>8.8853822511638398</v>
      </c>
      <c r="AA167" s="6">
        <f t="shared" si="354"/>
        <v>9.0328201048500034</v>
      </c>
      <c r="AB167" s="6">
        <f t="shared" si="354"/>
        <v>8.9454249697529935</v>
      </c>
      <c r="AC167" s="253">
        <f t="shared" ref="AC167:AG168" si="383">SUMPRODUCT(AC$35:AC$38,AC$41:AC$44,AC$54:AC$57)*AC138</f>
        <v>123.78078033259695</v>
      </c>
      <c r="AD167" s="253">
        <f t="shared" si="383"/>
        <v>139.32150403550298</v>
      </c>
      <c r="AE167" s="253">
        <f t="shared" si="383"/>
        <v>162.30657416416398</v>
      </c>
      <c r="AF167" s="253">
        <f t="shared" si="383"/>
        <v>181.14195070176095</v>
      </c>
      <c r="AG167" s="253">
        <f t="shared" si="383"/>
        <v>179.69332921960887</v>
      </c>
      <c r="AK167" s="6">
        <f t="shared" si="370"/>
        <v>2.0993950161481507</v>
      </c>
      <c r="AL167" s="6">
        <f t="shared" si="370"/>
        <v>2.7105830326336444</v>
      </c>
      <c r="AM167" s="6">
        <f t="shared" si="371"/>
        <v>3.8995387652771529</v>
      </c>
      <c r="AN167" s="6">
        <f t="shared" si="371"/>
        <v>4.2425510689873454</v>
      </c>
      <c r="AO167" s="6">
        <f t="shared" si="371"/>
        <v>0</v>
      </c>
      <c r="AP167" s="6"/>
      <c r="AQ167" s="6">
        <f t="shared" si="372"/>
        <v>0.69979833871605135</v>
      </c>
      <c r="AR167" s="6">
        <f t="shared" si="372"/>
        <v>1.8070553550890964</v>
      </c>
      <c r="AS167" s="6">
        <f>SUM(W$161:W$162)*(1-AS$161) *AS178</f>
        <v>4.2425510689873454</v>
      </c>
      <c r="AT167" s="6"/>
      <c r="AU167" s="6">
        <f t="shared" si="373"/>
        <v>2.0993950161481507</v>
      </c>
      <c r="AV167" s="6">
        <f t="shared" si="373"/>
        <v>3.3882287907920565</v>
      </c>
      <c r="AW167" s="6">
        <f>SUM(W$161:W$162)*(1-AW$161) *AW178</f>
        <v>6.3638266034810202</v>
      </c>
    </row>
    <row r="168" spans="1:50">
      <c r="A168" t="s">
        <v>16</v>
      </c>
      <c r="B168" t="s">
        <v>121</v>
      </c>
      <c r="C168" t="s">
        <v>71</v>
      </c>
      <c r="D168" t="s">
        <v>75</v>
      </c>
      <c r="E168" s="38">
        <f t="shared" si="346"/>
        <v>0.64854136839212595</v>
      </c>
      <c r="F168" s="38">
        <f t="shared" si="346"/>
        <v>0.6995709084876961</v>
      </c>
      <c r="G168" s="38">
        <f t="shared" si="346"/>
        <v>0.64248252977129328</v>
      </c>
      <c r="H168" s="38">
        <f t="shared" si="346"/>
        <v>0.68522387738371804</v>
      </c>
      <c r="I168" s="38">
        <f t="shared" si="346"/>
        <v>14.644052467741854</v>
      </c>
      <c r="J168" s="38">
        <f t="shared" si="346"/>
        <v>19.952643790887723</v>
      </c>
      <c r="K168" s="38">
        <f t="shared" si="347"/>
        <v>19.952643790887723</v>
      </c>
      <c r="L168" s="38">
        <f t="shared" si="348"/>
        <v>19.952643790887723</v>
      </c>
      <c r="M168" s="38">
        <f t="shared" si="349"/>
        <v>25.734412030205505</v>
      </c>
      <c r="N168" t="str">
        <f t="shared" si="350"/>
        <v>Gautrain</v>
      </c>
      <c r="O168" s="6">
        <f t="shared" ref="O168:R168" si="384">O156</f>
        <v>0.64854136839212595</v>
      </c>
      <c r="P168" s="6">
        <f t="shared" si="384"/>
        <v>0.6995709084876961</v>
      </c>
      <c r="Q168" s="6">
        <f t="shared" si="384"/>
        <v>0.64248252977129328</v>
      </c>
      <c r="R168" s="6">
        <f t="shared" si="384"/>
        <v>0.68522387738371804</v>
      </c>
      <c r="S168" s="253">
        <f t="shared" si="381"/>
        <v>0.81566069118119378</v>
      </c>
      <c r="T168" s="253">
        <f t="shared" si="381"/>
        <v>1.0013836629689683</v>
      </c>
      <c r="U168" s="253">
        <f t="shared" ref="U168:V168" si="385">U156</f>
        <v>1.1699568078493543</v>
      </c>
      <c r="V168" s="253">
        <f t="shared" si="385"/>
        <v>1.3180866292979314</v>
      </c>
      <c r="W168" s="253">
        <f t="shared" si="381"/>
        <v>1.447944780185249</v>
      </c>
      <c r="Y168" s="6">
        <f t="shared" si="354"/>
        <v>0.64854136839212595</v>
      </c>
      <c r="Z168" s="6">
        <f t="shared" si="354"/>
        <v>0.6995709084876961</v>
      </c>
      <c r="AA168" s="6">
        <f t="shared" si="354"/>
        <v>0.64248252977129328</v>
      </c>
      <c r="AB168" s="6">
        <f t="shared" si="354"/>
        <v>0.68522387738371804</v>
      </c>
      <c r="AC168" s="253">
        <f t="shared" ref="AC168:AG168" si="386">SUMPRODUCT(AC$35:AC$38,AC$41:AC$44,AC$54:AC$57)*AC139</f>
        <v>14.644052467741854</v>
      </c>
      <c r="AD168" s="253">
        <f t="shared" si="386"/>
        <v>19.952643790887723</v>
      </c>
      <c r="AE168" s="253">
        <f t="shared" si="386"/>
        <v>23.24440352288774</v>
      </c>
      <c r="AF168" s="253">
        <f t="shared" si="386"/>
        <v>25.941873388172489</v>
      </c>
      <c r="AG168" s="253">
        <f t="shared" si="386"/>
        <v>25.734412030205505</v>
      </c>
      <c r="AK168" s="6">
        <f t="shared" si="370"/>
        <v>0.18590995700798904</v>
      </c>
      <c r="AL168" s="6">
        <f t="shared" si="370"/>
        <v>0.24003313868396095</v>
      </c>
      <c r="AM168" s="6">
        <f t="shared" si="371"/>
        <v>0.34531999867932567</v>
      </c>
      <c r="AN168" s="6">
        <f t="shared" si="371"/>
        <v>0.37569513158450596</v>
      </c>
      <c r="AO168" s="6">
        <f t="shared" si="371"/>
        <v>0</v>
      </c>
      <c r="AP168" s="6"/>
      <c r="AQ168" s="6">
        <f t="shared" si="372"/>
        <v>6.1969985669329791E-2</v>
      </c>
      <c r="AR168" s="6">
        <f t="shared" si="372"/>
        <v>0.16002209245597396</v>
      </c>
      <c r="AS168" s="6">
        <f>SUM(W$161:W$162)*(1-AS$161) *AS179</f>
        <v>0.37569513158450596</v>
      </c>
      <c r="AT168" s="6"/>
      <c r="AU168" s="6">
        <f t="shared" si="373"/>
        <v>0.18590995700798904</v>
      </c>
      <c r="AV168" s="6">
        <f t="shared" si="373"/>
        <v>0.30004142335495126</v>
      </c>
      <c r="AW168" s="6">
        <f>SUM(W$161:W$162)*(1-AW$161) *AW179</f>
        <v>0.56354269737675911</v>
      </c>
    </row>
    <row r="169" spans="1:50">
      <c r="A169" t="s">
        <v>16</v>
      </c>
      <c r="C169" s="2" t="s">
        <v>5</v>
      </c>
      <c r="E169" s="6">
        <f t="shared" ref="E169:M169" si="387">SUM(E161:E168)</f>
        <v>269.10909348688449</v>
      </c>
      <c r="F169" s="6">
        <f t="shared" si="387"/>
        <v>279.70436849408907</v>
      </c>
      <c r="G169" s="6">
        <f t="shared" si="387"/>
        <v>270.76888081775576</v>
      </c>
      <c r="H169" s="6">
        <f t="shared" si="387"/>
        <v>282.35283736342035</v>
      </c>
      <c r="I169" s="6">
        <f t="shared" si="387"/>
        <v>308.29584142614431</v>
      </c>
      <c r="J169" s="6">
        <f t="shared" si="387"/>
        <v>347.00250071109082</v>
      </c>
      <c r="K169" s="6">
        <f t="shared" ref="K169:L169" si="388">SUM(K161:K168)</f>
        <v>347.00250071109082</v>
      </c>
      <c r="L169" s="6">
        <f t="shared" si="388"/>
        <v>347.00250071109082</v>
      </c>
      <c r="M169" s="6">
        <f t="shared" si="387"/>
        <v>447.55499182966093</v>
      </c>
      <c r="N169" s="30"/>
      <c r="O169" s="6">
        <f t="shared" ref="O169:R169" si="389">SUM(O161:O168)</f>
        <v>269.10909348688449</v>
      </c>
      <c r="P169" s="6">
        <f t="shared" si="389"/>
        <v>279.70436849408907</v>
      </c>
      <c r="Q169" s="6">
        <f t="shared" si="389"/>
        <v>270.76888081775576</v>
      </c>
      <c r="R169" s="6">
        <f t="shared" si="389"/>
        <v>282.35283736342035</v>
      </c>
      <c r="S169" s="6">
        <f>SUM(S161:S168)</f>
        <v>321.4909288182007</v>
      </c>
      <c r="T169" s="6">
        <f>SUM(T161:T168)</f>
        <v>379.65049071059218</v>
      </c>
      <c r="U169" s="6">
        <f>SUM(U161:U168)</f>
        <v>443.31025839444288</v>
      </c>
      <c r="V169" s="6">
        <f>SUM(V161:V168)</f>
        <v>474.5656355533394</v>
      </c>
      <c r="W169" s="6">
        <f>SUM(W161:W168)</f>
        <v>497.01666651972624</v>
      </c>
      <c r="Y169" s="6">
        <f t="shared" ref="Y169:AB169" si="390">SUM(Y161:Y168)</f>
        <v>269.10909348688449</v>
      </c>
      <c r="Z169" s="6">
        <f t="shared" si="390"/>
        <v>279.70436849408907</v>
      </c>
      <c r="AA169" s="6">
        <f t="shared" si="390"/>
        <v>270.76888081775576</v>
      </c>
      <c r="AB169" s="6">
        <f t="shared" si="390"/>
        <v>282.35283736342035</v>
      </c>
      <c r="AC169" s="6">
        <f>SUM(AC161:AC168)</f>
        <v>308.29584142614431</v>
      </c>
      <c r="AD169" s="6">
        <f>SUM(AD161:AD168)</f>
        <v>347.00250071109082</v>
      </c>
      <c r="AE169" s="6">
        <f>SUM(AE161:AE168)</f>
        <v>404.25049605022161</v>
      </c>
      <c r="AF169" s="6">
        <f>SUM(AF161:AF168)</f>
        <v>451.16301544647803</v>
      </c>
      <c r="AG169" s="6">
        <f>SUM(AG161:AG168)</f>
        <v>447.55499182966093</v>
      </c>
      <c r="AU169" t="s">
        <v>605</v>
      </c>
    </row>
    <row r="170" spans="1:50" ht="15.75" thickBot="1">
      <c r="A170" t="s">
        <v>16</v>
      </c>
      <c r="J170"/>
      <c r="N170" s="31"/>
      <c r="AE170" s="107"/>
      <c r="AF170" s="107"/>
      <c r="AG170" s="107"/>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391">F4</f>
        <v>2019</v>
      </c>
      <c r="G171" s="13">
        <f t="shared" si="391"/>
        <v>2020</v>
      </c>
      <c r="H171" s="13">
        <f t="shared" si="391"/>
        <v>2021</v>
      </c>
      <c r="I171" s="13">
        <v>2030</v>
      </c>
      <c r="J171" s="13">
        <v>2040</v>
      </c>
      <c r="K171" s="13">
        <v>2050</v>
      </c>
      <c r="L171" s="13">
        <v>2050</v>
      </c>
      <c r="M171" s="13">
        <v>2050</v>
      </c>
      <c r="N171" s="13"/>
      <c r="O171" s="246">
        <f t="shared" ref="O171:W171" si="392">O160</f>
        <v>2017</v>
      </c>
      <c r="P171" s="246">
        <f t="shared" si="392"/>
        <v>2019</v>
      </c>
      <c r="Q171" s="246">
        <f t="shared" si="392"/>
        <v>2020</v>
      </c>
      <c r="R171" s="246">
        <f t="shared" si="392"/>
        <v>2021</v>
      </c>
      <c r="S171" s="246">
        <f t="shared" si="392"/>
        <v>2030</v>
      </c>
      <c r="T171" s="246">
        <f t="shared" si="392"/>
        <v>2040</v>
      </c>
      <c r="U171" s="246">
        <f t="shared" ref="U171:V171" si="393">U160</f>
        <v>2050</v>
      </c>
      <c r="V171" s="246">
        <f t="shared" si="393"/>
        <v>2060</v>
      </c>
      <c r="W171" s="246">
        <f t="shared" si="392"/>
        <v>2070</v>
      </c>
      <c r="Y171" s="246">
        <f t="shared" ref="Y171:AG171" si="394">Y160</f>
        <v>2017</v>
      </c>
      <c r="Z171" s="246">
        <f t="shared" si="394"/>
        <v>2019</v>
      </c>
      <c r="AA171" s="246">
        <f t="shared" si="394"/>
        <v>2020</v>
      </c>
      <c r="AB171" s="246">
        <f t="shared" si="394"/>
        <v>2021</v>
      </c>
      <c r="AC171" s="246">
        <f t="shared" si="394"/>
        <v>2030</v>
      </c>
      <c r="AD171" s="246">
        <f t="shared" si="394"/>
        <v>2040</v>
      </c>
      <c r="AE171" s="246">
        <f t="shared" ref="AE171:AF171" si="395">AE160</f>
        <v>2050</v>
      </c>
      <c r="AF171" s="246">
        <f t="shared" si="395"/>
        <v>2060</v>
      </c>
      <c r="AG171" s="246">
        <f t="shared" si="394"/>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396">B161</f>
        <v>TPPRCAR</v>
      </c>
      <c r="C172" t="str">
        <f t="shared" si="396"/>
        <v>Car</v>
      </c>
      <c r="E172" s="204">
        <f t="shared" ref="E172:E179" si="397">E161/E$169</f>
        <v>0.42002709550335088</v>
      </c>
      <c r="F172" s="204">
        <f>F161/F$169</f>
        <v>0.42352959891823155</v>
      </c>
      <c r="G172" s="204">
        <f t="shared" ref="G172:H172" si="398">G161/G$169</f>
        <v>0.40489028495468804</v>
      </c>
      <c r="H172" s="204">
        <f t="shared" si="398"/>
        <v>0.41159820405195774</v>
      </c>
      <c r="I172" s="204">
        <f t="shared" ref="I172:M179" si="399">I161/I$169</f>
        <v>0.44000000000000006</v>
      </c>
      <c r="J172" s="204">
        <f t="shared" si="399"/>
        <v>0.44500000000000006</v>
      </c>
      <c r="K172" s="204">
        <f t="shared" ref="K172:L172" si="400">K161/K$169</f>
        <v>0.44500000000000006</v>
      </c>
      <c r="L172" s="204">
        <f t="shared" si="400"/>
        <v>0.44500000000000006</v>
      </c>
      <c r="M172" s="204">
        <f t="shared" si="399"/>
        <v>0.44500000000000006</v>
      </c>
      <c r="N172" s="31" t="str">
        <f>C172</f>
        <v>Car</v>
      </c>
      <c r="O172" s="204">
        <f t="shared" ref="O172:R172" si="401">O161/O$169</f>
        <v>0.42002709550335088</v>
      </c>
      <c r="P172" s="204">
        <f t="shared" si="401"/>
        <v>0.42352959891823155</v>
      </c>
      <c r="Q172" s="204">
        <f t="shared" si="401"/>
        <v>0.40489028495468804</v>
      </c>
      <c r="R172" s="204">
        <f t="shared" si="401"/>
        <v>0.41159820405195774</v>
      </c>
      <c r="S172" s="254">
        <f t="shared" ref="S172:W179" si="402">S161/S$169</f>
        <v>0.43216264209324057</v>
      </c>
      <c r="T172" s="254">
        <f t="shared" si="402"/>
        <v>0.4724986079963901</v>
      </c>
      <c r="U172" s="254">
        <f t="shared" ref="U172:V172" si="403">U161/U$169</f>
        <v>0.52051451325007114</v>
      </c>
      <c r="V172" s="254">
        <f t="shared" si="403"/>
        <v>0.54379941844153468</v>
      </c>
      <c r="W172" s="254">
        <f t="shared" si="402"/>
        <v>0.5649082405702367</v>
      </c>
      <c r="Y172" s="204">
        <f t="shared" ref="Y172:AB179" si="404">O172</f>
        <v>0.42002709550335088</v>
      </c>
      <c r="Z172" s="204">
        <f t="shared" si="404"/>
        <v>0.42352959891823155</v>
      </c>
      <c r="AA172" s="204">
        <f t="shared" si="404"/>
        <v>0.40489028495468804</v>
      </c>
      <c r="AB172" s="204">
        <f t="shared" si="404"/>
        <v>0.41159820405195774</v>
      </c>
      <c r="AC172" s="204">
        <f t="shared" ref="AC172:AG179" si="405">AC161/AC$169</f>
        <v>0.44000000000000006</v>
      </c>
      <c r="AD172" s="204">
        <f t="shared" si="405"/>
        <v>0.44500000000000006</v>
      </c>
      <c r="AE172" s="204">
        <f t="shared" ref="AE172:AF172" si="406">AE161/AE$169</f>
        <v>0.43999999999999995</v>
      </c>
      <c r="AF172" s="204">
        <f t="shared" si="406"/>
        <v>0.44000000000000006</v>
      </c>
      <c r="AG172" s="204">
        <f t="shared" si="405"/>
        <v>0.44500000000000006</v>
      </c>
      <c r="AK172" s="164"/>
      <c r="AL172" s="164"/>
      <c r="AM172" s="164"/>
      <c r="AN172" s="164"/>
      <c r="AO172" s="164"/>
      <c r="AQ172" s="164"/>
      <c r="AR172" s="164"/>
      <c r="AS172" s="164"/>
      <c r="AU172" s="199"/>
      <c r="AV172" s="199"/>
      <c r="AW172" s="199"/>
    </row>
    <row r="173" spans="1:50">
      <c r="A173" t="s">
        <v>16</v>
      </c>
      <c r="B173" t="str">
        <f t="shared" si="396"/>
        <v>TPPRSUV</v>
      </c>
      <c r="C173" t="str">
        <f t="shared" si="396"/>
        <v>SUV</v>
      </c>
      <c r="E173" s="204">
        <f t="shared" si="397"/>
        <v>8.9255757794462084E-2</v>
      </c>
      <c r="F173" s="204">
        <f t="shared" ref="F173:H173" si="407">F162/F$169</f>
        <v>9.0000039770124232E-2</v>
      </c>
      <c r="G173" s="204">
        <f t="shared" si="407"/>
        <v>8.6039185552871225E-2</v>
      </c>
      <c r="H173" s="204">
        <f t="shared" si="407"/>
        <v>8.7464618361041024E-2</v>
      </c>
      <c r="I173" s="204">
        <f t="shared" si="399"/>
        <v>4.4999999999999998E-2</v>
      </c>
      <c r="J173" s="204">
        <f t="shared" si="399"/>
        <v>0.04</v>
      </c>
      <c r="K173" s="204">
        <f t="shared" ref="K173:L173" si="408">K162/K$169</f>
        <v>0.04</v>
      </c>
      <c r="L173" s="204">
        <f t="shared" si="408"/>
        <v>0.04</v>
      </c>
      <c r="M173" s="204">
        <f t="shared" si="399"/>
        <v>0.04</v>
      </c>
      <c r="N173" s="31"/>
      <c r="O173" s="204">
        <f t="shared" ref="O173:R173" si="409">O162/O$169</f>
        <v>8.9255757794462084E-2</v>
      </c>
      <c r="P173" s="204">
        <f t="shared" si="409"/>
        <v>9.0000039770124232E-2</v>
      </c>
      <c r="Q173" s="204">
        <f t="shared" si="409"/>
        <v>8.6039185552871225E-2</v>
      </c>
      <c r="R173" s="204">
        <f t="shared" si="409"/>
        <v>8.7464618361041024E-2</v>
      </c>
      <c r="S173" s="254">
        <f t="shared" si="402"/>
        <v>9.1834561444813625E-2</v>
      </c>
      <c r="T173" s="254">
        <f t="shared" si="402"/>
        <v>0.1004059541992329</v>
      </c>
      <c r="U173" s="254">
        <f t="shared" ref="U173:V173" si="410">U162/U$169</f>
        <v>0.11060933406564012</v>
      </c>
      <c r="V173" s="254">
        <f t="shared" si="410"/>
        <v>0.11555737641882612</v>
      </c>
      <c r="W173" s="254">
        <f t="shared" si="402"/>
        <v>0.12004300112117533</v>
      </c>
      <c r="Y173" s="204">
        <f t="shared" si="404"/>
        <v>8.9255757794462084E-2</v>
      </c>
      <c r="Z173" s="204">
        <f t="shared" si="404"/>
        <v>9.0000039770124232E-2</v>
      </c>
      <c r="AA173" s="204">
        <f t="shared" si="404"/>
        <v>8.6039185552871225E-2</v>
      </c>
      <c r="AB173" s="204">
        <f t="shared" si="404"/>
        <v>8.7464618361041024E-2</v>
      </c>
      <c r="AC173" s="254">
        <f t="shared" si="405"/>
        <v>4.4999999999999998E-2</v>
      </c>
      <c r="AD173" s="254">
        <f t="shared" si="405"/>
        <v>0.04</v>
      </c>
      <c r="AE173" s="254">
        <f t="shared" ref="AE173:AF173" si="411">AE162/AE$169</f>
        <v>4.4999999999999991E-2</v>
      </c>
      <c r="AF173" s="254">
        <f t="shared" si="411"/>
        <v>4.4999999999999998E-2</v>
      </c>
      <c r="AG173" s="254">
        <f t="shared" si="405"/>
        <v>0.04</v>
      </c>
      <c r="AK173" s="164"/>
      <c r="AL173" s="164"/>
      <c r="AM173" s="164"/>
      <c r="AN173" s="164"/>
      <c r="AO173" s="164"/>
      <c r="AQ173" s="164"/>
      <c r="AR173" s="164"/>
      <c r="AS173" s="164"/>
      <c r="AU173" s="199"/>
      <c r="AV173" s="199"/>
      <c r="AW173" s="199"/>
    </row>
    <row r="174" spans="1:50">
      <c r="A174" t="s">
        <v>16</v>
      </c>
      <c r="B174" t="str">
        <f t="shared" si="396"/>
        <v>TPPRMOT</v>
      </c>
      <c r="C174" t="str">
        <f t="shared" si="396"/>
        <v>Motorbike</v>
      </c>
      <c r="E174" s="204">
        <f t="shared" si="397"/>
        <v>1.5751016081375663E-2</v>
      </c>
      <c r="F174" s="204">
        <f t="shared" ref="F174:H174" si="412">F163/F$169</f>
        <v>1.5882359959433684E-2</v>
      </c>
      <c r="G174" s="204">
        <f t="shared" si="412"/>
        <v>1.5183385685800802E-2</v>
      </c>
      <c r="H174" s="204">
        <f t="shared" si="412"/>
        <v>1.5434932651948414E-2</v>
      </c>
      <c r="I174" s="204">
        <f t="shared" si="399"/>
        <v>1.5000000000000001E-2</v>
      </c>
      <c r="J174" s="204">
        <f t="shared" si="399"/>
        <v>1.5000000000000001E-2</v>
      </c>
      <c r="K174" s="204">
        <f t="shared" ref="K174:L174" si="413">K163/K$169</f>
        <v>1.5000000000000001E-2</v>
      </c>
      <c r="L174" s="204">
        <f t="shared" si="413"/>
        <v>1.5000000000000001E-2</v>
      </c>
      <c r="M174" s="204">
        <f t="shared" si="399"/>
        <v>1.4999999999999999E-2</v>
      </c>
      <c r="N174" s="31"/>
      <c r="O174" s="204">
        <f t="shared" ref="O174:R174" si="414">O163/O$169</f>
        <v>1.5751016081375663E-2</v>
      </c>
      <c r="P174" s="204">
        <f t="shared" si="414"/>
        <v>1.5882359959433684E-2</v>
      </c>
      <c r="Q174" s="204">
        <f t="shared" si="414"/>
        <v>1.5183385685800802E-2</v>
      </c>
      <c r="R174" s="204">
        <f t="shared" si="414"/>
        <v>1.5434932651948414E-2</v>
      </c>
      <c r="S174" s="254">
        <f t="shared" si="402"/>
        <v>1.620609907849652E-2</v>
      </c>
      <c r="T174" s="254">
        <f t="shared" si="402"/>
        <v>1.7718697799864628E-2</v>
      </c>
      <c r="U174" s="254">
        <f t="shared" ref="U174:V174" si="415">U163/U$169</f>
        <v>1.9519294246877667E-2</v>
      </c>
      <c r="V174" s="254">
        <f t="shared" si="415"/>
        <v>2.039247819155755E-2</v>
      </c>
      <c r="W174" s="254">
        <f t="shared" si="402"/>
        <v>2.1184059021383879E-2</v>
      </c>
      <c r="Y174" s="204">
        <f t="shared" si="404"/>
        <v>1.5751016081375663E-2</v>
      </c>
      <c r="Z174" s="204">
        <f t="shared" si="404"/>
        <v>1.5882359959433684E-2</v>
      </c>
      <c r="AA174" s="204">
        <f t="shared" si="404"/>
        <v>1.5183385685800802E-2</v>
      </c>
      <c r="AB174" s="204">
        <f t="shared" si="404"/>
        <v>1.5434932651948414E-2</v>
      </c>
      <c r="AC174" s="254">
        <f t="shared" si="405"/>
        <v>1.5000000000000001E-2</v>
      </c>
      <c r="AD174" s="254">
        <f t="shared" si="405"/>
        <v>1.5000000000000001E-2</v>
      </c>
      <c r="AE174" s="254">
        <f t="shared" ref="AE174:AF174" si="416">AE163/AE$169</f>
        <v>1.4999999999999998E-2</v>
      </c>
      <c r="AF174" s="254">
        <f t="shared" si="416"/>
        <v>1.4999999999999999E-2</v>
      </c>
      <c r="AG174" s="254">
        <f t="shared" si="405"/>
        <v>1.4999999999999999E-2</v>
      </c>
      <c r="AK174" s="164"/>
      <c r="AL174" s="164"/>
      <c r="AM174" s="164"/>
      <c r="AN174" s="164"/>
      <c r="AO174" s="164"/>
      <c r="AQ174" s="164"/>
      <c r="AR174" s="164"/>
      <c r="AS174" s="164"/>
    </row>
    <row r="175" spans="1:50">
      <c r="A175" t="s">
        <v>16</v>
      </c>
      <c r="B175" t="str">
        <f t="shared" si="396"/>
        <v>TPPUBUS</v>
      </c>
      <c r="C175" t="str">
        <f t="shared" si="396"/>
        <v>Bus</v>
      </c>
      <c r="E175" s="204">
        <f t="shared" si="397"/>
        <v>5.9528360561136653E-2</v>
      </c>
      <c r="F175" s="204">
        <f t="shared" ref="F175:H175" si="417">F164/F$169</f>
        <v>5.8668046294471622E-2</v>
      </c>
      <c r="G175" s="204">
        <f t="shared" si="417"/>
        <v>6.160973921912296E-2</v>
      </c>
      <c r="H175" s="204">
        <f t="shared" si="417"/>
        <v>5.8510469156177011E-2</v>
      </c>
      <c r="I175" s="204">
        <f t="shared" si="399"/>
        <v>0</v>
      </c>
      <c r="J175" s="204">
        <f t="shared" si="399"/>
        <v>0</v>
      </c>
      <c r="K175" s="204">
        <f t="shared" ref="K175:L175" si="418">K164/K$169</f>
        <v>0</v>
      </c>
      <c r="L175" s="204">
        <f t="shared" si="418"/>
        <v>0</v>
      </c>
      <c r="M175" s="204">
        <f t="shared" si="399"/>
        <v>0</v>
      </c>
      <c r="N175" s="31"/>
      <c r="O175" s="204">
        <f t="shared" ref="O175:R175" si="419">O164/O$169</f>
        <v>5.9528360561136653E-2</v>
      </c>
      <c r="P175" s="204">
        <f t="shared" si="419"/>
        <v>5.8668046294471622E-2</v>
      </c>
      <c r="Q175" s="204">
        <f t="shared" si="419"/>
        <v>6.160973921912296E-2</v>
      </c>
      <c r="R175" s="204">
        <f t="shared" si="419"/>
        <v>5.8510469156177011E-2</v>
      </c>
      <c r="S175" s="254">
        <f t="shared" si="402"/>
        <v>5.2912353670753649E-2</v>
      </c>
      <c r="T175" s="254">
        <f t="shared" si="402"/>
        <v>4.2999154483606306E-2</v>
      </c>
      <c r="U175" s="254">
        <f t="shared" ref="U175:V175" si="420">U164/U$169</f>
        <v>3.40186135413122E-2</v>
      </c>
      <c r="V175" s="254">
        <f t="shared" si="420"/>
        <v>3.1150667668880614E-2</v>
      </c>
      <c r="W175" s="254">
        <f t="shared" si="402"/>
        <v>2.8539659033498668E-2</v>
      </c>
      <c r="Y175" s="204">
        <f t="shared" si="404"/>
        <v>5.9528360561136653E-2</v>
      </c>
      <c r="Z175" s="204">
        <f t="shared" si="404"/>
        <v>5.8668046294471622E-2</v>
      </c>
      <c r="AA175" s="204">
        <f t="shared" si="404"/>
        <v>6.160973921912296E-2</v>
      </c>
      <c r="AB175" s="204">
        <f t="shared" si="404"/>
        <v>5.8510469156177011E-2</v>
      </c>
      <c r="AC175" s="254">
        <f t="shared" si="405"/>
        <v>0</v>
      </c>
      <c r="AD175" s="254">
        <f t="shared" si="405"/>
        <v>0</v>
      </c>
      <c r="AE175" s="254">
        <f t="shared" ref="AE175:AF175" si="421">AE164/AE$169</f>
        <v>0</v>
      </c>
      <c r="AF175" s="254">
        <f t="shared" si="421"/>
        <v>0</v>
      </c>
      <c r="AG175" s="254">
        <f t="shared" si="405"/>
        <v>0</v>
      </c>
      <c r="AI175" s="218">
        <f>S175</f>
        <v>5.2912353670753649E-2</v>
      </c>
      <c r="AK175" s="255">
        <f>AI175/$AI$180</f>
        <v>0.11507771580757398</v>
      </c>
      <c r="AL175" s="255">
        <f>AK175</f>
        <v>0.11507771580757398</v>
      </c>
      <c r="AM175" s="255">
        <f>AK175</f>
        <v>0.11507771580757398</v>
      </c>
      <c r="AN175" s="255">
        <f>AL175</f>
        <v>0.11507771580757398</v>
      </c>
      <c r="AO175" s="255">
        <f>AN175</f>
        <v>0.11507771580757398</v>
      </c>
      <c r="AP175" s="256"/>
      <c r="AQ175" s="255">
        <f>AK175</f>
        <v>0.11507771580757398</v>
      </c>
      <c r="AR175" s="255">
        <f>AL175</f>
        <v>0.11507771580757398</v>
      </c>
      <c r="AS175" s="255">
        <f>AN175</f>
        <v>0.11507771580757398</v>
      </c>
      <c r="AT175" s="256"/>
      <c r="AU175" s="255">
        <f>AQ175</f>
        <v>0.11507771580757398</v>
      </c>
      <c r="AV175" s="255">
        <f t="shared" ref="AV175:AW179" si="422">AR175</f>
        <v>0.11507771580757398</v>
      </c>
      <c r="AW175" s="255">
        <f t="shared" si="422"/>
        <v>0.11507771580757398</v>
      </c>
    </row>
    <row r="176" spans="1:50">
      <c r="A176" t="s">
        <v>16</v>
      </c>
      <c r="B176" t="str">
        <f t="shared" si="396"/>
        <v>TPPUMBT</v>
      </c>
      <c r="C176" t="str">
        <f t="shared" si="396"/>
        <v>Minibus</v>
      </c>
      <c r="E176" s="204">
        <f t="shared" si="397"/>
        <v>0.37403187426128903</v>
      </c>
      <c r="F176" s="204">
        <f t="shared" ref="F176:H176" si="423">F165/F$169</f>
        <v>0.36862630026964566</v>
      </c>
      <c r="G176" s="204">
        <f t="shared" si="423"/>
        <v>0.38710970730012317</v>
      </c>
      <c r="H176" s="204">
        <f t="shared" si="423"/>
        <v>0.36763620291400734</v>
      </c>
      <c r="I176" s="204">
        <f t="shared" si="399"/>
        <v>0</v>
      </c>
      <c r="J176" s="204">
        <f t="shared" si="399"/>
        <v>0</v>
      </c>
      <c r="K176" s="204">
        <f t="shared" ref="K176:L176" si="424">K165/K$169</f>
        <v>0</v>
      </c>
      <c r="L176" s="204">
        <f t="shared" si="424"/>
        <v>0</v>
      </c>
      <c r="M176" s="204">
        <f t="shared" si="399"/>
        <v>0</v>
      </c>
      <c r="N176" s="31"/>
      <c r="O176" s="204">
        <f t="shared" ref="O176:R176" si="425">O165/O$169</f>
        <v>0.37403187426128903</v>
      </c>
      <c r="P176" s="204">
        <f t="shared" si="425"/>
        <v>0.36862630026964566</v>
      </c>
      <c r="Q176" s="204">
        <f t="shared" si="425"/>
        <v>0.38710970730012317</v>
      </c>
      <c r="R176" s="204">
        <f t="shared" si="425"/>
        <v>0.36763620291400734</v>
      </c>
      <c r="S176" s="254">
        <f t="shared" si="402"/>
        <v>0.33246181531780261</v>
      </c>
      <c r="T176" s="254">
        <f t="shared" si="402"/>
        <v>0.2701746561059144</v>
      </c>
      <c r="U176" s="254">
        <f t="shared" ref="U176:V176" si="426">U165/U$169</f>
        <v>0.21374762655456722</v>
      </c>
      <c r="V176" s="254">
        <f t="shared" si="426"/>
        <v>0.19572759106503232</v>
      </c>
      <c r="W176" s="254">
        <f t="shared" si="402"/>
        <v>0.17932195777699084</v>
      </c>
      <c r="Y176" s="204">
        <f t="shared" si="404"/>
        <v>0.37403187426128903</v>
      </c>
      <c r="Z176" s="204">
        <f t="shared" si="404"/>
        <v>0.36862630026964566</v>
      </c>
      <c r="AA176" s="204">
        <f t="shared" si="404"/>
        <v>0.38710970730012317</v>
      </c>
      <c r="AB176" s="204">
        <f t="shared" si="404"/>
        <v>0.36763620291400734</v>
      </c>
      <c r="AC176" s="254">
        <f t="shared" si="405"/>
        <v>0</v>
      </c>
      <c r="AD176" s="254">
        <f t="shared" si="405"/>
        <v>0</v>
      </c>
      <c r="AE176" s="254">
        <f t="shared" ref="AE176:AF176" si="427">AE165/AE$169</f>
        <v>0</v>
      </c>
      <c r="AF176" s="254">
        <f t="shared" si="427"/>
        <v>0</v>
      </c>
      <c r="AG176" s="254">
        <f t="shared" si="405"/>
        <v>0</v>
      </c>
      <c r="AI176" s="218">
        <f>S176</f>
        <v>0.33246181531780261</v>
      </c>
      <c r="AK176" s="255">
        <f>1-SUM(AK177:AK179,AK175)</f>
        <v>0.72306264314148572</v>
      </c>
      <c r="AL176" s="255">
        <f t="shared" ref="AL176:AN176" si="428">1-SUM(AL177:AL179,AL175)</f>
        <v>0.72306264314148572</v>
      </c>
      <c r="AM176" s="255">
        <f t="shared" ref="AM176" si="429">1-SUM(AM177:AM179,AM175)</f>
        <v>0.72306264314148572</v>
      </c>
      <c r="AN176" s="255">
        <f t="shared" si="428"/>
        <v>0.72306264314148572</v>
      </c>
      <c r="AO176" s="255">
        <f t="shared" ref="AO176" si="430">1-SUM(AO177:AO179,AO175)</f>
        <v>0.72306264314148572</v>
      </c>
      <c r="AP176" s="256"/>
      <c r="AQ176" s="255">
        <f t="shared" ref="AQ176:AQ179" si="431">AK176</f>
        <v>0.72306264314148572</v>
      </c>
      <c r="AR176" s="255">
        <f>AL176</f>
        <v>0.72306264314148572</v>
      </c>
      <c r="AS176" s="255">
        <f>AN176</f>
        <v>0.72306264314148572</v>
      </c>
      <c r="AT176" s="256"/>
      <c r="AU176" s="255">
        <f t="shared" ref="AU176:AU178" si="432">AQ176</f>
        <v>0.72306264314148572</v>
      </c>
      <c r="AV176" s="255">
        <f t="shared" si="422"/>
        <v>0.72306264314148572</v>
      </c>
      <c r="AW176" s="255">
        <f t="shared" si="422"/>
        <v>0.72306264314148572</v>
      </c>
    </row>
    <row r="177" spans="1:51">
      <c r="A177" t="s">
        <v>16</v>
      </c>
      <c r="B177" t="str">
        <f t="shared" si="396"/>
        <v>TPPUBRT</v>
      </c>
      <c r="C177" t="str">
        <f t="shared" si="396"/>
        <v>BRT</v>
      </c>
      <c r="E177" s="204">
        <f t="shared" si="397"/>
        <v>6.7630548969884888E-3</v>
      </c>
      <c r="F177" s="204">
        <f t="shared" ref="F177:H177" si="433">F166/F$169</f>
        <v>9.0254979793299543E-3</v>
      </c>
      <c r="G177" s="204">
        <f t="shared" si="433"/>
        <v>9.4349993296349351E-3</v>
      </c>
      <c r="H177" s="204">
        <f t="shared" si="433"/>
        <v>2.5247012323856659E-2</v>
      </c>
      <c r="I177" s="204">
        <f t="shared" si="399"/>
        <v>5.0999999999999976E-2</v>
      </c>
      <c r="J177" s="204">
        <f t="shared" si="399"/>
        <v>4.0999999999999974E-2</v>
      </c>
      <c r="K177" s="204">
        <f t="shared" ref="K177:L177" si="434">K166/K$169</f>
        <v>4.0999999999999974E-2</v>
      </c>
      <c r="L177" s="204">
        <f t="shared" si="434"/>
        <v>4.0999999999999974E-2</v>
      </c>
      <c r="M177" s="204">
        <f t="shared" si="399"/>
        <v>4.0999999999999974E-2</v>
      </c>
      <c r="N177" s="31"/>
      <c r="O177" s="204">
        <f t="shared" ref="O177:R177" si="435">O166/O$169</f>
        <v>6.7630548969884888E-3</v>
      </c>
      <c r="P177" s="204">
        <f t="shared" si="435"/>
        <v>9.0254979793299543E-3</v>
      </c>
      <c r="Q177" s="204">
        <f t="shared" si="435"/>
        <v>9.4349993296349351E-3</v>
      </c>
      <c r="R177" s="204">
        <f t="shared" si="435"/>
        <v>2.5247012323856659E-2</v>
      </c>
      <c r="S177" s="254">
        <f t="shared" si="402"/>
        <v>4.3234901937254933E-2</v>
      </c>
      <c r="T177" s="254">
        <f t="shared" si="402"/>
        <v>7.0282485981021173E-2</v>
      </c>
      <c r="U177" s="254">
        <f t="shared" ref="U177:V177" si="436">U166/U$169</f>
        <v>8.0531386316115214E-2</v>
      </c>
      <c r="V177" s="254">
        <f t="shared" si="436"/>
        <v>7.3727824458514959E-2</v>
      </c>
      <c r="W177" s="254">
        <f t="shared" si="402"/>
        <v>6.7636411290968729E-2</v>
      </c>
      <c r="Y177" s="204">
        <f t="shared" si="404"/>
        <v>6.7630548969884888E-3</v>
      </c>
      <c r="Z177" s="204">
        <f t="shared" si="404"/>
        <v>9.0254979793299543E-3</v>
      </c>
      <c r="AA177" s="204">
        <f t="shared" si="404"/>
        <v>9.4349993296349351E-3</v>
      </c>
      <c r="AB177" s="204">
        <f t="shared" si="404"/>
        <v>2.5247012323856659E-2</v>
      </c>
      <c r="AC177" s="254">
        <f t="shared" si="405"/>
        <v>5.0999999999999976E-2</v>
      </c>
      <c r="AD177" s="254">
        <f t="shared" si="405"/>
        <v>4.0999999999999974E-2</v>
      </c>
      <c r="AE177" s="254">
        <f t="shared" ref="AE177:AF177" si="437">AE166/AE$169</f>
        <v>4.0999999999999967E-2</v>
      </c>
      <c r="AF177" s="254">
        <f t="shared" si="437"/>
        <v>4.0999999999999974E-2</v>
      </c>
      <c r="AG177" s="254">
        <f t="shared" si="405"/>
        <v>4.0999999999999974E-2</v>
      </c>
      <c r="AI177" s="218">
        <f>S177</f>
        <v>4.3234901937254933E-2</v>
      </c>
      <c r="AK177" s="255">
        <f>AI177/$AI$180</f>
        <v>9.4030475171506145E-2</v>
      </c>
      <c r="AL177" s="255">
        <f t="shared" ref="AL177:AO177" si="438">AK177</f>
        <v>9.4030475171506145E-2</v>
      </c>
      <c r="AM177" s="255">
        <f>AK177</f>
        <v>9.4030475171506145E-2</v>
      </c>
      <c r="AN177" s="255">
        <f>AL177</f>
        <v>9.4030475171506145E-2</v>
      </c>
      <c r="AO177" s="255">
        <f t="shared" si="438"/>
        <v>9.4030475171506145E-2</v>
      </c>
      <c r="AP177" s="256"/>
      <c r="AQ177" s="255">
        <f t="shared" si="431"/>
        <v>9.4030475171506145E-2</v>
      </c>
      <c r="AR177" s="255">
        <f>AL177</f>
        <v>9.4030475171506145E-2</v>
      </c>
      <c r="AS177" s="255">
        <f>AN177</f>
        <v>9.4030475171506145E-2</v>
      </c>
      <c r="AT177" s="256"/>
      <c r="AU177" s="255">
        <f t="shared" si="432"/>
        <v>9.4030475171506145E-2</v>
      </c>
      <c r="AV177" s="255">
        <f t="shared" si="422"/>
        <v>9.4030475171506145E-2</v>
      </c>
      <c r="AW177" s="255">
        <f t="shared" si="422"/>
        <v>9.4030475171506145E-2</v>
      </c>
    </row>
    <row r="178" spans="1:51">
      <c r="A178" t="s">
        <v>16</v>
      </c>
      <c r="B178" t="str">
        <f t="shared" si="396"/>
        <v>TPPUMER</v>
      </c>
      <c r="C178" t="str">
        <f t="shared" si="396"/>
        <v>Metro Rail</v>
      </c>
      <c r="D178" s="217">
        <f>INDEX($BO$4:$BO$7,MATCH($D$3,$BF$4:$BF$7,0))</f>
        <v>0</v>
      </c>
      <c r="E178" s="204">
        <f t="shared" si="397"/>
        <v>3.2232883809316527E-2</v>
      </c>
      <c r="F178" s="204">
        <f t="shared" ref="F178:H178" si="439">F167/F$169</f>
        <v>3.176704854129446E-2</v>
      </c>
      <c r="G178" s="204">
        <f t="shared" si="439"/>
        <v>3.3359890093609582E-2</v>
      </c>
      <c r="H178" s="204">
        <f t="shared" si="439"/>
        <v>3.1681725083000351E-2</v>
      </c>
      <c r="I178" s="204">
        <f t="shared" si="399"/>
        <v>0.40150000000000002</v>
      </c>
      <c r="J178" s="204">
        <f t="shared" si="399"/>
        <v>0.40150000000000008</v>
      </c>
      <c r="K178" s="204">
        <f t="shared" ref="K178:L178" si="440">K167/K$169</f>
        <v>0.40150000000000008</v>
      </c>
      <c r="L178" s="204">
        <f t="shared" si="440"/>
        <v>0.40150000000000008</v>
      </c>
      <c r="M178" s="204">
        <f t="shared" si="399"/>
        <v>0.40150000000000002</v>
      </c>
      <c r="N178" s="31"/>
      <c r="O178" s="204">
        <f t="shared" ref="O178:R178" si="441">O167/O$169</f>
        <v>3.2232883809316527E-2</v>
      </c>
      <c r="P178" s="204">
        <f t="shared" si="441"/>
        <v>3.176704854129446E-2</v>
      </c>
      <c r="Q178" s="204">
        <f t="shared" si="441"/>
        <v>3.3359890093609582E-2</v>
      </c>
      <c r="R178" s="204">
        <f t="shared" si="441"/>
        <v>3.1681725083000351E-2</v>
      </c>
      <c r="S178" s="254">
        <f t="shared" si="402"/>
        <v>2.8650507621409606E-2</v>
      </c>
      <c r="T178" s="254">
        <f t="shared" si="402"/>
        <v>2.3282797263423728E-2</v>
      </c>
      <c r="U178" s="254">
        <f t="shared" ref="U178:V178" si="442">U167/U$169</f>
        <v>1.8420094343183108E-2</v>
      </c>
      <c r="V178" s="254">
        <f t="shared" si="442"/>
        <v>1.6867184684558181E-2</v>
      </c>
      <c r="W178" s="254">
        <f t="shared" si="402"/>
        <v>1.5453399101080638E-2</v>
      </c>
      <c r="Y178" s="204">
        <f t="shared" si="404"/>
        <v>3.2232883809316527E-2</v>
      </c>
      <c r="Z178" s="204">
        <f t="shared" si="404"/>
        <v>3.176704854129446E-2</v>
      </c>
      <c r="AA178" s="204">
        <f t="shared" si="404"/>
        <v>3.3359890093609582E-2</v>
      </c>
      <c r="AB178" s="204">
        <f t="shared" si="404"/>
        <v>3.1681725083000351E-2</v>
      </c>
      <c r="AC178" s="254">
        <f t="shared" si="405"/>
        <v>0.40150000000000002</v>
      </c>
      <c r="AD178" s="254">
        <f t="shared" si="405"/>
        <v>0.40150000000000008</v>
      </c>
      <c r="AE178" s="254">
        <f t="shared" ref="AE178:AF178" si="443">AE167/AE$169</f>
        <v>0.40149999999999997</v>
      </c>
      <c r="AF178" s="254">
        <f t="shared" si="443"/>
        <v>0.40150000000000002</v>
      </c>
      <c r="AG178" s="254">
        <f t="shared" si="405"/>
        <v>0.40150000000000002</v>
      </c>
      <c r="AI178" s="218">
        <f>S178</f>
        <v>2.8650507621409606E-2</v>
      </c>
      <c r="AK178" s="255">
        <f>AI178/$AI$180</f>
        <v>6.2311251438842793E-2</v>
      </c>
      <c r="AL178" s="255">
        <f>AK178*(1+$D$178)</f>
        <v>6.2311251438842793E-2</v>
      </c>
      <c r="AM178" s="255">
        <f>AK178*(1+$D$178)</f>
        <v>6.2311251438842793E-2</v>
      </c>
      <c r="AN178" s="255">
        <f>AL178*(1+$D$178)</f>
        <v>6.2311251438842793E-2</v>
      </c>
      <c r="AO178" s="255">
        <f>AN178*(1+$D$178)</f>
        <v>6.2311251438842793E-2</v>
      </c>
      <c r="AP178" s="256"/>
      <c r="AQ178" s="255">
        <f>AK178</f>
        <v>6.2311251438842793E-2</v>
      </c>
      <c r="AR178" s="255">
        <f>AL178</f>
        <v>6.2311251438842793E-2</v>
      </c>
      <c r="AS178" s="255">
        <f>AN178</f>
        <v>6.2311251438842793E-2</v>
      </c>
      <c r="AT178" s="256"/>
      <c r="AU178" s="255">
        <f t="shared" si="432"/>
        <v>6.2311251438842793E-2</v>
      </c>
      <c r="AV178" s="255">
        <f t="shared" si="422"/>
        <v>6.2311251438842793E-2</v>
      </c>
      <c r="AW178" s="255">
        <f>AS178</f>
        <v>6.2311251438842793E-2</v>
      </c>
    </row>
    <row r="179" spans="1:51">
      <c r="A179" t="s">
        <v>16</v>
      </c>
      <c r="B179" t="str">
        <f t="shared" si="396"/>
        <v>TPPUGAT</v>
      </c>
      <c r="C179" t="str">
        <f t="shared" si="396"/>
        <v>Gautrain</v>
      </c>
      <c r="E179" s="204">
        <f t="shared" si="397"/>
        <v>2.4099570920807019E-3</v>
      </c>
      <c r="F179" s="204">
        <f t="shared" ref="F179:H179" si="444">F168/F$169</f>
        <v>2.5011082674687647E-3</v>
      </c>
      <c r="G179" s="204">
        <f t="shared" si="444"/>
        <v>2.372807864149366E-3</v>
      </c>
      <c r="H179" s="204">
        <f t="shared" si="444"/>
        <v>2.426835458011554E-3</v>
      </c>
      <c r="I179" s="204">
        <f t="shared" si="399"/>
        <v>4.7500000000000001E-2</v>
      </c>
      <c r="J179" s="204">
        <f t="shared" si="399"/>
        <v>5.7500000000000002E-2</v>
      </c>
      <c r="K179" s="204">
        <f t="shared" ref="K179:L179" si="445">K168/K$169</f>
        <v>5.7500000000000002E-2</v>
      </c>
      <c r="L179" s="204">
        <f t="shared" si="445"/>
        <v>5.7500000000000002E-2</v>
      </c>
      <c r="M179" s="204">
        <f t="shared" si="399"/>
        <v>5.7500000000000002E-2</v>
      </c>
      <c r="N179" s="31"/>
      <c r="O179" s="204">
        <f t="shared" ref="O179:R179" si="446">O168/O$169</f>
        <v>2.4099570920807019E-3</v>
      </c>
      <c r="P179" s="204">
        <f t="shared" si="446"/>
        <v>2.5011082674687647E-3</v>
      </c>
      <c r="Q179" s="204">
        <f t="shared" si="446"/>
        <v>2.372807864149366E-3</v>
      </c>
      <c r="R179" s="204">
        <f t="shared" si="446"/>
        <v>2.426835458011554E-3</v>
      </c>
      <c r="S179" s="254">
        <f t="shared" si="402"/>
        <v>2.5371188362283163E-3</v>
      </c>
      <c r="T179" s="254">
        <f t="shared" si="402"/>
        <v>2.6376461705466983E-3</v>
      </c>
      <c r="U179" s="254">
        <f t="shared" ref="U179:V179" si="447">U168/U$169</f>
        <v>2.6391376822332978E-3</v>
      </c>
      <c r="V179" s="254">
        <f t="shared" si="447"/>
        <v>2.7774590710957269E-3</v>
      </c>
      <c r="W179" s="254">
        <f t="shared" si="402"/>
        <v>2.9132720846651548E-3</v>
      </c>
      <c r="Y179" s="204">
        <f t="shared" si="404"/>
        <v>2.4099570920807019E-3</v>
      </c>
      <c r="Z179" s="204">
        <f t="shared" si="404"/>
        <v>2.5011082674687647E-3</v>
      </c>
      <c r="AA179" s="204">
        <f t="shared" si="404"/>
        <v>2.372807864149366E-3</v>
      </c>
      <c r="AB179" s="204">
        <f t="shared" si="404"/>
        <v>2.426835458011554E-3</v>
      </c>
      <c r="AC179" s="254">
        <f t="shared" si="405"/>
        <v>4.7500000000000001E-2</v>
      </c>
      <c r="AD179" s="254">
        <f t="shared" si="405"/>
        <v>5.7500000000000002E-2</v>
      </c>
      <c r="AE179" s="254">
        <f t="shared" ref="AE179:AF179" si="448">AE168/AE$169</f>
        <v>5.7499999999999996E-2</v>
      </c>
      <c r="AF179" s="254">
        <f t="shared" si="448"/>
        <v>5.7500000000000002E-2</v>
      </c>
      <c r="AG179" s="254">
        <f t="shared" si="405"/>
        <v>5.7500000000000002E-2</v>
      </c>
      <c r="AI179" s="218">
        <f>S179</f>
        <v>2.5371188362283163E-3</v>
      </c>
      <c r="AK179" s="255">
        <f>AI179/$AI$180</f>
        <v>5.5179144405912879E-3</v>
      </c>
      <c r="AL179" s="255">
        <f t="shared" ref="AL179:AO179" si="449">AK179</f>
        <v>5.5179144405912879E-3</v>
      </c>
      <c r="AM179" s="255">
        <f>AK179</f>
        <v>5.5179144405912879E-3</v>
      </c>
      <c r="AN179" s="255">
        <f>AL179</f>
        <v>5.5179144405912879E-3</v>
      </c>
      <c r="AO179" s="255">
        <f t="shared" si="449"/>
        <v>5.5179144405912879E-3</v>
      </c>
      <c r="AP179" s="256"/>
      <c r="AQ179" s="255">
        <f t="shared" si="431"/>
        <v>5.5179144405912879E-3</v>
      </c>
      <c r="AR179" s="255">
        <f>AL179</f>
        <v>5.5179144405912879E-3</v>
      </c>
      <c r="AS179" s="255">
        <f>AN179</f>
        <v>5.5179144405912879E-3</v>
      </c>
      <c r="AT179" s="256"/>
      <c r="AU179" s="255">
        <f>AQ179</f>
        <v>5.5179144405912879E-3</v>
      </c>
      <c r="AV179" s="255">
        <f t="shared" si="422"/>
        <v>5.5179144405912879E-3</v>
      </c>
      <c r="AW179" s="255">
        <f t="shared" si="422"/>
        <v>5.5179144405912879E-3</v>
      </c>
    </row>
    <row r="180" spans="1:51">
      <c r="A180" t="s">
        <v>16</v>
      </c>
      <c r="J180"/>
      <c r="N180" s="31"/>
      <c r="AI180" s="218">
        <f>SUM(AI175:AI179)</f>
        <v>0.45979669738344908</v>
      </c>
      <c r="AK180" s="24"/>
      <c r="AL180" s="24"/>
      <c r="AM180" s="24"/>
      <c r="AN180" s="24"/>
      <c r="AO180" s="24"/>
    </row>
    <row r="181" spans="1:51">
      <c r="A181" t="s">
        <v>16</v>
      </c>
      <c r="C181" t="s">
        <v>133</v>
      </c>
      <c r="E181" s="24">
        <f t="shared" ref="E181" si="450">SUM(E172:E174)</f>
        <v>0.52503386937918861</v>
      </c>
      <c r="F181" s="24">
        <f t="shared" ref="F181:H181" si="451">SUM(F172:F174)</f>
        <v>0.52941199864778943</v>
      </c>
      <c r="G181" s="24">
        <f t="shared" si="451"/>
        <v>0.50611285619336011</v>
      </c>
      <c r="H181" s="24">
        <f t="shared" si="451"/>
        <v>0.51449775506494722</v>
      </c>
      <c r="I181" s="24">
        <f>SUM(I172:I174)</f>
        <v>0.5</v>
      </c>
      <c r="J181" s="24">
        <f>SUM(J172:J174)</f>
        <v>0.5</v>
      </c>
      <c r="K181" s="24">
        <f>SUM(K172:K174)</f>
        <v>0.5</v>
      </c>
      <c r="L181" s="24">
        <f>SUM(L172:L174)</f>
        <v>0.5</v>
      </c>
      <c r="M181" s="24">
        <f>SUM(M172:M174)</f>
        <v>0.5</v>
      </c>
      <c r="N181" s="31"/>
      <c r="O181" s="24">
        <f t="shared" ref="O181:R181" si="452">SUM(O172:O174)</f>
        <v>0.52503386937918861</v>
      </c>
      <c r="P181" s="24">
        <f t="shared" si="452"/>
        <v>0.52941199864778943</v>
      </c>
      <c r="Q181" s="24">
        <f t="shared" si="452"/>
        <v>0.50611285619336011</v>
      </c>
      <c r="R181" s="24">
        <f t="shared" si="452"/>
        <v>0.51449775506494722</v>
      </c>
      <c r="S181" s="24">
        <f>SUM(S172:S174)</f>
        <v>0.54020330261655081</v>
      </c>
      <c r="T181" s="24">
        <f>SUM(T172:T174)</f>
        <v>0.5906232599954877</v>
      </c>
      <c r="U181" s="24">
        <f>SUM(U172:U174)</f>
        <v>0.65064314156258896</v>
      </c>
      <c r="V181" s="24">
        <f>SUM(V172:V174)</f>
        <v>0.67974927305191835</v>
      </c>
      <c r="W181" s="24">
        <f>SUM(W172:W174)</f>
        <v>0.70613530071279595</v>
      </c>
      <c r="Y181" s="204">
        <f t="shared" ref="Y181:AB182" si="453">O181</f>
        <v>0.52503386937918861</v>
      </c>
      <c r="Z181" s="204">
        <f t="shared" si="453"/>
        <v>0.52941199864778943</v>
      </c>
      <c r="AA181" s="204">
        <f t="shared" si="453"/>
        <v>0.50611285619336011</v>
      </c>
      <c r="AB181" s="204">
        <f t="shared" si="453"/>
        <v>0.51449775506494722</v>
      </c>
      <c r="AC181" s="254">
        <f>SUM(AC172:AC174)</f>
        <v>0.5</v>
      </c>
      <c r="AD181" s="254">
        <f>SUM(AD172:AD174)</f>
        <v>0.5</v>
      </c>
      <c r="AE181" s="254">
        <f>SUM(AE172:AE174)</f>
        <v>0.49999999999999994</v>
      </c>
      <c r="AF181" s="254">
        <f>SUM(AF172:AF174)</f>
        <v>0.5</v>
      </c>
      <c r="AG181" s="254">
        <f>SUM(AG172:AG174)</f>
        <v>0.5</v>
      </c>
    </row>
    <row r="182" spans="1:51">
      <c r="A182" t="s">
        <v>16</v>
      </c>
      <c r="C182" t="s">
        <v>134</v>
      </c>
      <c r="E182" s="24">
        <f t="shared" ref="E182" si="454">1-E181</f>
        <v>0.47496613062081139</v>
      </c>
      <c r="F182" s="24">
        <f t="shared" ref="F182:H182" si="455">1-F181</f>
        <v>0.47058800135221057</v>
      </c>
      <c r="G182" s="24">
        <f t="shared" si="455"/>
        <v>0.49388714380663989</v>
      </c>
      <c r="H182" s="24">
        <f t="shared" si="455"/>
        <v>0.48550224493505278</v>
      </c>
      <c r="I182" s="24">
        <f>1-I181</f>
        <v>0.5</v>
      </c>
      <c r="J182" s="24">
        <f>1-J181</f>
        <v>0.5</v>
      </c>
      <c r="K182" s="24">
        <f>1-K181</f>
        <v>0.5</v>
      </c>
      <c r="L182" s="24">
        <f>1-L181</f>
        <v>0.5</v>
      </c>
      <c r="M182" s="24">
        <f>1-M181</f>
        <v>0.5</v>
      </c>
      <c r="N182" s="31"/>
      <c r="O182" s="24">
        <f t="shared" ref="O182:R182" si="456">1-O181</f>
        <v>0.47496613062081139</v>
      </c>
      <c r="P182" s="24">
        <f t="shared" si="456"/>
        <v>0.47058800135221057</v>
      </c>
      <c r="Q182" s="24">
        <f t="shared" si="456"/>
        <v>0.49388714380663989</v>
      </c>
      <c r="R182" s="24">
        <f t="shared" si="456"/>
        <v>0.48550224493505278</v>
      </c>
      <c r="S182" s="24">
        <f>1-S181</f>
        <v>0.45979669738344919</v>
      </c>
      <c r="T182" s="24">
        <f>1-T181</f>
        <v>0.4093767400045123</v>
      </c>
      <c r="U182" s="24">
        <f>1-U181</f>
        <v>0.34935685843741104</v>
      </c>
      <c r="V182" s="24">
        <f>1-V181</f>
        <v>0.32025072694808165</v>
      </c>
      <c r="W182" s="24">
        <f>1-W181</f>
        <v>0.29386469928720405</v>
      </c>
      <c r="Y182" s="204">
        <f t="shared" si="453"/>
        <v>0.47496613062081139</v>
      </c>
      <c r="Z182" s="204">
        <f t="shared" si="453"/>
        <v>0.47058800135221057</v>
      </c>
      <c r="AA182" s="204">
        <f t="shared" si="453"/>
        <v>0.49388714380663989</v>
      </c>
      <c r="AB182" s="204">
        <f t="shared" si="453"/>
        <v>0.48550224493505278</v>
      </c>
      <c r="AC182" s="254">
        <f>1-AC181</f>
        <v>0.5</v>
      </c>
      <c r="AD182" s="254">
        <f>1-AD181</f>
        <v>0.5</v>
      </c>
      <c r="AE182" s="254">
        <f>1-AE181</f>
        <v>0.5</v>
      </c>
      <c r="AF182" s="254">
        <f>1-AF181</f>
        <v>0.5</v>
      </c>
      <c r="AG182" s="254">
        <f>1-AG181</f>
        <v>0.5</v>
      </c>
    </row>
    <row r="183" spans="1:51">
      <c r="A183" t="s">
        <v>16</v>
      </c>
      <c r="J183"/>
      <c r="N183" s="31"/>
      <c r="Y183" s="17">
        <f t="shared" ref="Y183:AD183" si="457">SUM(Y161:Y162)/SUM(O161:O162)</f>
        <v>1</v>
      </c>
      <c r="Z183" s="17">
        <f t="shared" si="457"/>
        <v>1</v>
      </c>
      <c r="AA183" s="17">
        <f t="shared" si="457"/>
        <v>1</v>
      </c>
      <c r="AB183" s="17">
        <f t="shared" si="457"/>
        <v>1</v>
      </c>
      <c r="AC183" s="17">
        <f t="shared" si="457"/>
        <v>0.88758859378751098</v>
      </c>
      <c r="AD183" s="17">
        <f t="shared" si="457"/>
        <v>0.7737632463959736</v>
      </c>
      <c r="AE183" s="17">
        <f>SUM(AE161:AE162)/SUM(V161:V162)</f>
        <v>0.6265785557030058</v>
      </c>
      <c r="AF183" s="17">
        <f>SUM(AF161:AF162)/SUM(V161:V162)</f>
        <v>0.6992918335713002</v>
      </c>
      <c r="AG183" s="17">
        <f>SUM(AG161:AG162)/SUM(W161:W162)</f>
        <v>0.63761354524380154</v>
      </c>
    </row>
    <row r="184" spans="1:51">
      <c r="A184" t="s">
        <v>16</v>
      </c>
      <c r="J184"/>
      <c r="N184" s="31"/>
    </row>
    <row r="185" spans="1:51" ht="15.75" thickBot="1">
      <c r="A185" t="s">
        <v>16</v>
      </c>
      <c r="C185" s="13" t="s">
        <v>192</v>
      </c>
      <c r="E185" s="4">
        <f>E4</f>
        <v>2017</v>
      </c>
      <c r="F185" s="4">
        <f t="shared" ref="F185:H185" si="458">F4</f>
        <v>2019</v>
      </c>
      <c r="G185" s="4">
        <f t="shared" si="458"/>
        <v>2020</v>
      </c>
      <c r="H185" s="4">
        <f t="shared" si="458"/>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59">G149</f>
        <v>78.308349507973659</v>
      </c>
      <c r="H186" s="3">
        <f t="shared" si="459"/>
        <v>83.011371976970224</v>
      </c>
      <c r="I186" s="6">
        <f t="shared" ref="I186:M193" si="460">I149</f>
        <v>96.892978733931088</v>
      </c>
      <c r="J186" s="6">
        <f t="shared" si="460"/>
        <v>110.29722344031103</v>
      </c>
      <c r="K186" s="6">
        <f t="shared" ref="K186:L186" si="461">K149</f>
        <v>127.05015590149821</v>
      </c>
      <c r="L186" s="6">
        <f t="shared" si="461"/>
        <v>141.79409056889313</v>
      </c>
      <c r="M186" s="6">
        <f t="shared" si="460"/>
        <v>142.25855097442795</v>
      </c>
      <c r="N186" s="31"/>
      <c r="AH186" s="199"/>
      <c r="AI186" s="199"/>
      <c r="AJ186" s="199"/>
      <c r="AK186" s="199"/>
      <c r="AL186" s="199"/>
      <c r="AM186" s="199"/>
      <c r="AN186" s="199"/>
      <c r="AO186" s="199"/>
      <c r="AP186" s="199"/>
      <c r="AQ186" s="199"/>
      <c r="AR186" s="199"/>
      <c r="AS186" s="199"/>
      <c r="AT186" s="199"/>
      <c r="AU186" s="199"/>
      <c r="AV186" s="199"/>
      <c r="AW186" s="199"/>
      <c r="AX186" s="199"/>
      <c r="AY186" s="199"/>
    </row>
    <row r="187" spans="1:51">
      <c r="A187" t="s">
        <v>16</v>
      </c>
      <c r="B187" t="str">
        <f t="shared" ref="B187:C193" si="462">B150</f>
        <v>TPPRSUV</v>
      </c>
      <c r="C187" t="str">
        <f t="shared" si="462"/>
        <v>SUV Priv.Veh. Vehicle km</v>
      </c>
      <c r="E187" s="6">
        <f t="shared" ref="E187:E193" si="463">E150</f>
        <v>17.754191802068</v>
      </c>
      <c r="F187" s="6">
        <f t="shared" ref="F187:H187" si="464">F150</f>
        <v>17.98100306310393</v>
      </c>
      <c r="G187" s="6">
        <f t="shared" si="464"/>
        <v>16.640524270444406</v>
      </c>
      <c r="H187" s="6">
        <f t="shared" si="464"/>
        <v>17.639916545106175</v>
      </c>
      <c r="I187" s="6">
        <f t="shared" si="460"/>
        <v>9.9095091886974949</v>
      </c>
      <c r="J187" s="6">
        <f t="shared" si="460"/>
        <v>9.9143571631740244</v>
      </c>
      <c r="K187" s="6">
        <f t="shared" ref="K187:L187" si="465">K150</f>
        <v>12.993765944471408</v>
      </c>
      <c r="L187" s="6">
        <f t="shared" si="465"/>
        <v>14.501668353636795</v>
      </c>
      <c r="M187" s="6">
        <f t="shared" si="460"/>
        <v>12.787285480847457</v>
      </c>
      <c r="N187" s="31"/>
      <c r="AH187" s="199"/>
      <c r="AI187" s="199"/>
      <c r="AJ187" s="199"/>
      <c r="AK187" s="199"/>
      <c r="AL187" s="199"/>
      <c r="AM187" s="199"/>
      <c r="AN187" s="199"/>
      <c r="AO187" s="199"/>
      <c r="AP187" s="199"/>
      <c r="AQ187" s="199"/>
      <c r="AR187" s="199"/>
      <c r="AS187" s="199"/>
      <c r="AT187" s="199"/>
      <c r="AU187" s="199"/>
      <c r="AV187" s="199"/>
      <c r="AW187" s="199"/>
      <c r="AX187" s="199"/>
      <c r="AY187" s="199"/>
    </row>
    <row r="188" spans="1:51">
      <c r="A188" t="s">
        <v>16</v>
      </c>
      <c r="B188" t="str">
        <f t="shared" si="462"/>
        <v>TPPRMOT</v>
      </c>
      <c r="C188" t="str">
        <f t="shared" si="462"/>
        <v>Motorbikes Priv.Veh. Vehicle km</v>
      </c>
      <c r="E188" s="6">
        <f t="shared" si="463"/>
        <v>5.9227912022632498</v>
      </c>
      <c r="F188" s="6">
        <f t="shared" ref="F188:H188" si="466">F151</f>
        <v>3.1731181876065753</v>
      </c>
      <c r="G188" s="6">
        <f t="shared" si="466"/>
        <v>2.9365631065490123</v>
      </c>
      <c r="H188" s="6">
        <f t="shared" si="466"/>
        <v>3.1129264491363839</v>
      </c>
      <c r="I188" s="6">
        <f t="shared" si="460"/>
        <v>3.3031697295658322</v>
      </c>
      <c r="J188" s="6">
        <f t="shared" si="460"/>
        <v>3.7178839361902591</v>
      </c>
      <c r="K188" s="6">
        <f t="shared" ref="K188:L188" si="467">K151</f>
        <v>4.3312553148238031</v>
      </c>
      <c r="L188" s="6">
        <f t="shared" si="467"/>
        <v>4.833889451212265</v>
      </c>
      <c r="M188" s="6">
        <f t="shared" si="460"/>
        <v>4.7952320553177961</v>
      </c>
      <c r="N188" s="31"/>
      <c r="AH188" s="199"/>
      <c r="AI188" s="199"/>
      <c r="AJ188" s="199"/>
      <c r="AK188" s="199"/>
      <c r="AL188" s="199"/>
      <c r="AM188" s="199"/>
      <c r="AN188" s="199"/>
      <c r="AO188" s="199"/>
      <c r="AP188" s="199"/>
      <c r="AQ188" s="199"/>
      <c r="AR188" s="199"/>
      <c r="AS188" s="199"/>
      <c r="AT188" s="199"/>
      <c r="AU188" s="199"/>
      <c r="AV188" s="199"/>
      <c r="AW188" s="199"/>
      <c r="AX188" s="199"/>
      <c r="AY188" s="199"/>
    </row>
    <row r="189" spans="1:51">
      <c r="A189" t="s">
        <v>16</v>
      </c>
      <c r="B189" t="str">
        <f t="shared" si="462"/>
        <v>TPPUBUS</v>
      </c>
      <c r="C189" t="str">
        <f t="shared" si="462"/>
        <v>Bus vehicle km</v>
      </c>
      <c r="E189" s="6">
        <f t="shared" si="463"/>
        <v>0.64296697178877804</v>
      </c>
      <c r="F189" s="6">
        <f t="shared" ref="F189:H189" si="468">F152</f>
        <v>0.65638835358308667</v>
      </c>
      <c r="G189" s="6">
        <f t="shared" si="468"/>
        <v>0.66728000543342869</v>
      </c>
      <c r="H189" s="6">
        <f t="shared" si="468"/>
        <v>0.66082387926845887</v>
      </c>
      <c r="I189" s="6">
        <f t="shared" si="460"/>
        <v>0</v>
      </c>
      <c r="J189" s="6">
        <f t="shared" si="460"/>
        <v>0</v>
      </c>
      <c r="K189" s="6">
        <f t="shared" ref="K189:L189" si="469">K152</f>
        <v>0</v>
      </c>
      <c r="L189" s="6">
        <f t="shared" si="469"/>
        <v>0</v>
      </c>
      <c r="M189" s="6">
        <f t="shared" si="460"/>
        <v>0</v>
      </c>
      <c r="N189" s="31"/>
      <c r="AH189" s="199"/>
      <c r="AI189" s="199"/>
      <c r="AJ189" s="199"/>
      <c r="AK189" s="199"/>
      <c r="AL189" s="199"/>
      <c r="AM189" s="199"/>
      <c r="AN189" s="199"/>
      <c r="AO189" s="199"/>
      <c r="AP189" s="199"/>
      <c r="AQ189" s="199"/>
      <c r="AR189" s="199"/>
      <c r="AS189" s="199"/>
      <c r="AT189" s="199"/>
      <c r="AU189" s="199"/>
      <c r="AV189" s="199"/>
      <c r="AW189" s="199"/>
      <c r="AX189" s="199"/>
      <c r="AY189" s="199"/>
    </row>
    <row r="190" spans="1:51">
      <c r="A190" t="s">
        <v>16</v>
      </c>
      <c r="B190" t="str">
        <f t="shared" si="462"/>
        <v>TPPUMBT</v>
      </c>
      <c r="C190" t="str">
        <f t="shared" si="462"/>
        <v>Minibus vehicle km</v>
      </c>
      <c r="E190" s="6">
        <f t="shared" si="463"/>
        <v>7.2130505455454896</v>
      </c>
      <c r="F190" s="6">
        <f t="shared" ref="F190:H190" si="470">F153</f>
        <v>7.3647418948024068</v>
      </c>
      <c r="G190" s="6">
        <f t="shared" si="470"/>
        <v>7.4869472999530968</v>
      </c>
      <c r="H190" s="6">
        <f t="shared" si="470"/>
        <v>7.4145089293060087</v>
      </c>
      <c r="I190" s="6">
        <f t="shared" si="460"/>
        <v>0</v>
      </c>
      <c r="J190" s="6">
        <f t="shared" si="460"/>
        <v>0</v>
      </c>
      <c r="K190" s="6">
        <f t="shared" ref="K190:L190" si="471">K153</f>
        <v>0</v>
      </c>
      <c r="L190" s="6">
        <f t="shared" si="471"/>
        <v>0</v>
      </c>
      <c r="M190" s="6">
        <f t="shared" si="460"/>
        <v>0</v>
      </c>
      <c r="N190" s="31"/>
      <c r="AH190" s="199"/>
      <c r="AI190" s="199"/>
      <c r="AJ190" s="199"/>
      <c r="AK190" s="199"/>
      <c r="AL190" s="199"/>
      <c r="AM190" s="199"/>
      <c r="AN190" s="199"/>
      <c r="AO190" s="199"/>
      <c r="AP190" s="199"/>
      <c r="AQ190" s="199"/>
      <c r="AR190" s="199"/>
      <c r="AS190" s="199"/>
      <c r="AT190" s="199"/>
      <c r="AU190" s="199"/>
      <c r="AV190" s="199"/>
      <c r="AW190" s="199"/>
      <c r="AX190" s="199"/>
      <c r="AY190" s="199"/>
    </row>
    <row r="191" spans="1:51">
      <c r="A191" t="s">
        <v>16</v>
      </c>
      <c r="B191" t="str">
        <f t="shared" si="462"/>
        <v>TPPUBRT</v>
      </c>
      <c r="C191" t="str">
        <f t="shared" si="462"/>
        <v>BRT vehicle km</v>
      </c>
      <c r="E191" s="6">
        <f t="shared" si="463"/>
        <v>7.2799982901224303E-2</v>
      </c>
      <c r="F191" s="6">
        <f t="shared" ref="F191:H191" si="472">F154</f>
        <v>0.10097884850612647</v>
      </c>
      <c r="G191" s="6">
        <f t="shared" si="472"/>
        <v>0.10218816836006109</v>
      </c>
      <c r="H191" s="6">
        <f t="shared" si="472"/>
        <v>0.28514262258360673</v>
      </c>
      <c r="I191" s="6">
        <f t="shared" si="460"/>
        <v>0.62892351650933409</v>
      </c>
      <c r="J191" s="6">
        <f t="shared" si="460"/>
        <v>0.56908410116618857</v>
      </c>
      <c r="K191" s="6">
        <f t="shared" ref="K191:L191" si="473">K154</f>
        <v>0.66297081352236287</v>
      </c>
      <c r="L191" s="6">
        <f t="shared" si="473"/>
        <v>0.73990734533222347</v>
      </c>
      <c r="M191" s="6">
        <f t="shared" si="460"/>
        <v>0.73399018660064341</v>
      </c>
      <c r="N191" s="31"/>
      <c r="AH191" s="199"/>
      <c r="AI191" s="199"/>
      <c r="AJ191" s="199"/>
      <c r="AK191" s="199"/>
      <c r="AL191" s="199"/>
      <c r="AM191" s="199"/>
      <c r="AN191" s="199"/>
      <c r="AO191" s="199"/>
      <c r="AP191" s="199"/>
      <c r="AQ191" s="199"/>
      <c r="AR191" s="199"/>
      <c r="AS191" s="199"/>
      <c r="AT191" s="199"/>
      <c r="AU191" s="199"/>
      <c r="AV191" s="199"/>
      <c r="AW191" s="199"/>
      <c r="AX191" s="199"/>
      <c r="AY191" s="199"/>
    </row>
    <row r="192" spans="1:51">
      <c r="A192" t="s">
        <v>16</v>
      </c>
      <c r="B192" t="str">
        <f t="shared" si="462"/>
        <v>TPPUMER</v>
      </c>
      <c r="C192" t="str">
        <f t="shared" si="462"/>
        <v>Metro Rail pkm</v>
      </c>
      <c r="E192" s="6">
        <f t="shared" si="463"/>
        <v>8.7048317578401608</v>
      </c>
      <c r="F192" s="6">
        <f t="shared" ref="F192:H192" si="474">F155</f>
        <v>8.8853822511638398</v>
      </c>
      <c r="G192" s="6">
        <f t="shared" si="474"/>
        <v>9.0328201048500034</v>
      </c>
      <c r="H192" s="6">
        <f t="shared" si="474"/>
        <v>8.9454249697529935</v>
      </c>
      <c r="I192" s="6">
        <f t="shared" si="460"/>
        <v>123.78078033259695</v>
      </c>
      <c r="J192" s="6">
        <f t="shared" si="460"/>
        <v>139.32150403550298</v>
      </c>
      <c r="K192" s="6">
        <f t="shared" ref="K192:L192" si="475">K155</f>
        <v>162.30657416416398</v>
      </c>
      <c r="L192" s="6">
        <f t="shared" si="475"/>
        <v>181.14195070176095</v>
      </c>
      <c r="M192" s="6">
        <f t="shared" si="460"/>
        <v>179.69332921960887</v>
      </c>
      <c r="N192" s="31"/>
      <c r="AH192" s="199"/>
      <c r="AI192" s="199"/>
      <c r="AJ192" s="199"/>
      <c r="AK192" s="199"/>
      <c r="AL192" s="199"/>
      <c r="AM192" s="199"/>
      <c r="AN192" s="199"/>
      <c r="AO192" s="199"/>
      <c r="AP192" s="199"/>
      <c r="AQ192" s="199"/>
      <c r="AR192" s="199"/>
      <c r="AS192" s="199"/>
      <c r="AT192" s="199"/>
      <c r="AU192" s="199"/>
      <c r="AV192" s="199"/>
      <c r="AW192" s="199"/>
      <c r="AX192" s="199"/>
      <c r="AY192" s="199"/>
    </row>
    <row r="193" spans="1:66">
      <c r="A193" t="s">
        <v>16</v>
      </c>
      <c r="B193" t="str">
        <f t="shared" si="462"/>
        <v>TPPUGAT</v>
      </c>
      <c r="C193" t="str">
        <f t="shared" si="462"/>
        <v>Gautrain pkm</v>
      </c>
      <c r="E193" s="6">
        <f t="shared" si="463"/>
        <v>0.64854136839212595</v>
      </c>
      <c r="F193" s="6">
        <f t="shared" ref="F193:H193" si="476">F156</f>
        <v>0.6995709084876961</v>
      </c>
      <c r="G193" s="6">
        <f t="shared" si="476"/>
        <v>0.64248252977129328</v>
      </c>
      <c r="H193" s="6">
        <f t="shared" si="476"/>
        <v>0.68522387738371804</v>
      </c>
      <c r="I193" s="6">
        <f t="shared" si="460"/>
        <v>14.644052467741854</v>
      </c>
      <c r="J193" s="6">
        <f t="shared" si="460"/>
        <v>19.952643790887723</v>
      </c>
      <c r="K193" s="6">
        <f t="shared" ref="K193:L193" si="477">K156</f>
        <v>23.24440352288774</v>
      </c>
      <c r="L193" s="6">
        <f t="shared" si="477"/>
        <v>25.941873388172489</v>
      </c>
      <c r="M193" s="6">
        <f t="shared" si="460"/>
        <v>25.734412030205505</v>
      </c>
      <c r="N193" s="31"/>
      <c r="AH193" s="199"/>
      <c r="AI193" s="199"/>
      <c r="AJ193" s="199"/>
      <c r="AK193" s="199"/>
      <c r="AL193" s="199"/>
      <c r="AM193" s="199"/>
      <c r="AN193" s="199"/>
      <c r="AO193" s="199"/>
      <c r="AP193" s="199"/>
      <c r="AQ193" s="199"/>
      <c r="AR193" s="199"/>
      <c r="AS193" s="199"/>
      <c r="AT193" s="199"/>
      <c r="AU193" s="199"/>
      <c r="AV193" s="199"/>
      <c r="AW193" s="199"/>
      <c r="AX193" s="199"/>
      <c r="AY193" s="199"/>
    </row>
    <row r="194" spans="1:66">
      <c r="E194" s="6"/>
      <c r="G194" s="6"/>
      <c r="I194" s="6"/>
      <c r="J194" s="6"/>
      <c r="K194" s="6"/>
      <c r="L194" s="6"/>
      <c r="M194" s="6"/>
      <c r="N194" s="31"/>
      <c r="Q194" s="199"/>
      <c r="S194" s="199"/>
      <c r="T194" s="199"/>
      <c r="U194" s="199"/>
      <c r="V194" s="199"/>
      <c r="W194" s="199"/>
      <c r="X194" s="199"/>
      <c r="AA194" s="199"/>
      <c r="AB194" s="199"/>
      <c r="AD194" s="199"/>
      <c r="AE194" s="199"/>
      <c r="AF194" s="199"/>
      <c r="AG194" s="199"/>
      <c r="AH194" s="199"/>
      <c r="AI194" s="199"/>
      <c r="AJ194" s="199"/>
      <c r="AK194" s="199"/>
      <c r="AL194" s="199"/>
      <c r="AM194" s="199"/>
      <c r="AN194" s="199"/>
      <c r="AO194" s="199"/>
      <c r="AP194" s="199"/>
      <c r="AQ194" s="199"/>
      <c r="AR194" s="199"/>
      <c r="AS194" s="199"/>
      <c r="AT194" s="199"/>
      <c r="AU194" s="199"/>
      <c r="AV194" s="199"/>
      <c r="AW194" s="199"/>
      <c r="AX194" s="199"/>
      <c r="AY194" s="199"/>
    </row>
    <row r="195" spans="1:66" ht="23.25">
      <c r="E195" t="s">
        <v>16</v>
      </c>
      <c r="F195" s="10" t="s">
        <v>18</v>
      </c>
      <c r="G195" s="10" t="s">
        <v>19</v>
      </c>
      <c r="H195" s="10" t="s">
        <v>20</v>
      </c>
      <c r="I195" s="10" t="s">
        <v>21</v>
      </c>
      <c r="J195" s="10" t="s">
        <v>22</v>
      </c>
      <c r="K195" s="10" t="s">
        <v>23</v>
      </c>
      <c r="L195" s="10" t="s">
        <v>24</v>
      </c>
      <c r="M195" s="10" t="s">
        <v>597</v>
      </c>
      <c r="N195" s="10" t="s">
        <v>626</v>
      </c>
      <c r="O195" s="10" t="s">
        <v>799</v>
      </c>
      <c r="P195" s="11" t="s">
        <v>25</v>
      </c>
      <c r="Q195" s="12">
        <v>2017</v>
      </c>
      <c r="R195" s="12">
        <f t="shared" ref="R195:AT195" si="478">1+Q195</f>
        <v>2018</v>
      </c>
      <c r="S195" s="12">
        <f t="shared" si="478"/>
        <v>2019</v>
      </c>
      <c r="T195" s="12">
        <f t="shared" si="478"/>
        <v>2020</v>
      </c>
      <c r="U195" s="12">
        <f>1+S195</f>
        <v>2020</v>
      </c>
      <c r="V195" s="12">
        <f>1+S195</f>
        <v>2020</v>
      </c>
      <c r="W195" s="12">
        <f>1+T195</f>
        <v>2021</v>
      </c>
      <c r="X195" s="12">
        <f t="shared" si="478"/>
        <v>2022</v>
      </c>
      <c r="Y195" s="12">
        <f t="shared" si="478"/>
        <v>2023</v>
      </c>
      <c r="Z195" s="12">
        <f t="shared" si="478"/>
        <v>2024</v>
      </c>
      <c r="AA195" s="12">
        <f t="shared" si="478"/>
        <v>2025</v>
      </c>
      <c r="AB195" s="12">
        <f t="shared" si="478"/>
        <v>2026</v>
      </c>
      <c r="AC195" s="12">
        <f t="shared" si="478"/>
        <v>2027</v>
      </c>
      <c r="AD195" s="12">
        <f t="shared" si="478"/>
        <v>2028</v>
      </c>
      <c r="AE195" s="12">
        <f t="shared" si="478"/>
        <v>2029</v>
      </c>
      <c r="AF195" s="12">
        <f>1+AD195</f>
        <v>2029</v>
      </c>
      <c r="AG195" s="12">
        <f>1+AD195</f>
        <v>2029</v>
      </c>
      <c r="AH195" s="12">
        <f>1+AE195</f>
        <v>2030</v>
      </c>
      <c r="AI195" s="12">
        <f t="shared" si="478"/>
        <v>2031</v>
      </c>
      <c r="AJ195" s="12">
        <f t="shared" si="478"/>
        <v>2032</v>
      </c>
      <c r="AK195" s="12">
        <f t="shared" si="478"/>
        <v>2033</v>
      </c>
      <c r="AL195" s="12">
        <f t="shared" si="478"/>
        <v>2034</v>
      </c>
      <c r="AM195" s="12">
        <f t="shared" si="478"/>
        <v>2035</v>
      </c>
      <c r="AN195" s="12">
        <f>1+AL195</f>
        <v>2035</v>
      </c>
      <c r="AO195" s="12">
        <f>1+AM195</f>
        <v>2036</v>
      </c>
      <c r="AP195" s="12">
        <f t="shared" si="478"/>
        <v>2037</v>
      </c>
      <c r="AQ195" s="12">
        <f>1+AO195</f>
        <v>2037</v>
      </c>
      <c r="AR195" s="12">
        <f t="shared" si="478"/>
        <v>2038</v>
      </c>
      <c r="AS195" s="12">
        <f t="shared" si="478"/>
        <v>2039</v>
      </c>
      <c r="AT195" s="12">
        <f t="shared" si="478"/>
        <v>2040</v>
      </c>
      <c r="AU195" s="12">
        <v>2045</v>
      </c>
      <c r="AV195" s="12">
        <v>2050</v>
      </c>
      <c r="AW195" s="12">
        <v>2060</v>
      </c>
      <c r="AX195" s="12">
        <v>2070</v>
      </c>
      <c r="AY195" s="12"/>
      <c r="BB195" s="12"/>
      <c r="BC195" s="12"/>
      <c r="BM195" s="12"/>
      <c r="BN195" s="12"/>
    </row>
    <row r="196" spans="1:66" s="98" customFormat="1">
      <c r="E196" s="97" t="s">
        <v>16</v>
      </c>
      <c r="F196" s="98" t="s">
        <v>378</v>
      </c>
      <c r="G196" s="98">
        <v>1</v>
      </c>
      <c r="H196" s="98">
        <v>2017</v>
      </c>
      <c r="I196" s="98">
        <v>2019</v>
      </c>
      <c r="J196" s="98">
        <v>2020</v>
      </c>
      <c r="K196" s="98">
        <v>2021</v>
      </c>
      <c r="L196" s="98">
        <v>2030</v>
      </c>
      <c r="M196" s="98">
        <v>2040</v>
      </c>
      <c r="N196" s="103">
        <v>2050</v>
      </c>
      <c r="O196" s="98">
        <v>2060</v>
      </c>
      <c r="P196" s="103">
        <v>2070</v>
      </c>
      <c r="Q196" s="97">
        <f t="shared" ref="Q196:T197" si="479">MATCH(N$214,$E$185:$M$185,$G196)</f>
        <v>1</v>
      </c>
      <c r="R196" s="97">
        <f t="shared" si="479"/>
        <v>1</v>
      </c>
      <c r="S196" s="97">
        <f t="shared" si="479"/>
        <v>2</v>
      </c>
      <c r="T196" s="97">
        <f t="shared" si="479"/>
        <v>3</v>
      </c>
      <c r="U196" s="97">
        <f>MATCH(Q$214,$E$185:$M$185,$G196)</f>
        <v>3</v>
      </c>
      <c r="V196" s="97">
        <f t="shared" ref="V196:Y197" si="480">MATCH(Q$214,$E$185:$M$185,$G196)</f>
        <v>3</v>
      </c>
      <c r="W196" s="97">
        <f t="shared" si="480"/>
        <v>4</v>
      </c>
      <c r="X196" s="97">
        <f t="shared" si="480"/>
        <v>4</v>
      </c>
      <c r="Y196" s="97">
        <f t="shared" si="480"/>
        <v>4</v>
      </c>
      <c r="Z196" s="97">
        <f t="shared" ref="Z196:AE197" si="481">MATCH(W$214,$E$185:$M$185,$G196)</f>
        <v>4</v>
      </c>
      <c r="AA196" s="97">
        <f t="shared" si="481"/>
        <v>4</v>
      </c>
      <c r="AB196" s="97">
        <f t="shared" si="481"/>
        <v>4</v>
      </c>
      <c r="AC196" s="97">
        <f t="shared" si="481"/>
        <v>4</v>
      </c>
      <c r="AD196" s="97">
        <f t="shared" si="481"/>
        <v>4</v>
      </c>
      <c r="AE196" s="97">
        <f t="shared" si="481"/>
        <v>4</v>
      </c>
      <c r="AF196" s="97">
        <f>MATCH(AB$214,$E$185:$M$185,$G196)</f>
        <v>4</v>
      </c>
      <c r="AG196" s="97">
        <f t="shared" ref="AG196:AJ197" si="482">MATCH(AB$214,$E$185:$M$185,$G196)</f>
        <v>4</v>
      </c>
      <c r="AH196" s="97">
        <f t="shared" si="482"/>
        <v>5</v>
      </c>
      <c r="AI196" s="97">
        <f t="shared" si="482"/>
        <v>5</v>
      </c>
      <c r="AJ196" s="97">
        <f t="shared" si="482"/>
        <v>5</v>
      </c>
      <c r="AK196" s="97">
        <f t="shared" ref="AK196:AM197" si="483">MATCH(AH$214,$E$185:$M$185,$G196)</f>
        <v>5</v>
      </c>
      <c r="AL196" s="97">
        <f t="shared" si="483"/>
        <v>5</v>
      </c>
      <c r="AM196" s="97">
        <f t="shared" si="483"/>
        <v>5</v>
      </c>
      <c r="AN196" s="97">
        <f t="shared" ref="AN196:AP197" si="484">MATCH(AJ$214,$E$185:$M$185,$G196)</f>
        <v>5</v>
      </c>
      <c r="AO196" s="97">
        <f t="shared" si="484"/>
        <v>5</v>
      </c>
      <c r="AP196" s="97">
        <f t="shared" si="484"/>
        <v>5</v>
      </c>
      <c r="AQ196" s="97">
        <f>MATCH(AL$214,$E$185:$M$185,$G196)</f>
        <v>5</v>
      </c>
      <c r="AR196" s="97">
        <f>MATCH(AM$214,$E$185:$M$185,$G196)</f>
        <v>5</v>
      </c>
      <c r="AS196" s="97">
        <f>MATCH(AO$214,$E$185:$M$185,$G196)</f>
        <v>5</v>
      </c>
      <c r="AT196" s="97">
        <f t="shared" ref="AT196:AV197" si="485">MATCH(AQ$214,$E$185:$M$185,$G196)</f>
        <v>6</v>
      </c>
      <c r="AU196" s="97">
        <f t="shared" si="485"/>
        <v>6</v>
      </c>
      <c r="AV196" s="97">
        <f t="shared" si="485"/>
        <v>7</v>
      </c>
      <c r="AW196" s="98">
        <f>MATCH(AT$214,$G$210:$O$210,$G196)</f>
        <v>8</v>
      </c>
      <c r="AX196" s="98">
        <f>MATCH(AU$214,$G$210:$O$210,$G196)</f>
        <v>9</v>
      </c>
      <c r="BM196" s="97"/>
    </row>
    <row r="197" spans="1:66">
      <c r="E197" s="31" t="s">
        <v>16</v>
      </c>
      <c r="F197" t="s">
        <v>379</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79"/>
        <v>1</v>
      </c>
      <c r="R197" s="31" t="e">
        <f t="shared" si="479"/>
        <v>#N/A</v>
      </c>
      <c r="S197" s="31">
        <f t="shared" si="479"/>
        <v>2</v>
      </c>
      <c r="T197" s="31">
        <f t="shared" si="479"/>
        <v>3</v>
      </c>
      <c r="U197" s="31">
        <f>MATCH(Q$214,$E$185:$M$185,$G197)</f>
        <v>3</v>
      </c>
      <c r="V197" s="31">
        <f t="shared" si="480"/>
        <v>3</v>
      </c>
      <c r="W197" s="31">
        <f t="shared" si="480"/>
        <v>4</v>
      </c>
      <c r="X197" s="31" t="e">
        <f t="shared" si="480"/>
        <v>#N/A</v>
      </c>
      <c r="Y197" s="31" t="e">
        <f t="shared" si="480"/>
        <v>#N/A</v>
      </c>
      <c r="Z197" s="31" t="e">
        <f t="shared" si="481"/>
        <v>#N/A</v>
      </c>
      <c r="AA197" s="31" t="e">
        <f t="shared" si="481"/>
        <v>#N/A</v>
      </c>
      <c r="AB197" s="31" t="e">
        <f t="shared" si="481"/>
        <v>#N/A</v>
      </c>
      <c r="AC197" s="31" t="e">
        <f t="shared" si="481"/>
        <v>#N/A</v>
      </c>
      <c r="AD197" s="31" t="e">
        <f t="shared" si="481"/>
        <v>#N/A</v>
      </c>
      <c r="AE197" s="31" t="e">
        <f t="shared" si="481"/>
        <v>#N/A</v>
      </c>
      <c r="AF197" s="31" t="e">
        <f>MATCH(AB$214,$E$185:$M$185,$G197)</f>
        <v>#N/A</v>
      </c>
      <c r="AG197" s="31" t="e">
        <f t="shared" si="482"/>
        <v>#N/A</v>
      </c>
      <c r="AH197" s="31">
        <f t="shared" si="482"/>
        <v>5</v>
      </c>
      <c r="AI197" s="31" t="e">
        <f t="shared" si="482"/>
        <v>#N/A</v>
      </c>
      <c r="AJ197" s="31" t="e">
        <f t="shared" si="482"/>
        <v>#N/A</v>
      </c>
      <c r="AK197" s="31" t="e">
        <f t="shared" si="483"/>
        <v>#N/A</v>
      </c>
      <c r="AL197" s="31" t="e">
        <f t="shared" si="483"/>
        <v>#N/A</v>
      </c>
      <c r="AM197" s="31" t="e">
        <f t="shared" si="483"/>
        <v>#N/A</v>
      </c>
      <c r="AN197" s="31" t="e">
        <f t="shared" si="484"/>
        <v>#N/A</v>
      </c>
      <c r="AO197" s="31" t="e">
        <f t="shared" si="484"/>
        <v>#N/A</v>
      </c>
      <c r="AP197" s="31" t="e">
        <f t="shared" si="484"/>
        <v>#N/A</v>
      </c>
      <c r="AQ197" s="31" t="e">
        <f>MATCH(AL$214,$E$185:$M$185,$G197)</f>
        <v>#N/A</v>
      </c>
      <c r="AR197" s="31" t="e">
        <f>MATCH(AM$214,$E$185:$M$185,$G197)</f>
        <v>#N/A</v>
      </c>
      <c r="AS197" s="31" t="e">
        <f>MATCH(AO$214,$E$185:$M$185,$G197)</f>
        <v>#N/A</v>
      </c>
      <c r="AT197" s="31">
        <f t="shared" si="485"/>
        <v>6</v>
      </c>
      <c r="AU197" s="31" t="e">
        <f t="shared" si="485"/>
        <v>#N/A</v>
      </c>
      <c r="AV197" s="31">
        <f t="shared" si="485"/>
        <v>7</v>
      </c>
      <c r="AW197">
        <f>MATCH(AT$214,$G$210:$O$210,$G197)</f>
        <v>8</v>
      </c>
      <c r="AX197">
        <f>MATCH(AU$214,$G$210:$O$210,$G197)</f>
        <v>9</v>
      </c>
      <c r="BM197" s="31"/>
    </row>
    <row r="198" spans="1:66">
      <c r="E198" s="31" t="s">
        <v>16</v>
      </c>
      <c r="F198" t="s">
        <v>377</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486">MATCH(W$214,$G$211:$M$211,$G198)</f>
        <v>5</v>
      </c>
      <c r="AA198">
        <f t="shared" si="486"/>
        <v>5</v>
      </c>
      <c r="AB198">
        <f t="shared" si="486"/>
        <v>5</v>
      </c>
      <c r="AC198">
        <f t="shared" si="486"/>
        <v>5</v>
      </c>
      <c r="AD198">
        <f t="shared" si="486"/>
        <v>5</v>
      </c>
      <c r="AE198">
        <f t="shared" si="486"/>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380</v>
      </c>
      <c r="N199" s="105"/>
      <c r="Q199" s="66">
        <f t="shared" ref="Q199" si="487">IF(ISNA(Q196),-1,IF(ISNA(Q198),99,IF(ISNA(Q197),Q196,0)))</f>
        <v>0</v>
      </c>
      <c r="R199" s="66">
        <f t="shared" ref="R199:AX199" si="488">IF(ISNA(R196),-1,IF(ISNA(R198),99,IF(ISNA(R197),R196,0)))</f>
        <v>1</v>
      </c>
      <c r="S199" s="66">
        <f t="shared" si="488"/>
        <v>0</v>
      </c>
      <c r="T199" s="66">
        <f t="shared" si="488"/>
        <v>0</v>
      </c>
      <c r="U199" s="66">
        <f t="shared" ref="U199:V199" si="489">IF(ISNA(U196),-1,IF(ISNA(U198),99,IF(ISNA(U197),U196,0)))</f>
        <v>0</v>
      </c>
      <c r="V199" s="66">
        <f t="shared" si="489"/>
        <v>0</v>
      </c>
      <c r="W199" s="66">
        <f t="shared" si="488"/>
        <v>0</v>
      </c>
      <c r="X199" s="66">
        <f t="shared" si="488"/>
        <v>4</v>
      </c>
      <c r="Y199" s="66">
        <f t="shared" si="488"/>
        <v>4</v>
      </c>
      <c r="Z199" s="66">
        <f t="shared" si="488"/>
        <v>4</v>
      </c>
      <c r="AA199" s="66">
        <f t="shared" si="488"/>
        <v>4</v>
      </c>
      <c r="AB199" s="66">
        <f t="shared" si="488"/>
        <v>4</v>
      </c>
      <c r="AC199" s="66">
        <f t="shared" si="488"/>
        <v>4</v>
      </c>
      <c r="AD199" s="66">
        <f t="shared" si="488"/>
        <v>4</v>
      </c>
      <c r="AE199" s="66">
        <f t="shared" si="488"/>
        <v>4</v>
      </c>
      <c r="AF199" s="66">
        <f t="shared" ref="AF199:AG199" si="490">IF(ISNA(AF196),-1,IF(ISNA(AF198),99,IF(ISNA(AF197),AF196,0)))</f>
        <v>4</v>
      </c>
      <c r="AG199" s="66">
        <f t="shared" si="490"/>
        <v>4</v>
      </c>
      <c r="AH199" s="66">
        <f t="shared" si="488"/>
        <v>0</v>
      </c>
      <c r="AI199" s="66">
        <f t="shared" si="488"/>
        <v>5</v>
      </c>
      <c r="AJ199" s="66">
        <f t="shared" si="488"/>
        <v>5</v>
      </c>
      <c r="AK199" s="66">
        <f t="shared" si="488"/>
        <v>5</v>
      </c>
      <c r="AL199" s="66">
        <f t="shared" si="488"/>
        <v>5</v>
      </c>
      <c r="AM199" s="66">
        <f t="shared" si="488"/>
        <v>5</v>
      </c>
      <c r="AN199" s="66">
        <f t="shared" ref="AN199" si="491">IF(ISNA(AN196),-1,IF(ISNA(AN198),99,IF(ISNA(AN197),AN196,0)))</f>
        <v>5</v>
      </c>
      <c r="AO199" s="66">
        <f t="shared" si="488"/>
        <v>5</v>
      </c>
      <c r="AP199" s="66">
        <f t="shared" ref="AP199" si="492">IF(ISNA(AP196),-1,IF(ISNA(AP198),99,IF(ISNA(AP197),AP196,0)))</f>
        <v>5</v>
      </c>
      <c r="AQ199" s="66">
        <f t="shared" si="488"/>
        <v>5</v>
      </c>
      <c r="AR199" s="66">
        <f t="shared" si="488"/>
        <v>5</v>
      </c>
      <c r="AS199" s="66">
        <f t="shared" si="488"/>
        <v>5</v>
      </c>
      <c r="AT199" s="66">
        <f t="shared" si="488"/>
        <v>0</v>
      </c>
      <c r="AU199" s="66">
        <f t="shared" si="488"/>
        <v>6</v>
      </c>
      <c r="AV199" s="66">
        <f t="shared" si="488"/>
        <v>0</v>
      </c>
      <c r="AW199" s="66">
        <f t="shared" si="488"/>
        <v>0</v>
      </c>
      <c r="AX199" s="66">
        <f t="shared" si="488"/>
        <v>0</v>
      </c>
      <c r="AY199" s="66"/>
      <c r="BB199" s="66"/>
      <c r="BC199" s="66"/>
      <c r="BM199" s="66"/>
      <c r="BN199" s="66"/>
    </row>
    <row r="200" spans="1:66">
      <c r="E200" t="s">
        <v>16</v>
      </c>
      <c r="F200" s="15" t="str">
        <f t="shared" ref="F200:F207" si="493">IF(E200="*","","COM_PROJ")</f>
        <v/>
      </c>
      <c r="G200" s="43" t="str">
        <f t="shared" ref="G200:G207" si="494">B172</f>
        <v>TPPRCAR</v>
      </c>
      <c r="H200" s="16"/>
      <c r="J200" s="16" t="str">
        <f t="shared" ref="J200:M207" si="495">IF($E200="*","","-")</f>
        <v/>
      </c>
      <c r="L200" s="16" t="str">
        <f t="shared" si="495"/>
        <v/>
      </c>
      <c r="M200" s="16" t="str">
        <f t="shared" si="495"/>
        <v/>
      </c>
      <c r="N200" s="15" t="str">
        <f t="shared" ref="N200:N207" si="496">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83.011371976970224</v>
      </c>
      <c r="X200" s="3" cm="1">
        <f t="array" ref="X200">IF(X$199=-1,Y200,IF(X$199=99,W200,IF(X$199=0,INDEX($E186:$M186,0,X$197),(INDEX($E186:$M186,0,X$199+1)-INDEX($E186:$M186,0,X$199))/(INDEX($E$185:$M$185,0,X$199+1)-INDEX($E$185:$M$185,0,X$199))+W200)))</f>
        <v>84.553772727743649</v>
      </c>
      <c r="Y200" s="3" cm="1">
        <f t="array" ref="Y200">IF(Y$199=-1,Z200,IF(Y$199=99,X200,IF(Y$199=0,INDEX($E186:$M186,0,Y$197),(INDEX($E186:$M186,0,Y$199+1)-INDEX($E186:$M186,0,Y$199))/(INDEX($E$185:$M$185,0,Y$199+1)-INDEX($E$185:$M$185,0,Y$199))+X200)))</f>
        <v>86.096173478517073</v>
      </c>
      <c r="Z200" s="3" cm="1">
        <f t="array" ref="Z200">IF(Z$199=-1,AA200,IF(Z$199=99,Y200,IF(Z$199=0,INDEX($E186:$M186,0,Z$197),(INDEX($E186:$M186,0,Z$199+1)-INDEX($E186:$M186,0,Z$199))/(INDEX($E$185:$M$185,0,Z$199+1)-INDEX($E$185:$M$185,0,Z$199))+Y200)))</f>
        <v>87.638574229290498</v>
      </c>
      <c r="AA200" s="3" cm="1">
        <f t="array" ref="AA200">IF(AA$199=-1,AB200,IF(AA$199=99,Z200,IF(AA$199=0,INDEX($E186:$M186,0,AA$197),(INDEX($E186:$M186,0,AA$199+1)-INDEX($E186:$M186,0,AA$199))/(INDEX($E$185:$M$185,0,AA$199+1)-INDEX($E$185:$M$185,0,AA$199))+Z200)))</f>
        <v>89.180974980063922</v>
      </c>
      <c r="AB200" s="3" cm="1">
        <f t="array" ref="AB200">IF(AB$199=-1,AC200,IF(AB$199=99,AA200,IF(AB$199=0,INDEX($E186:$M186,0,AB$197),(INDEX($E186:$M186,0,AB$199+1)-INDEX($E186:$M186,0,AB$199))/(INDEX($E$185:$M$185,0,AB$199+1)-INDEX($E$185:$M$185,0,AB$199))+AA200)))</f>
        <v>90.723375730837347</v>
      </c>
      <c r="AC200" s="3" cm="1">
        <f t="array" ref="AC200">IF(AC$199=-1,AD200,IF(AC$199=99,AB200,IF(AC$199=0,INDEX($E186:$M186,0,AC$197),(INDEX($E186:$M186,0,AC$199+1)-INDEX($E186:$M186,0,AC$199))/(INDEX($E$185:$M$185,0,AC$199+1)-INDEX($E$185:$M$185,0,AC$199))+AB200)))</f>
        <v>92.265776481610771</v>
      </c>
      <c r="AD200" s="3" cm="1">
        <f t="array" ref="AD200">IF(AD$199=-1,AE200,IF(AD$199=99,AC200,IF(AD$199=0,INDEX($E186:$M186,0,AD$197),(INDEX($E186:$M186,0,AD$199+1)-INDEX($E186:$M186,0,AD$199))/(INDEX($E$185:$M$185,0,AD$199+1)-INDEX($E$185:$M$185,0,AD$199))+AC200)))</f>
        <v>93.808177232384196</v>
      </c>
      <c r="AE200" s="3" cm="1">
        <f t="array" ref="AE200">IF(AE$199=-1,AH200,IF(AE$199=99,AD200,IF(AE$199=0,INDEX($E186:$M186,0,AE$197),(INDEX($E186:$M186,0,AE$199+1)-INDEX($E186:$M186,0,AE$199))/(INDEX($E$185:$M$185,0,AE$199+1)-INDEX($E$185:$M$185,0,AE$199))+AD200)))</f>
        <v>95.350577983157621</v>
      </c>
      <c r="AF200" s="3" cm="1">
        <f t="array" ref="AF200">IF(AF$199=-1,AH200,IF(AF$199=99,AD200,IF(AF$199=0,INDEX($E186:$M186,0,AF$197),(INDEX($E186:$M186,0,AF$199+1)-INDEX($E186:$M186,0,AF$199))/(INDEX($E$185:$M$185,0,AF$199+1)-INDEX($E$185:$M$185,0,AF$199))+AD200)))</f>
        <v>95.350577983157621</v>
      </c>
      <c r="AG200" s="3" cm="1">
        <f t="array" ref="AG200">IF(AG$199=-1,AH200,IF(AG$199=99,AD200,IF(AG$199=0,INDEX($E186:$M186,0,AG$197),(INDEX($E186:$M186,0,AG$199+1)-INDEX($E186:$M186,0,AG$199))/(INDEX($E$185:$M$185,0,AG$199+1)-INDEX($E$185:$M$185,0,AG$199))+AD200)))</f>
        <v>95.350577983157621</v>
      </c>
      <c r="AH200" s="3" cm="1">
        <f t="array" ref="AH200">IF(AH$199=-1,AI200,IF(AH$199=99,AE200,IF(AH$199=0,INDEX($E186:$M186,0,AH$197),(INDEX($E186:$M186,0,AH$199+1)-INDEX($E186:$M186,0,AH$199))/(INDEX($E$185:$M$185,0,AH$199+1)-INDEX($E$185:$M$185,0,AH$199))+AE200)))</f>
        <v>96.892978733931088</v>
      </c>
      <c r="AI200" s="3" cm="1">
        <f t="array" ref="AI200">IF(AI$199=-1,AJ200,IF(AI$199=99,AH200,IF(AI$199=0,INDEX($E186:$M186,0,AI$197),(INDEX($E186:$M186,0,AI$199+1)-INDEX($E186:$M186,0,AI$199))/(INDEX($E$185:$M$185,0,AI$199+1)-INDEX($E$185:$M$185,0,AI$199))+AH200)))</f>
        <v>98.233403204569086</v>
      </c>
      <c r="AJ200" s="3" cm="1">
        <f t="array" ref="AJ200">IF(AJ$199=-1,AK200,IF(AJ$199=99,AI200,IF(AJ$199=0,INDEX($E186:$M186,0,AJ$197),(INDEX($E186:$M186,0,AJ$199+1)-INDEX($E186:$M186,0,AJ$199))/(INDEX($E$185:$M$185,0,AJ$199+1)-INDEX($E$185:$M$185,0,AJ$199))+AI200)))</f>
        <v>99.573827675207085</v>
      </c>
      <c r="AK200" s="3" cm="1">
        <f t="array" ref="AK200">IF(AK$199=-1,AL200,IF(AK$199=99,AJ200,IF(AK$199=0,INDEX($E186:$M186,0,AK$197),(INDEX($E186:$M186,0,AK$199+1)-INDEX($E186:$M186,0,AK$199))/(INDEX($E$185:$M$185,0,AK$199+1)-INDEX($E$185:$M$185,0,AK$199))+AJ200)))</f>
        <v>100.91425214584508</v>
      </c>
      <c r="AL200" s="3" cm="1">
        <f t="array" ref="AL200">IF(AL$199=-1,AM200,IF(AL$199=99,AK200,IF(AL$199=0,INDEX($E186:$M186,0,AL$197),(INDEX($E186:$M186,0,AL$199+1)-INDEX($E186:$M186,0,AL$199))/(INDEX($E$185:$M$185,0,AL$199+1)-INDEX($E$185:$M$185,0,AL$199))+AK200)))</f>
        <v>102.25467661648308</v>
      </c>
      <c r="AM200" s="3" cm="1">
        <f t="array" ref="AM200">IF(AM$199=-1,AO200,IF(AM$199=99,AL200,IF(AM$199=0,INDEX($E186:$M186,0,AM$197),(INDEX($E186:$M186,0,AM$199+1)-INDEX($E186:$M186,0,AM$199))/(INDEX($E$185:$M$185,0,AM$199+1)-INDEX($E$185:$M$185,0,AM$199))+AL200)))</f>
        <v>103.59510108712108</v>
      </c>
      <c r="AN200" s="3" cm="1">
        <f t="array" ref="AN200">IF(AN$199=-1,AP200,IF(AN$199=99,AL200,IF(AN$199=0,INDEX($E186:$M186,0,AN$197),(INDEX($E186:$M186,0,AN$199+1)-INDEX($E186:$M186,0,AN$199))/(INDEX($E$185:$M$185,0,AN$199+1)-INDEX($E$185:$M$185,0,AN$199))+AL200)))</f>
        <v>103.59510108712108</v>
      </c>
      <c r="AO200" s="3" cm="1">
        <f t="array" ref="AO200">IF(AO$199=-1,AQ200,IF(AO$199=99,AM200,IF(AO$199=0,INDEX($E186:$M186,0,AO$197),(INDEX($E186:$M186,0,AO$199+1)-INDEX($E186:$M186,0,AO$199))/(INDEX($E$185:$M$185,0,AO$199+1)-INDEX($E$185:$M$185,0,AO$199))+AM200)))</f>
        <v>104.93552555775908</v>
      </c>
      <c r="AP200" s="3" cm="1">
        <f t="array" ref="AP200">IF(AP$199=-1,AR200,IF(AP$199=99,AO200,IF(AP$199=0,INDEX($E186:$M186,0,AP$197),(INDEX($E186:$M186,0,AP$199+1)-INDEX($E186:$M186,0,AP$199))/(INDEX($E$185:$M$185,0,AP$199+1)-INDEX($E$185:$M$185,0,AP$199))+AO200)))</f>
        <v>106.27595002839708</v>
      </c>
      <c r="AQ200" s="3" cm="1">
        <f t="array" ref="AQ200">IF(AQ$199=-1,AR200,IF(AQ$199=99,AO200,IF(AQ$199=0,INDEX($E186:$M186,0,AQ$197),(INDEX($E186:$M186,0,AQ$199+1)-INDEX($E186:$M186,0,AQ$199))/(INDEX($E$185:$M$185,0,AQ$199+1)-INDEX($E$185:$M$185,0,AQ$199))+AO200)))</f>
        <v>106.27595002839708</v>
      </c>
      <c r="AR200" s="3" cm="1">
        <f t="array" ref="AR200">IF(AR$199=-1,AS200,IF(AR$199=99,AQ200,IF(AR$199=0,INDEX($E186:$M186,0,AR$197),(INDEX($E186:$M186,0,AR$199+1)-INDEX($E186:$M186,0,AR$199))/(INDEX($E$185:$M$185,0,AR$199+1)-INDEX($E$185:$M$185,0,AR$199))+AQ200)))</f>
        <v>107.61637449903508</v>
      </c>
      <c r="AS200" s="3" cm="1">
        <f t="array" ref="AS200">IF(AS$199=-1,AT200,IF(AS$199=99,AR200,IF(AS$199=0,INDEX($E186:$M186,0,AS$197),(INDEX($E186:$M186,0,AS$199+1)-INDEX($E186:$M186,0,AS$199))/(INDEX($E$185:$M$185,0,AS$199+1)-INDEX($E$185:$M$185,0,AS$199))+AR200)))</f>
        <v>108.95679896967307</v>
      </c>
      <c r="AT200" s="3" cm="1">
        <f t="array" ref="AT200">IF(AT$199=-1,AU200,IF(AT$199=99,AS200,IF(AT$199=0,INDEX($E186:$M186,0,AT$197),(INDEX($E186:$M186,0,AT$199+1)-INDEX($E186:$M186,0,AT$199))/(INDEX($E$185:$M$185,0,AT$199+1)-INDEX($E$185:$M$185,0,AT$199))+AS200)))</f>
        <v>110.29722344031103</v>
      </c>
      <c r="AU200" s="247">
        <f>(AT200+AV200)/2</f>
        <v>118.67368967090462</v>
      </c>
      <c r="AV200" s="3" cm="1">
        <f t="array" ref="AV200">IF(AV$199=-1,AW200,IF(AV$199=99,AU200,IF(AV$199=0,INDEX($E186:$M186,0,AV$197),(INDEX($E186:$M186,0,AV$199+1)-INDEX($E186:$M186,0,AV$199))/(INDEX($E$185:$M$185,0,AV$199+1)-INDEX($E$185:$M$185,0,AV$199))+AU200)))</f>
        <v>127.05015590149821</v>
      </c>
      <c r="AW200" s="3" cm="1">
        <f t="array" ref="AW200">IF(AW$199=-1,AX200,IF(AW$199=99,AV200,IF(AW$199=0,INDEX($E186:$M186,0,AW$197),(INDEX($E186:$M186,0,AW$199+1)-INDEX($E186:$M186,0,AW$199))/(INDEX($E$185:$M$185,0,AW$199+1)-INDEX($E$185:$M$185,0,AW$199))+AV200)))</f>
        <v>141.79409056889313</v>
      </c>
      <c r="AX200" s="3" cm="1">
        <f t="array" ref="AX200">IF(AX$199=-1,AY200,IF(AX$199=99,AW200,IF(AX$199=0,INDEX($E186:$M186,0,AX$197),(INDEX($E186:$M186,0,AX$199+1)-INDEX($E186:$M186,0,AX$199))/(INDEX($E$185:$M$185,0,AX$199+1)-INDEX($E$185:$M$185,0,AX$199))+AW200)))</f>
        <v>142.25855097442795</v>
      </c>
      <c r="AY200" s="3"/>
      <c r="BB200" s="3"/>
      <c r="BC200" s="3"/>
      <c r="BM200" s="3"/>
      <c r="BN200" s="92"/>
    </row>
    <row r="201" spans="1:66">
      <c r="E201" t="s">
        <v>16</v>
      </c>
      <c r="F201" s="15" t="str">
        <f t="shared" si="493"/>
        <v/>
      </c>
      <c r="G201" s="43" t="str">
        <f t="shared" si="494"/>
        <v>TPPRSUV</v>
      </c>
      <c r="H201" s="16"/>
      <c r="J201" s="16" t="str">
        <f t="shared" si="495"/>
        <v/>
      </c>
      <c r="L201" s="16" t="str">
        <f t="shared" si="495"/>
        <v/>
      </c>
      <c r="M201" s="16" t="str">
        <f t="shared" si="495"/>
        <v/>
      </c>
      <c r="N201" s="15" t="str">
        <f t="shared" si="496"/>
        <v/>
      </c>
      <c r="O201" s="15"/>
      <c r="P201" s="15"/>
      <c r="Q201" s="3">
        <f t="shared" ref="Q201:Q207" si="497">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17.639916545106175</v>
      </c>
      <c r="X201" s="3" cm="1">
        <f t="array" ref="X201">IF(X$199=-1,Y201,IF(X$199=99,W201,IF(X$199=0,INDEX($E187:$M187,0,X$197),(INDEX($E187:$M187,0,X$199+1)-INDEX($E187:$M187,0,X$199))/(INDEX($E$185:$M$185,0,X$199+1)-INDEX($E$185:$M$185,0,X$199))+W201)))</f>
        <v>16.780982394394098</v>
      </c>
      <c r="Y201" s="3" cm="1">
        <f t="array" ref="Y201">IF(Y$199=-1,Z201,IF(Y$199=99,X201,IF(Y$199=0,INDEX($E187:$M187,0,Y$197),(INDEX($E187:$M187,0,Y$199+1)-INDEX($E187:$M187,0,Y$199))/(INDEX($E$185:$M$185,0,Y$199+1)-INDEX($E$185:$M$185,0,Y$199))+X201)))</f>
        <v>15.922048243682022</v>
      </c>
      <c r="Z201" s="3" cm="1">
        <f t="array" ref="Z201">IF(Z$199=-1,AA201,IF(Z$199=99,Y201,IF(Z$199=0,INDEX($E187:$M187,0,Z$197),(INDEX($E187:$M187,0,Z$199+1)-INDEX($E187:$M187,0,Z$199))/(INDEX($E$185:$M$185,0,Z$199+1)-INDEX($E$185:$M$185,0,Z$199))+Y201)))</f>
        <v>15.063114092969947</v>
      </c>
      <c r="AA201" s="3" cm="1">
        <f t="array" ref="AA201">IF(AA$199=-1,AB201,IF(AA$199=99,Z201,IF(AA$199=0,INDEX($E187:$M187,0,AA$197),(INDEX($E187:$M187,0,AA$199+1)-INDEX($E187:$M187,0,AA$199))/(INDEX($E$185:$M$185,0,AA$199+1)-INDEX($E$185:$M$185,0,AA$199))+Z201)))</f>
        <v>14.204179942257872</v>
      </c>
      <c r="AB201" s="3" cm="1">
        <f t="array" ref="AB201">IF(AB$199=-1,AC201,IF(AB$199=99,AA201,IF(AB$199=0,INDEX($E187:$M187,0,AB$197),(INDEX($E187:$M187,0,AB$199+1)-INDEX($E187:$M187,0,AB$199))/(INDEX($E$185:$M$185,0,AB$199+1)-INDEX($E$185:$M$185,0,AB$199))+AA201)))</f>
        <v>13.345245791545796</v>
      </c>
      <c r="AC201" s="3" cm="1">
        <f t="array" ref="AC201">IF(AC$199=-1,AD201,IF(AC$199=99,AB201,IF(AC$199=0,INDEX($E187:$M187,0,AC$197),(INDEX($E187:$M187,0,AC$199+1)-INDEX($E187:$M187,0,AC$199))/(INDEX($E$185:$M$185,0,AC$199+1)-INDEX($E$185:$M$185,0,AC$199))+AB201)))</f>
        <v>12.486311640833721</v>
      </c>
      <c r="AD201" s="3" cm="1">
        <f t="array" ref="AD201">IF(AD$199=-1,AE201,IF(AD$199=99,AC201,IF(AD$199=0,INDEX($E187:$M187,0,AD$197),(INDEX($E187:$M187,0,AD$199+1)-INDEX($E187:$M187,0,AD$199))/(INDEX($E$185:$M$185,0,AD$199+1)-INDEX($E$185:$M$185,0,AD$199))+AC201)))</f>
        <v>11.627377490121646</v>
      </c>
      <c r="AE201" s="3" cm="1">
        <f t="array" ref="AE201">IF(AE$199=-1,AH201,IF(AE$199=99,AD201,IF(AE$199=0,INDEX($E187:$M187,0,AE$197),(INDEX($E187:$M187,0,AE$199+1)-INDEX($E187:$M187,0,AE$199))/(INDEX($E$185:$M$185,0,AE$199+1)-INDEX($E$185:$M$185,0,AE$199))+AD201)))</f>
        <v>10.76844333940957</v>
      </c>
      <c r="AF201" s="3" cm="1">
        <f t="array" ref="AF201">IF(AF$199=-1,AH201,IF(AF$199=99,AD201,IF(AF$199=0,INDEX($E187:$M187,0,AF$197),(INDEX($E187:$M187,0,AF$199+1)-INDEX($E187:$M187,0,AF$199))/(INDEX($E$185:$M$185,0,AF$199+1)-INDEX($E$185:$M$185,0,AF$199))+AD201)))</f>
        <v>10.76844333940957</v>
      </c>
      <c r="AG201" s="3" cm="1">
        <f t="array" ref="AG201">IF(AG$199=-1,AH201,IF(AG$199=99,AD201,IF(AG$199=0,INDEX($E187:$M187,0,AG$197),(INDEX($E187:$M187,0,AG$199+1)-INDEX($E187:$M187,0,AG$199))/(INDEX($E$185:$M$185,0,AG$199+1)-INDEX($E$185:$M$185,0,AG$199))+AD201)))</f>
        <v>10.76844333940957</v>
      </c>
      <c r="AH201" s="3" cm="1">
        <f t="array" ref="AH201">IF(AH$199=-1,AI201,IF(AH$199=99,AE201,IF(AH$199=0,INDEX($E187:$M187,0,AH$197),(INDEX($E187:$M187,0,AH$199+1)-INDEX($E187:$M187,0,AH$199))/(INDEX($E$185:$M$185,0,AH$199+1)-INDEX($E$185:$M$185,0,AH$199))+AE201)))</f>
        <v>9.9095091886974949</v>
      </c>
      <c r="AI201" s="3" cm="1">
        <f t="array" ref="AI201">IF(AI$199=-1,AJ201,IF(AI$199=99,AH201,IF(AI$199=0,INDEX($E187:$M187,0,AI$197),(INDEX($E187:$M187,0,AI$199+1)-INDEX($E187:$M187,0,AI$199))/(INDEX($E$185:$M$185,0,AI$199+1)-INDEX($E$185:$M$185,0,AI$199))+AH201)))</f>
        <v>9.9099939861451478</v>
      </c>
      <c r="AJ201" s="3" cm="1">
        <f t="array" ref="AJ201">IF(AJ$199=-1,AK201,IF(AJ$199=99,AI201,IF(AJ$199=0,INDEX($E187:$M187,0,AJ$197),(INDEX($E187:$M187,0,AJ$199+1)-INDEX($E187:$M187,0,AJ$199))/(INDEX($E$185:$M$185,0,AJ$199+1)-INDEX($E$185:$M$185,0,AJ$199))+AI201)))</f>
        <v>9.9104787835928008</v>
      </c>
      <c r="AK201" s="3" cm="1">
        <f t="array" ref="AK201">IF(AK$199=-1,AL201,IF(AK$199=99,AJ201,IF(AK$199=0,INDEX($E187:$M187,0,AK$197),(INDEX($E187:$M187,0,AK$199+1)-INDEX($E187:$M187,0,AK$199))/(INDEX($E$185:$M$185,0,AK$199+1)-INDEX($E$185:$M$185,0,AK$199))+AJ201)))</f>
        <v>9.9109635810404537</v>
      </c>
      <c r="AL201" s="3" cm="1">
        <f t="array" ref="AL201">IF(AL$199=-1,AM201,IF(AL$199=99,AK201,IF(AL$199=0,INDEX($E187:$M187,0,AL$197),(INDEX($E187:$M187,0,AL$199+1)-INDEX($E187:$M187,0,AL$199))/(INDEX($E$185:$M$185,0,AL$199+1)-INDEX($E$185:$M$185,0,AL$199))+AK201)))</f>
        <v>9.9114483784881067</v>
      </c>
      <c r="AM201" s="3" cm="1">
        <f t="array" ref="AM201">IF(AM$199=-1,AO201,IF(AM$199=99,AL201,IF(AM$199=0,INDEX($E187:$M187,0,AM$197),(INDEX($E187:$M187,0,AM$199+1)-INDEX($E187:$M187,0,AM$199))/(INDEX($E$185:$M$185,0,AM$199+1)-INDEX($E$185:$M$185,0,AM$199))+AL201)))</f>
        <v>9.9119331759357596</v>
      </c>
      <c r="AN201" s="3" cm="1">
        <f t="array" ref="AN201">IF(AN$199=-1,AP201,IF(AN$199=99,AL201,IF(AN$199=0,INDEX($E187:$M187,0,AN$197),(INDEX($E187:$M187,0,AN$199+1)-INDEX($E187:$M187,0,AN$199))/(INDEX($E$185:$M$185,0,AN$199+1)-INDEX($E$185:$M$185,0,AN$199))+AL201)))</f>
        <v>9.9119331759357596</v>
      </c>
      <c r="AO201" s="3" cm="1">
        <f t="array" ref="AO201">IF(AO$199=-1,AQ201,IF(AO$199=99,AM201,IF(AO$199=0,INDEX($E187:$M187,0,AO$197),(INDEX($E187:$M187,0,AO$199+1)-INDEX($E187:$M187,0,AO$199))/(INDEX($E$185:$M$185,0,AO$199+1)-INDEX($E$185:$M$185,0,AO$199))+AM201)))</f>
        <v>9.9124179733834126</v>
      </c>
      <c r="AP201" s="3" cm="1">
        <f t="array" ref="AP201">IF(AP$199=-1,AR201,IF(AP$199=99,AO201,IF(AP$199=0,INDEX($E187:$M187,0,AP$197),(INDEX($E187:$M187,0,AP$199+1)-INDEX($E187:$M187,0,AP$199))/(INDEX($E$185:$M$185,0,AP$199+1)-INDEX($E$185:$M$185,0,AP$199))+AO201)))</f>
        <v>9.9129027708310655</v>
      </c>
      <c r="AQ201" s="3" cm="1">
        <f t="array" ref="AQ201">IF(AQ$199=-1,AR201,IF(AQ$199=99,AO201,IF(AQ$199=0,INDEX($E187:$M187,0,AQ$197),(INDEX($E187:$M187,0,AQ$199+1)-INDEX($E187:$M187,0,AQ$199))/(INDEX($E$185:$M$185,0,AQ$199+1)-INDEX($E$185:$M$185,0,AQ$199))+AO201)))</f>
        <v>9.9129027708310655</v>
      </c>
      <c r="AR201" s="3" cm="1">
        <f t="array" ref="AR201">IF(AR$199=-1,AS201,IF(AR$199=99,AQ201,IF(AR$199=0,INDEX($E187:$M187,0,AR$197),(INDEX($E187:$M187,0,AR$199+1)-INDEX($E187:$M187,0,AR$199))/(INDEX($E$185:$M$185,0,AR$199+1)-INDEX($E$185:$M$185,0,AR$199))+AQ201)))</f>
        <v>9.9133875682787185</v>
      </c>
      <c r="AS201" s="3" cm="1">
        <f t="array" ref="AS201">IF(AS$199=-1,AT201,IF(AS$199=99,AR201,IF(AS$199=0,INDEX($E187:$M187,0,AS$197),(INDEX($E187:$M187,0,AS$199+1)-INDEX($E187:$M187,0,AS$199))/(INDEX($E$185:$M$185,0,AS$199+1)-INDEX($E$185:$M$185,0,AS$199))+AR201)))</f>
        <v>9.9138723657263714</v>
      </c>
      <c r="AT201" s="3" cm="1">
        <f t="array" ref="AT201">IF(AT$199=-1,AU201,IF(AT$199=99,AS201,IF(AT$199=0,INDEX($E187:$M187,0,AT$197),(INDEX($E187:$M187,0,AT$199+1)-INDEX($E187:$M187,0,AT$199))/(INDEX($E$185:$M$185,0,AT$199+1)-INDEX($E$185:$M$185,0,AT$199))+AS201)))</f>
        <v>9.9143571631740244</v>
      </c>
      <c r="AU201" s="247">
        <f t="shared" ref="AU201:AU207" si="498">(AT201+AV201)/2</f>
        <v>11.454061553822715</v>
      </c>
      <c r="AV201" s="3" cm="1">
        <f t="array" ref="AV201">IF(AV$199=-1,AW201,IF(AV$199=99,AU201,IF(AV$199=0,INDEX($E187:$M187,0,AV$197),(INDEX($E187:$M187,0,AV$199+1)-INDEX($E187:$M187,0,AV$199))/(INDEX($E$185:$M$185,0,AV$199+1)-INDEX($E$185:$M$185,0,AV$199))+AU201)))</f>
        <v>12.993765944471408</v>
      </c>
      <c r="AW201" s="3" cm="1">
        <f t="array" ref="AW201">IF(AW$199=-1,AX201,IF(AW$199=99,AV201,IF(AW$199=0,INDEX($E187:$M187,0,AW$197),(INDEX($E187:$M187,0,AW$199+1)-INDEX($E187:$M187,0,AW$199))/(INDEX($E$185:$M$185,0,AW$199+1)-INDEX($E$185:$M$185,0,AW$199))+AV201)))</f>
        <v>14.501668353636795</v>
      </c>
      <c r="AX201" s="3" cm="1">
        <f t="array" ref="AX201">IF(AX$199=-1,AY201,IF(AX$199=99,AW201,IF(AX$199=0,INDEX($E187:$M187,0,AX$197),(INDEX($E187:$M187,0,AX$199+1)-INDEX($E187:$M187,0,AX$199))/(INDEX($E$185:$M$185,0,AX$199+1)-INDEX($E$185:$M$185,0,AX$199))+AW201)))</f>
        <v>12.787285480847457</v>
      </c>
      <c r="AY201" s="3"/>
      <c r="BB201" s="3"/>
      <c r="BC201" s="3"/>
      <c r="BM201" s="3"/>
      <c r="BN201" s="92"/>
    </row>
    <row r="202" spans="1:66">
      <c r="E202" t="s">
        <v>16</v>
      </c>
      <c r="F202" s="15" t="str">
        <f t="shared" si="493"/>
        <v/>
      </c>
      <c r="G202" s="43" t="str">
        <f t="shared" si="494"/>
        <v>TPPRMOT</v>
      </c>
      <c r="H202" s="16"/>
      <c r="J202" s="16" t="str">
        <f t="shared" si="495"/>
        <v/>
      </c>
      <c r="L202" s="16" t="str">
        <f t="shared" si="495"/>
        <v/>
      </c>
      <c r="M202" s="16" t="str">
        <f t="shared" si="495"/>
        <v/>
      </c>
      <c r="N202" s="15" t="str">
        <f t="shared" si="496"/>
        <v/>
      </c>
      <c r="O202" s="15"/>
      <c r="P202" s="15"/>
      <c r="Q202" s="3">
        <f t="shared" si="497"/>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3.1129264491363839</v>
      </c>
      <c r="X202" s="3" cm="1">
        <f t="array" ref="X202">IF(X$199=-1,Y202,IF(X$199=99,W202,IF(X$199=0,INDEX($E188:$M188,0,X$197),(INDEX($E188:$M188,0,X$199+1)-INDEX($E188:$M188,0,X$199))/(INDEX($E$185:$M$185,0,X$199+1)-INDEX($E$185:$M$185,0,X$199))+W202)))</f>
        <v>3.1340645914063225</v>
      </c>
      <c r="Y202" s="3" cm="1">
        <f t="array" ref="Y202">IF(Y$199=-1,Z202,IF(Y$199=99,X202,IF(Y$199=0,INDEX($E188:$M188,0,Y$197),(INDEX($E188:$M188,0,Y$199+1)-INDEX($E188:$M188,0,Y$199))/(INDEX($E$185:$M$185,0,Y$199+1)-INDEX($E$185:$M$185,0,Y$199))+X202)))</f>
        <v>3.1552027336762611</v>
      </c>
      <c r="Z202" s="3" cm="1">
        <f t="array" ref="Z202">IF(Z$199=-1,AA202,IF(Z$199=99,Y202,IF(Z$199=0,INDEX($E188:$M188,0,Z$197),(INDEX($E188:$M188,0,Z$199+1)-INDEX($E188:$M188,0,Z$199))/(INDEX($E$185:$M$185,0,Z$199+1)-INDEX($E$185:$M$185,0,Z$199))+Y202)))</f>
        <v>3.1763408759461997</v>
      </c>
      <c r="AA202" s="3" cm="1">
        <f t="array" ref="AA202">IF(AA$199=-1,AB202,IF(AA$199=99,Z202,IF(AA$199=0,INDEX($E188:$M188,0,AA$197),(INDEX($E188:$M188,0,AA$199+1)-INDEX($E188:$M188,0,AA$199))/(INDEX($E$185:$M$185,0,AA$199+1)-INDEX($E$185:$M$185,0,AA$199))+Z202)))</f>
        <v>3.1974790182161383</v>
      </c>
      <c r="AB202" s="3" cm="1">
        <f t="array" ref="AB202">IF(AB$199=-1,AC202,IF(AB$199=99,AA202,IF(AB$199=0,INDEX($E188:$M188,0,AB$197),(INDEX($E188:$M188,0,AB$199+1)-INDEX($E188:$M188,0,AB$199))/(INDEX($E$185:$M$185,0,AB$199+1)-INDEX($E$185:$M$185,0,AB$199))+AA202)))</f>
        <v>3.2186171604860769</v>
      </c>
      <c r="AC202" s="3" cm="1">
        <f t="array" ref="AC202">IF(AC$199=-1,AD202,IF(AC$199=99,AB202,IF(AC$199=0,INDEX($E188:$M188,0,AC$197),(INDEX($E188:$M188,0,AC$199+1)-INDEX($E188:$M188,0,AC$199))/(INDEX($E$185:$M$185,0,AC$199+1)-INDEX($E$185:$M$185,0,AC$199))+AB202)))</f>
        <v>3.2397553027560155</v>
      </c>
      <c r="AD202" s="3" cm="1">
        <f t="array" ref="AD202">IF(AD$199=-1,AE202,IF(AD$199=99,AC202,IF(AD$199=0,INDEX($E188:$M188,0,AD$197),(INDEX($E188:$M188,0,AD$199+1)-INDEX($E188:$M188,0,AD$199))/(INDEX($E$185:$M$185,0,AD$199+1)-INDEX($E$185:$M$185,0,AD$199))+AC202)))</f>
        <v>3.2608934450259541</v>
      </c>
      <c r="AE202" s="3" cm="1">
        <f t="array" ref="AE202">IF(AE$199=-1,AH202,IF(AE$199=99,AD202,IF(AE$199=0,INDEX($E188:$M188,0,AE$197),(INDEX($E188:$M188,0,AE$199+1)-INDEX($E188:$M188,0,AE$199))/(INDEX($E$185:$M$185,0,AE$199+1)-INDEX($E$185:$M$185,0,AE$199))+AD202)))</f>
        <v>3.2820315872958927</v>
      </c>
      <c r="AF202" s="3" cm="1">
        <f t="array" ref="AF202">IF(AF$199=-1,AH202,IF(AF$199=99,AD202,IF(AF$199=0,INDEX($E188:$M188,0,AF$197),(INDEX($E188:$M188,0,AF$199+1)-INDEX($E188:$M188,0,AF$199))/(INDEX($E$185:$M$185,0,AF$199+1)-INDEX($E$185:$M$185,0,AF$199))+AD202)))</f>
        <v>3.2820315872958927</v>
      </c>
      <c r="AG202" s="3" cm="1">
        <f t="array" ref="AG202">IF(AG$199=-1,AH202,IF(AG$199=99,AD202,IF(AG$199=0,INDEX($E188:$M188,0,AG$197),(INDEX($E188:$M188,0,AG$199+1)-INDEX($E188:$M188,0,AG$199))/(INDEX($E$185:$M$185,0,AG$199+1)-INDEX($E$185:$M$185,0,AG$199))+AD202)))</f>
        <v>3.2820315872958927</v>
      </c>
      <c r="AH202" s="3" cm="1">
        <f t="array" ref="AH202">IF(AH$199=-1,AI202,IF(AH$199=99,AE202,IF(AH$199=0,INDEX($E188:$M188,0,AH$197),(INDEX($E188:$M188,0,AH$199+1)-INDEX($E188:$M188,0,AH$199))/(INDEX($E$185:$M$185,0,AH$199+1)-INDEX($E$185:$M$185,0,AH$199))+AE202)))</f>
        <v>3.3031697295658322</v>
      </c>
      <c r="AI202" s="3" cm="1">
        <f t="array" ref="AI202">IF(AI$199=-1,AJ202,IF(AI$199=99,AH202,IF(AI$199=0,INDEX($E188:$M188,0,AI$197),(INDEX($E188:$M188,0,AI$199+1)-INDEX($E188:$M188,0,AI$199))/(INDEX($E$185:$M$185,0,AI$199+1)-INDEX($E$185:$M$185,0,AI$199))+AH202)))</f>
        <v>3.3446411502282749</v>
      </c>
      <c r="AJ202" s="3" cm="1">
        <f t="array" ref="AJ202">IF(AJ$199=-1,AK202,IF(AJ$199=99,AI202,IF(AJ$199=0,INDEX($E188:$M188,0,AJ$197),(INDEX($E188:$M188,0,AJ$199+1)-INDEX($E188:$M188,0,AJ$199))/(INDEX($E$185:$M$185,0,AJ$199+1)-INDEX($E$185:$M$185,0,AJ$199))+AI202)))</f>
        <v>3.3861125708907176</v>
      </c>
      <c r="AK202" s="3" cm="1">
        <f t="array" ref="AK202">IF(AK$199=-1,AL202,IF(AK$199=99,AJ202,IF(AK$199=0,INDEX($E188:$M188,0,AK$197),(INDEX($E188:$M188,0,AK$199+1)-INDEX($E188:$M188,0,AK$199))/(INDEX($E$185:$M$185,0,AK$199+1)-INDEX($E$185:$M$185,0,AK$199))+AJ202)))</f>
        <v>3.4275839915531603</v>
      </c>
      <c r="AL202" s="3" cm="1">
        <f t="array" ref="AL202">IF(AL$199=-1,AM202,IF(AL$199=99,AK202,IF(AL$199=0,INDEX($E188:$M188,0,AL$197),(INDEX($E188:$M188,0,AL$199+1)-INDEX($E188:$M188,0,AL$199))/(INDEX($E$185:$M$185,0,AL$199+1)-INDEX($E$185:$M$185,0,AL$199))+AK202)))</f>
        <v>3.469055412215603</v>
      </c>
      <c r="AM202" s="3" cm="1">
        <f t="array" ref="AM202">IF(AM$199=-1,AO202,IF(AM$199=99,AL202,IF(AM$199=0,INDEX($E188:$M188,0,AM$197),(INDEX($E188:$M188,0,AM$199+1)-INDEX($E188:$M188,0,AM$199))/(INDEX($E$185:$M$185,0,AM$199+1)-INDEX($E$185:$M$185,0,AM$199))+AL202)))</f>
        <v>3.5105268328780457</v>
      </c>
      <c r="AN202" s="3" cm="1">
        <f t="array" ref="AN202">IF(AN$199=-1,AP202,IF(AN$199=99,AL202,IF(AN$199=0,INDEX($E188:$M188,0,AN$197),(INDEX($E188:$M188,0,AN$199+1)-INDEX($E188:$M188,0,AN$199))/(INDEX($E$185:$M$185,0,AN$199+1)-INDEX($E$185:$M$185,0,AN$199))+AL202)))</f>
        <v>3.5105268328780457</v>
      </c>
      <c r="AO202" s="3" cm="1">
        <f t="array" ref="AO202">IF(AO$199=-1,AQ202,IF(AO$199=99,AM202,IF(AO$199=0,INDEX($E188:$M188,0,AO$197),(INDEX($E188:$M188,0,AO$199+1)-INDEX($E188:$M188,0,AO$199))/(INDEX($E$185:$M$185,0,AO$199+1)-INDEX($E$185:$M$185,0,AO$199))+AM202)))</f>
        <v>3.5519982535404884</v>
      </c>
      <c r="AP202" s="3" cm="1">
        <f t="array" ref="AP202">IF(AP$199=-1,AR202,IF(AP$199=99,AO202,IF(AP$199=0,INDEX($E188:$M188,0,AP$197),(INDEX($E188:$M188,0,AP$199+1)-INDEX($E188:$M188,0,AP$199))/(INDEX($E$185:$M$185,0,AP$199+1)-INDEX($E$185:$M$185,0,AP$199))+AO202)))</f>
        <v>3.5934696742029311</v>
      </c>
      <c r="AQ202" s="3" cm="1">
        <f t="array" ref="AQ202">IF(AQ$199=-1,AR202,IF(AQ$199=99,AO202,IF(AQ$199=0,INDEX($E188:$M188,0,AQ$197),(INDEX($E188:$M188,0,AQ$199+1)-INDEX($E188:$M188,0,AQ$199))/(INDEX($E$185:$M$185,0,AQ$199+1)-INDEX($E$185:$M$185,0,AQ$199))+AO202)))</f>
        <v>3.5934696742029311</v>
      </c>
      <c r="AR202" s="3" cm="1">
        <f t="array" ref="AR202">IF(AR$199=-1,AS202,IF(AR$199=99,AQ202,IF(AR$199=0,INDEX($E188:$M188,0,AR$197),(INDEX($E188:$M188,0,AR$199+1)-INDEX($E188:$M188,0,AR$199))/(INDEX($E$185:$M$185,0,AR$199+1)-INDEX($E$185:$M$185,0,AR$199))+AQ202)))</f>
        <v>3.6349410948653738</v>
      </c>
      <c r="AS202" s="3" cm="1">
        <f t="array" ref="AS202">IF(AS$199=-1,AT202,IF(AS$199=99,AR202,IF(AS$199=0,INDEX($E188:$M188,0,AS$197),(INDEX($E188:$M188,0,AS$199+1)-INDEX($E188:$M188,0,AS$199))/(INDEX($E$185:$M$185,0,AS$199+1)-INDEX($E$185:$M$185,0,AS$199))+AR202)))</f>
        <v>3.6764125155278164</v>
      </c>
      <c r="AT202" s="3" cm="1">
        <f t="array" ref="AT202">IF(AT$199=-1,AU202,IF(AT$199=99,AS202,IF(AT$199=0,INDEX($E188:$M188,0,AT$197),(INDEX($E188:$M188,0,AT$199+1)-INDEX($E188:$M188,0,AT$199))/(INDEX($E$185:$M$185,0,AT$199+1)-INDEX($E$185:$M$185,0,AT$199))+AS202)))</f>
        <v>3.7178839361902591</v>
      </c>
      <c r="AU202" s="247">
        <f t="shared" si="498"/>
        <v>4.0245696255070307</v>
      </c>
      <c r="AV202" s="3" cm="1">
        <f t="array" ref="AV202">IF(AV$199=-1,AW202,IF(AV$199=99,AU202,IF(AV$199=0,INDEX($E188:$M188,0,AV$197),(INDEX($E188:$M188,0,AV$199+1)-INDEX($E188:$M188,0,AV$199))/(INDEX($E$185:$M$185,0,AV$199+1)-INDEX($E$185:$M$185,0,AV$199))+AU202)))</f>
        <v>4.3312553148238031</v>
      </c>
      <c r="AW202" s="3" cm="1">
        <f t="array" ref="AW202">IF(AW$199=-1,AX202,IF(AW$199=99,AV202,IF(AW$199=0,INDEX($E188:$M188,0,AW$197),(INDEX($E188:$M188,0,AW$199+1)-INDEX($E188:$M188,0,AW$199))/(INDEX($E$185:$M$185,0,AW$199+1)-INDEX($E$185:$M$185,0,AW$199))+AV202)))</f>
        <v>4.833889451212265</v>
      </c>
      <c r="AX202" s="3" cm="1">
        <f t="array" ref="AX202">IF(AX$199=-1,AY202,IF(AX$199=99,AW202,IF(AX$199=0,INDEX($E188:$M188,0,AX$197),(INDEX($E188:$M188,0,AX$199+1)-INDEX($E188:$M188,0,AX$199))/(INDEX($E$185:$M$185,0,AX$199+1)-INDEX($E$185:$M$185,0,AX$199))+AW202)))</f>
        <v>4.7952320553177961</v>
      </c>
      <c r="AY202" s="3"/>
      <c r="BB202" s="3"/>
      <c r="BC202" s="3"/>
      <c r="BM202" s="3"/>
      <c r="BN202" s="92"/>
    </row>
    <row r="203" spans="1:66">
      <c r="E203" t="s">
        <v>16</v>
      </c>
      <c r="F203" s="15" t="str">
        <f t="shared" si="493"/>
        <v/>
      </c>
      <c r="G203" s="43" t="str">
        <f t="shared" si="494"/>
        <v>TPPUBUS</v>
      </c>
      <c r="H203" s="16"/>
      <c r="J203" s="16" t="str">
        <f t="shared" si="495"/>
        <v/>
      </c>
      <c r="L203" s="16" t="str">
        <f t="shared" si="495"/>
        <v/>
      </c>
      <c r="M203" s="16" t="str">
        <f t="shared" si="495"/>
        <v/>
      </c>
      <c r="N203" s="15" t="str">
        <f t="shared" si="496"/>
        <v/>
      </c>
      <c r="O203" s="15"/>
      <c r="P203" s="15"/>
      <c r="Q203" s="3">
        <f t="shared" si="497"/>
        <v>0.64296697178877804</v>
      </c>
      <c r="R203" s="3" cm="1">
        <f t="array" ref="R203">IF(R$199=-1,S203,IF(R$199=99,Q203,IF(R$199=0,INDEX($E189:$M189,0,R$197),(INDEX($E189:$M189,0,R$199+1)-INDEX($E189:$M189,0,R$199))/(INDEX($E$185:$M$185,0,R$199+1)-INDEX($E$185:$M$185,0,R$199))+Q203)))</f>
        <v>0.64967766268593241</v>
      </c>
      <c r="S203" s="3" cm="1">
        <f t="array" ref="S203">IF(S$199=-1,T203,IF(S$199=99,R203,IF(S$199=0,INDEX($E189:$M189,0,S$197),(INDEX($E189:$M189,0,S$199+1)-INDEX($E189:$M189,0,S$199))/(INDEX($E$185:$M$185,0,S$199+1)-INDEX($E$185:$M$185,0,S$199))+R203)))</f>
        <v>0.65638835358308667</v>
      </c>
      <c r="T203" s="3" cm="1">
        <f t="array" ref="T203">IF(T$199=-1,W203,IF(T$199=99,S203,IF(T$199=0,INDEX($E189:$M189,0,T$197),(INDEX($E189:$M189,0,T$199+1)-INDEX($E189:$M189,0,T$199))/(INDEX($E$185:$M$185,0,T$199+1)-INDEX($E$185:$M$185,0,T$199))+S203)))</f>
        <v>0.66728000543342869</v>
      </c>
      <c r="U203" s="3" cm="1">
        <f t="array" ref="U203">IF(U$199=-1,W203,IF(U$199=99,S203,IF(U$199=0,INDEX($E189:$M189,0,U$197),(INDEX($E189:$M189,0,U$199+1)-INDEX($E189:$M189,0,U$199))/(INDEX($E$185:$M$185,0,U$199+1)-INDEX($E$185:$M$185,0,U$199))+S203)))</f>
        <v>0.66728000543342869</v>
      </c>
      <c r="V203" s="3" cm="1">
        <f t="array" ref="V203">IF(V$199=-1,W203,IF(V$199=99,S203,IF(V$199=0,INDEX($E189:$M189,0,V$197),(INDEX($E189:$M189,0,V$199+1)-INDEX($E189:$M189,0,V$199))/(INDEX($E$185:$M$185,0,V$199+1)-INDEX($E$185:$M$185,0,V$199))+S203)))</f>
        <v>0.66728000543342869</v>
      </c>
      <c r="W203" s="3" cm="1">
        <f t="array" ref="W203">IF(W$199=-1,X203,IF(W$199=99,T203,IF(W$199=0,INDEX($E189:$M189,0,W$197),(INDEX($E189:$M189,0,W$199+1)-INDEX($E189:$M189,0,W$199))/(INDEX($E$185:$M$185,0,W$199+1)-INDEX($E$185:$M$185,0,W$199))+T203)))</f>
        <v>0.66082387926845887</v>
      </c>
      <c r="X203" s="3" cm="1">
        <f t="array" ref="X203">IF(X$199=-1,Y203,IF(X$199=99,W203,IF(X$199=0,INDEX($E189:$M189,0,X$197),(INDEX($E189:$M189,0,X$199+1)-INDEX($E189:$M189,0,X$199))/(INDEX($E$185:$M$185,0,X$199+1)-INDEX($E$185:$M$185,0,X$199))+W203)))</f>
        <v>0.58739900379418564</v>
      </c>
      <c r="Y203" s="3" cm="1">
        <f t="array" ref="Y203">IF(Y$199=-1,Z203,IF(Y$199=99,X203,IF(Y$199=0,INDEX($E189:$M189,0,Y$197),(INDEX($E189:$M189,0,Y$199+1)-INDEX($E189:$M189,0,Y$199))/(INDEX($E$185:$M$185,0,Y$199+1)-INDEX($E$185:$M$185,0,Y$199))+X203)))</f>
        <v>0.5139741283199124</v>
      </c>
      <c r="Z203" s="3" cm="1">
        <f t="array" ref="Z203">IF(Z$199=-1,AA203,IF(Z$199=99,Y203,IF(Z$199=0,INDEX($E189:$M189,0,Z$197),(INDEX($E189:$M189,0,Z$199+1)-INDEX($E189:$M189,0,Z$199))/(INDEX($E$185:$M$185,0,Z$199+1)-INDEX($E$185:$M$185,0,Z$199))+Y203)))</f>
        <v>0.44054925284563917</v>
      </c>
      <c r="AA203" s="3" cm="1">
        <f t="array" ref="AA203">IF(AA$199=-1,AB203,IF(AA$199=99,Z203,IF(AA$199=0,INDEX($E189:$M189,0,AA$197),(INDEX($E189:$M189,0,AA$199+1)-INDEX($E189:$M189,0,AA$199))/(INDEX($E$185:$M$185,0,AA$199+1)-INDEX($E$185:$M$185,0,AA$199))+Z203)))</f>
        <v>0.36712437737136594</v>
      </c>
      <c r="AB203" s="3" cm="1">
        <f t="array" ref="AB203">IF(AB$199=-1,AC203,IF(AB$199=99,AA203,IF(AB$199=0,INDEX($E189:$M189,0,AB$197),(INDEX($E189:$M189,0,AB$199+1)-INDEX($E189:$M189,0,AB$199))/(INDEX($E$185:$M$185,0,AB$199+1)-INDEX($E$185:$M$185,0,AB$199))+AA203)))</f>
        <v>0.29369950189709271</v>
      </c>
      <c r="AC203" s="3" cm="1">
        <f t="array" ref="AC203">IF(AC$199=-1,AD203,IF(AC$199=99,AB203,IF(AC$199=0,INDEX($E189:$M189,0,AC$197),(INDEX($E189:$M189,0,AC$199+1)-INDEX($E189:$M189,0,AC$199))/(INDEX($E$185:$M$185,0,AC$199+1)-INDEX($E$185:$M$185,0,AC$199))+AB203)))</f>
        <v>0.2202746264228195</v>
      </c>
      <c r="AD203" s="3" cm="1">
        <f t="array" ref="AD203">IF(AD$199=-1,AE203,IF(AD$199=99,AC203,IF(AD$199=0,INDEX($E189:$M189,0,AD$197),(INDEX($E189:$M189,0,AD$199+1)-INDEX($E189:$M189,0,AD$199))/(INDEX($E$185:$M$185,0,AD$199+1)-INDEX($E$185:$M$185,0,AD$199))+AC203)))</f>
        <v>0.1468497509485463</v>
      </c>
      <c r="AE203" s="3" cm="1">
        <f t="array" ref="AE203">IF(AE$199=-1,AH203,IF(AE$199=99,AD203,IF(AE$199=0,INDEX($E189:$M189,0,AE$197),(INDEX($E189:$M189,0,AE$199+1)-INDEX($E189:$M189,0,AE$199))/(INDEX($E$185:$M$185,0,AE$199+1)-INDEX($E$185:$M$185,0,AE$199))+AD203)))</f>
        <v>7.3424875474273094E-2</v>
      </c>
      <c r="AF203" s="3" cm="1">
        <f t="array" ref="AF203">IF(AF$199=-1,AH203,IF(AF$199=99,AD203,IF(AF$199=0,INDEX($E189:$M189,0,AF$197),(INDEX($E189:$M189,0,AF$199+1)-INDEX($E189:$M189,0,AF$199))/(INDEX($E$185:$M$185,0,AF$199+1)-INDEX($E$185:$M$185,0,AF$199))+AD203)))</f>
        <v>7.3424875474273094E-2</v>
      </c>
      <c r="AG203" s="3" cm="1">
        <f t="array" ref="AG203">IF(AG$199=-1,AH203,IF(AG$199=99,AD203,IF(AG$199=0,INDEX($E189:$M189,0,AG$197),(INDEX($E189:$M189,0,AG$199+1)-INDEX($E189:$M189,0,AG$199))/(INDEX($E$185:$M$185,0,AG$199+1)-INDEX($E$185:$M$185,0,AG$199))+AD203)))</f>
        <v>7.3424875474273094E-2</v>
      </c>
      <c r="AH203" s="3" cm="1">
        <f t="array" ref="AH203">IF(AH$199=-1,AI203,IF(AH$199=99,AE203,IF(AH$199=0,INDEX($E189:$M189,0,AH$197),(INDEX($E189:$M189,0,AH$199+1)-INDEX($E189:$M189,0,AH$199))/(INDEX($E$185:$M$185,0,AH$199+1)-INDEX($E$185:$M$185,0,AH$199))+AE203)))</f>
        <v>0</v>
      </c>
      <c r="AI203" s="3" cm="1">
        <f t="array" ref="AI203">IF(AI$199=-1,AJ203,IF(AI$199=99,AH203,IF(AI$199=0,INDEX($E189:$M189,0,AI$197),(INDEX($E189:$M189,0,AI$199+1)-INDEX($E189:$M189,0,AI$199))/(INDEX($E$185:$M$185,0,AI$199+1)-INDEX($E$185:$M$185,0,AI$199))+AH203)))</f>
        <v>0</v>
      </c>
      <c r="AJ203" s="3" cm="1">
        <f t="array" ref="AJ203">IF(AJ$199=-1,AK203,IF(AJ$199=99,AI203,IF(AJ$199=0,INDEX($E189:$M189,0,AJ$197),(INDEX($E189:$M189,0,AJ$199+1)-INDEX($E189:$M189,0,AJ$199))/(INDEX($E$185:$M$185,0,AJ$199+1)-INDEX($E$185:$M$185,0,AJ$199))+AI203)))</f>
        <v>0</v>
      </c>
      <c r="AK203" s="3" cm="1">
        <f t="array" ref="AK203">IF(AK$199=-1,AL203,IF(AK$199=99,AJ203,IF(AK$199=0,INDEX($E189:$M189,0,AK$197),(INDEX($E189:$M189,0,AK$199+1)-INDEX($E189:$M189,0,AK$199))/(INDEX($E$185:$M$185,0,AK$199+1)-INDEX($E$185:$M$185,0,AK$199))+AJ203)))</f>
        <v>0</v>
      </c>
      <c r="AL203" s="3" cm="1">
        <f t="array" ref="AL203">IF(AL$199=-1,AM203,IF(AL$199=99,AK203,IF(AL$199=0,INDEX($E189:$M189,0,AL$197),(INDEX($E189:$M189,0,AL$199+1)-INDEX($E189:$M189,0,AL$199))/(INDEX($E$185:$M$185,0,AL$199+1)-INDEX($E$185:$M$185,0,AL$199))+AK203)))</f>
        <v>0</v>
      </c>
      <c r="AM203" s="3" cm="1">
        <f t="array" ref="AM203">IF(AM$199=-1,AO203,IF(AM$199=99,AL203,IF(AM$199=0,INDEX($E189:$M189,0,AM$197),(INDEX($E189:$M189,0,AM$199+1)-INDEX($E189:$M189,0,AM$199))/(INDEX($E$185:$M$185,0,AM$199+1)-INDEX($E$185:$M$185,0,AM$199))+AL203)))</f>
        <v>0</v>
      </c>
      <c r="AN203" s="3" cm="1">
        <f t="array" ref="AN203">IF(AN$199=-1,AP203,IF(AN$199=99,AL203,IF(AN$199=0,INDEX($E189:$M189,0,AN$197),(INDEX($E189:$M189,0,AN$199+1)-INDEX($E189:$M189,0,AN$199))/(INDEX($E$185:$M$185,0,AN$199+1)-INDEX($E$185:$M$185,0,AN$199))+AL203)))</f>
        <v>0</v>
      </c>
      <c r="AO203" s="3" cm="1">
        <f t="array" ref="AO203">IF(AO$199=-1,AQ203,IF(AO$199=99,AM203,IF(AO$199=0,INDEX($E189:$M189,0,AO$197),(INDEX($E189:$M189,0,AO$199+1)-INDEX($E189:$M189,0,AO$199))/(INDEX($E$185:$M$185,0,AO$199+1)-INDEX($E$185:$M$185,0,AO$199))+AM203)))</f>
        <v>0</v>
      </c>
      <c r="AP203" s="3" cm="1">
        <f t="array" ref="AP203">IF(AP$199=-1,AR203,IF(AP$199=99,AO203,IF(AP$199=0,INDEX($E189:$M189,0,AP$197),(INDEX($E189:$M189,0,AP$199+1)-INDEX($E189:$M189,0,AP$199))/(INDEX($E$185:$M$185,0,AP$199+1)-INDEX($E$185:$M$185,0,AP$199))+AO203)))</f>
        <v>0</v>
      </c>
      <c r="AQ203" s="3" cm="1">
        <f t="array" ref="AQ203">IF(AQ$199=-1,AR203,IF(AQ$199=99,AO203,IF(AQ$199=0,INDEX($E189:$M189,0,AQ$197),(INDEX($E189:$M189,0,AQ$199+1)-INDEX($E189:$M189,0,AQ$199))/(INDEX($E$185:$M$185,0,AQ$199+1)-INDEX($E$185:$M$185,0,AQ$199))+AO203)))</f>
        <v>0</v>
      </c>
      <c r="AR203" s="3" cm="1">
        <f t="array" ref="AR203">IF(AR$199=-1,AS203,IF(AR$199=99,AQ203,IF(AR$199=0,INDEX($E189:$M189,0,AR$197),(INDEX($E189:$M189,0,AR$199+1)-INDEX($E189:$M189,0,AR$199))/(INDEX($E$185:$M$185,0,AR$199+1)-INDEX($E$185:$M$185,0,AR$199))+AQ203)))</f>
        <v>0</v>
      </c>
      <c r="AS203" s="3" cm="1">
        <f t="array" ref="AS203">IF(AS$199=-1,AT203,IF(AS$199=99,AR203,IF(AS$199=0,INDEX($E189:$M189,0,AS$197),(INDEX($E189:$M189,0,AS$199+1)-INDEX($E189:$M189,0,AS$199))/(INDEX($E$185:$M$185,0,AS$199+1)-INDEX($E$185:$M$185,0,AS$199))+AR203)))</f>
        <v>0</v>
      </c>
      <c r="AT203" s="3" cm="1">
        <f t="array" ref="AT203">IF(AT$199=-1,AU203,IF(AT$199=99,AS203,IF(AT$199=0,INDEX($E189:$M189,0,AT$197),(INDEX($E189:$M189,0,AT$199+1)-INDEX($E189:$M189,0,AT$199))/(INDEX($E$185:$M$185,0,AT$199+1)-INDEX($E$185:$M$185,0,AT$199))+AS203)))</f>
        <v>0</v>
      </c>
      <c r="AU203" s="247">
        <f t="shared" si="498"/>
        <v>0</v>
      </c>
      <c r="AV203" s="3" cm="1">
        <f t="array" ref="AV203">IF(AV$199=-1,AW203,IF(AV$199=99,AU203,IF(AV$199=0,INDEX($E189:$M189,0,AV$197),(INDEX($E189:$M189,0,AV$199+1)-INDEX($E189:$M189,0,AV$199))/(INDEX($E$185:$M$185,0,AV$199+1)-INDEX($E$185:$M$185,0,AV$199))+AU203)))</f>
        <v>0</v>
      </c>
      <c r="AW203" s="3" cm="1">
        <f t="array" ref="AW203">IF(AW$199=-1,AX203,IF(AW$199=99,AV203,IF(AW$199=0,INDEX($E189:$M189,0,AW$197),(INDEX($E189:$M189,0,AW$199+1)-INDEX($E189:$M189,0,AW$199))/(INDEX($E$185:$M$185,0,AW$199+1)-INDEX($E$185:$M$185,0,AW$199))+AV203)))</f>
        <v>0</v>
      </c>
      <c r="AX203" s="3" cm="1">
        <f t="array" ref="AX203">IF(AX$199=-1,AY203,IF(AX$199=99,AW203,IF(AX$199=0,INDEX($E189:$M189,0,AX$197),(INDEX($E189:$M189,0,AX$199+1)-INDEX($E189:$M189,0,AX$199))/(INDEX($E$185:$M$185,0,AX$199+1)-INDEX($E$185:$M$185,0,AX$199))+AW203)))</f>
        <v>0</v>
      </c>
      <c r="AY203" s="3"/>
      <c r="BB203" s="3"/>
      <c r="BC203" s="3"/>
      <c r="BM203" s="3"/>
      <c r="BN203" s="92"/>
    </row>
    <row r="204" spans="1:66">
      <c r="E204" t="s">
        <v>16</v>
      </c>
      <c r="F204" s="15" t="str">
        <f t="shared" si="493"/>
        <v/>
      </c>
      <c r="G204" s="43" t="str">
        <f t="shared" si="494"/>
        <v>TPPUMBT</v>
      </c>
      <c r="H204" s="16"/>
      <c r="J204" s="16" t="str">
        <f t="shared" si="495"/>
        <v/>
      </c>
      <c r="L204" s="16" t="str">
        <f t="shared" si="495"/>
        <v/>
      </c>
      <c r="M204" s="16" t="str">
        <f t="shared" si="495"/>
        <v/>
      </c>
      <c r="N204" s="15" t="str">
        <f t="shared" si="496"/>
        <v/>
      </c>
      <c r="O204" s="15"/>
      <c r="P204" s="15"/>
      <c r="Q204" s="3">
        <f t="shared" si="497"/>
        <v>7.2130505455454896</v>
      </c>
      <c r="R204" s="3" cm="1">
        <f t="array" ref="R204">IF(R$199=-1,S204,IF(R$199=99,Q204,IF(R$199=0,INDEX($E190:$M190,0,R$197),(INDEX($E190:$M190,0,R$199+1)-INDEX($E190:$M190,0,R$199))/(INDEX($E$185:$M$185,0,R$199+1)-INDEX($E$185:$M$185,0,R$199))+Q204)))</f>
        <v>7.2888962201739478</v>
      </c>
      <c r="S204" s="3" cm="1">
        <f t="array" ref="S204">IF(S$199=-1,T204,IF(S$199=99,R204,IF(S$199=0,INDEX($E190:$M190,0,S$197),(INDEX($E190:$M190,0,S$199+1)-INDEX($E190:$M190,0,S$199))/(INDEX($E$185:$M$185,0,S$199+1)-INDEX($E$185:$M$185,0,S$199))+R204)))</f>
        <v>7.3647418948024068</v>
      </c>
      <c r="T204" s="3" cm="1">
        <f t="array" ref="T204">IF(T$199=-1,W204,IF(T$199=99,S204,IF(T$199=0,INDEX($E190:$M190,0,T$197),(INDEX($E190:$M190,0,T$199+1)-INDEX($E190:$M190,0,T$199))/(INDEX($E$185:$M$185,0,T$199+1)-INDEX($E$185:$M$185,0,T$199))+S204)))</f>
        <v>7.4869472999530968</v>
      </c>
      <c r="U204" s="3" cm="1">
        <f t="array" ref="U204">IF(U$199=-1,W204,IF(U$199=99,S204,IF(U$199=0,INDEX($E190:$M190,0,U$197),(INDEX($E190:$M190,0,U$199+1)-INDEX($E190:$M190,0,U$199))/(INDEX($E$185:$M$185,0,U$199+1)-INDEX($E$185:$M$185,0,U$199))+S204)))</f>
        <v>7.4869472999530968</v>
      </c>
      <c r="V204" s="3" cm="1">
        <f t="array" ref="V204">IF(V$199=-1,W204,IF(V$199=99,S204,IF(V$199=0,INDEX($E190:$M190,0,V$197),(INDEX($E190:$M190,0,V$199+1)-INDEX($E190:$M190,0,V$199))/(INDEX($E$185:$M$185,0,V$199+1)-INDEX($E$185:$M$185,0,V$199))+S204)))</f>
        <v>7.4869472999530968</v>
      </c>
      <c r="W204" s="3" cm="1">
        <f t="array" ref="W204">IF(W$199=-1,X204,IF(W$199=99,T204,IF(W$199=0,INDEX($E190:$M190,0,W$197),(INDEX($E190:$M190,0,W$199+1)-INDEX($E190:$M190,0,W$199))/(INDEX($E$185:$M$185,0,W$199+1)-INDEX($E$185:$M$185,0,W$199))+T204)))</f>
        <v>7.4145089293060087</v>
      </c>
      <c r="X204" s="3" cm="1">
        <f t="array" ref="X204">IF(X$199=-1,Y204,IF(X$199=99,W204,IF(X$199=0,INDEX($E190:$M190,0,X$197),(INDEX($E190:$M190,0,X$199+1)-INDEX($E190:$M190,0,X$199))/(INDEX($E$185:$M$185,0,X$199+1)-INDEX($E$185:$M$185,0,X$199))+W204)))</f>
        <v>6.590674603827563</v>
      </c>
      <c r="Y204" s="3" cm="1">
        <f t="array" ref="Y204">IF(Y$199=-1,Z204,IF(Y$199=99,X204,IF(Y$199=0,INDEX($E190:$M190,0,Y$197),(INDEX($E190:$M190,0,Y$199+1)-INDEX($E190:$M190,0,Y$199))/(INDEX($E$185:$M$185,0,Y$199+1)-INDEX($E$185:$M$185,0,Y$199))+X204)))</f>
        <v>5.7668402783491173</v>
      </c>
      <c r="Z204" s="3" cm="1">
        <f t="array" ref="Z204">IF(Z$199=-1,AA204,IF(Z$199=99,Y204,IF(Z$199=0,INDEX($E190:$M190,0,Z$197),(INDEX($E190:$M190,0,Z$199+1)-INDEX($E190:$M190,0,Z$199))/(INDEX($E$185:$M$185,0,Z$199+1)-INDEX($E$185:$M$185,0,Z$199))+Y204)))</f>
        <v>4.9430059528706716</v>
      </c>
      <c r="AA204" s="3" cm="1">
        <f t="array" ref="AA204">IF(AA$199=-1,AB204,IF(AA$199=99,Z204,IF(AA$199=0,INDEX($E190:$M190,0,AA$197),(INDEX($E190:$M190,0,AA$199+1)-INDEX($E190:$M190,0,AA$199))/(INDEX($E$185:$M$185,0,AA$199+1)-INDEX($E$185:$M$185,0,AA$199))+Z204)))</f>
        <v>4.1191716273922259</v>
      </c>
      <c r="AB204" s="3" cm="1">
        <f t="array" ref="AB204">IF(AB$199=-1,AC204,IF(AB$199=99,AA204,IF(AB$199=0,INDEX($E190:$M190,0,AB$197),(INDEX($E190:$M190,0,AB$199+1)-INDEX($E190:$M190,0,AB$199))/(INDEX($E$185:$M$185,0,AB$199+1)-INDEX($E$185:$M$185,0,AB$199))+AA204)))</f>
        <v>3.2953373019137806</v>
      </c>
      <c r="AC204" s="3" cm="1">
        <f t="array" ref="AC204">IF(AC$199=-1,AD204,IF(AC$199=99,AB204,IF(AC$199=0,INDEX($E190:$M190,0,AC$197),(INDEX($E190:$M190,0,AC$199+1)-INDEX($E190:$M190,0,AC$199))/(INDEX($E$185:$M$185,0,AC$199+1)-INDEX($E$185:$M$185,0,AC$199))+AB204)))</f>
        <v>2.4715029764353353</v>
      </c>
      <c r="AD204" s="3" cm="1">
        <f t="array" ref="AD204">IF(AD$199=-1,AE204,IF(AD$199=99,AC204,IF(AD$199=0,INDEX($E190:$M190,0,AD$197),(INDEX($E190:$M190,0,AD$199+1)-INDEX($E190:$M190,0,AD$199))/(INDEX($E$185:$M$185,0,AD$199+1)-INDEX($E$185:$M$185,0,AD$199))+AC204)))</f>
        <v>1.6476686509568901</v>
      </c>
      <c r="AE204" s="3" cm="1">
        <f t="array" ref="AE204">IF(AE$199=-1,AH204,IF(AE$199=99,AD204,IF(AE$199=0,INDEX($E190:$M190,0,AE$197),(INDEX($E190:$M190,0,AE$199+1)-INDEX($E190:$M190,0,AE$199))/(INDEX($E$185:$M$185,0,AE$199+1)-INDEX($E$185:$M$185,0,AE$199))+AD204)))</f>
        <v>0.82383432547844471</v>
      </c>
      <c r="AF204" s="3" cm="1">
        <f t="array" ref="AF204">IF(AF$199=-1,AH204,IF(AF$199=99,AD204,IF(AF$199=0,INDEX($E190:$M190,0,AF$197),(INDEX($E190:$M190,0,AF$199+1)-INDEX($E190:$M190,0,AF$199))/(INDEX($E$185:$M$185,0,AF$199+1)-INDEX($E$185:$M$185,0,AF$199))+AD204)))</f>
        <v>0.82383432547844471</v>
      </c>
      <c r="AG204" s="3" cm="1">
        <f t="array" ref="AG204">IF(AG$199=-1,AH204,IF(AG$199=99,AD204,IF(AG$199=0,INDEX($E190:$M190,0,AG$197),(INDEX($E190:$M190,0,AG$199+1)-INDEX($E190:$M190,0,AG$199))/(INDEX($E$185:$M$185,0,AG$199+1)-INDEX($E$185:$M$185,0,AG$199))+AD204)))</f>
        <v>0.82383432547844471</v>
      </c>
      <c r="AH204" s="3" cm="1">
        <f t="array" ref="AH204">IF(AH$199=-1,AI204,IF(AH$199=99,AE204,IF(AH$199=0,INDEX($E190:$M190,0,AH$197),(INDEX($E190:$M190,0,AH$199+1)-INDEX($E190:$M190,0,AH$199))/(INDEX($E$185:$M$185,0,AH$199+1)-INDEX($E$185:$M$185,0,AH$199))+AE204)))</f>
        <v>0</v>
      </c>
      <c r="AI204" s="3" cm="1">
        <f t="array" ref="AI204">IF(AI$199=-1,AJ204,IF(AI$199=99,AH204,IF(AI$199=0,INDEX($E190:$M190,0,AI$197),(INDEX($E190:$M190,0,AI$199+1)-INDEX($E190:$M190,0,AI$199))/(INDEX($E$185:$M$185,0,AI$199+1)-INDEX($E$185:$M$185,0,AI$199))+AH204)))</f>
        <v>0</v>
      </c>
      <c r="AJ204" s="3" cm="1">
        <f t="array" ref="AJ204">IF(AJ$199=-1,AK204,IF(AJ$199=99,AI204,IF(AJ$199=0,INDEX($E190:$M190,0,AJ$197),(INDEX($E190:$M190,0,AJ$199+1)-INDEX($E190:$M190,0,AJ$199))/(INDEX($E$185:$M$185,0,AJ$199+1)-INDEX($E$185:$M$185,0,AJ$199))+AI204)))</f>
        <v>0</v>
      </c>
      <c r="AK204" s="3" cm="1">
        <f t="array" ref="AK204">IF(AK$199=-1,AL204,IF(AK$199=99,AJ204,IF(AK$199=0,INDEX($E190:$M190,0,AK$197),(INDEX($E190:$M190,0,AK$199+1)-INDEX($E190:$M190,0,AK$199))/(INDEX($E$185:$M$185,0,AK$199+1)-INDEX($E$185:$M$185,0,AK$199))+AJ204)))</f>
        <v>0</v>
      </c>
      <c r="AL204" s="3" cm="1">
        <f t="array" ref="AL204">IF(AL$199=-1,AM204,IF(AL$199=99,AK204,IF(AL$199=0,INDEX($E190:$M190,0,AL$197),(INDEX($E190:$M190,0,AL$199+1)-INDEX($E190:$M190,0,AL$199))/(INDEX($E$185:$M$185,0,AL$199+1)-INDEX($E$185:$M$185,0,AL$199))+AK204)))</f>
        <v>0</v>
      </c>
      <c r="AM204" s="3" cm="1">
        <f t="array" ref="AM204">IF(AM$199=-1,AO204,IF(AM$199=99,AL204,IF(AM$199=0,INDEX($E190:$M190,0,AM$197),(INDEX($E190:$M190,0,AM$199+1)-INDEX($E190:$M190,0,AM$199))/(INDEX($E$185:$M$185,0,AM$199+1)-INDEX($E$185:$M$185,0,AM$199))+AL204)))</f>
        <v>0</v>
      </c>
      <c r="AN204" s="3" cm="1">
        <f t="array" ref="AN204">IF(AN$199=-1,AP204,IF(AN$199=99,AL204,IF(AN$199=0,INDEX($E190:$M190,0,AN$197),(INDEX($E190:$M190,0,AN$199+1)-INDEX($E190:$M190,0,AN$199))/(INDEX($E$185:$M$185,0,AN$199+1)-INDEX($E$185:$M$185,0,AN$199))+AL204)))</f>
        <v>0</v>
      </c>
      <c r="AO204" s="3" cm="1">
        <f t="array" ref="AO204">IF(AO$199=-1,AQ204,IF(AO$199=99,AM204,IF(AO$199=0,INDEX($E190:$M190,0,AO$197),(INDEX($E190:$M190,0,AO$199+1)-INDEX($E190:$M190,0,AO$199))/(INDEX($E$185:$M$185,0,AO$199+1)-INDEX($E$185:$M$185,0,AO$199))+AM204)))</f>
        <v>0</v>
      </c>
      <c r="AP204" s="3" cm="1">
        <f t="array" ref="AP204">IF(AP$199=-1,AR204,IF(AP$199=99,AO204,IF(AP$199=0,INDEX($E190:$M190,0,AP$197),(INDEX($E190:$M190,0,AP$199+1)-INDEX($E190:$M190,0,AP$199))/(INDEX($E$185:$M$185,0,AP$199+1)-INDEX($E$185:$M$185,0,AP$199))+AO204)))</f>
        <v>0</v>
      </c>
      <c r="AQ204" s="3" cm="1">
        <f t="array" ref="AQ204">IF(AQ$199=-1,AR204,IF(AQ$199=99,AO204,IF(AQ$199=0,INDEX($E190:$M190,0,AQ$197),(INDEX($E190:$M190,0,AQ$199+1)-INDEX($E190:$M190,0,AQ$199))/(INDEX($E$185:$M$185,0,AQ$199+1)-INDEX($E$185:$M$185,0,AQ$199))+AO204)))</f>
        <v>0</v>
      </c>
      <c r="AR204" s="3" cm="1">
        <f t="array" ref="AR204">IF(AR$199=-1,AS204,IF(AR$199=99,AQ204,IF(AR$199=0,INDEX($E190:$M190,0,AR$197),(INDEX($E190:$M190,0,AR$199+1)-INDEX($E190:$M190,0,AR$199))/(INDEX($E$185:$M$185,0,AR$199+1)-INDEX($E$185:$M$185,0,AR$199))+AQ204)))</f>
        <v>0</v>
      </c>
      <c r="AS204" s="3" cm="1">
        <f t="array" ref="AS204">IF(AS$199=-1,AT204,IF(AS$199=99,AR204,IF(AS$199=0,INDEX($E190:$M190,0,AS$197),(INDEX($E190:$M190,0,AS$199+1)-INDEX($E190:$M190,0,AS$199))/(INDEX($E$185:$M$185,0,AS$199+1)-INDEX($E$185:$M$185,0,AS$199))+AR204)))</f>
        <v>0</v>
      </c>
      <c r="AT204" s="3" cm="1">
        <f t="array" ref="AT204">IF(AT$199=-1,AU204,IF(AT$199=99,AS204,IF(AT$199=0,INDEX($E190:$M190,0,AT$197),(INDEX($E190:$M190,0,AT$199+1)-INDEX($E190:$M190,0,AT$199))/(INDEX($E$185:$M$185,0,AT$199+1)-INDEX($E$185:$M$185,0,AT$199))+AS204)))</f>
        <v>0</v>
      </c>
      <c r="AU204" s="247">
        <f t="shared" si="498"/>
        <v>0</v>
      </c>
      <c r="AV204" s="3" cm="1">
        <f t="array" ref="AV204">IF(AV$199=-1,AW204,IF(AV$199=99,AU204,IF(AV$199=0,INDEX($E190:$M190,0,AV$197),(INDEX($E190:$M190,0,AV$199+1)-INDEX($E190:$M190,0,AV$199))/(INDEX($E$185:$M$185,0,AV$199+1)-INDEX($E$185:$M$185,0,AV$199))+AU204)))</f>
        <v>0</v>
      </c>
      <c r="AW204" s="3" cm="1">
        <f t="array" ref="AW204">IF(AW$199=-1,AX204,IF(AW$199=99,AV204,IF(AW$199=0,INDEX($E190:$M190,0,AW$197),(INDEX($E190:$M190,0,AW$199+1)-INDEX($E190:$M190,0,AW$199))/(INDEX($E$185:$M$185,0,AW$199+1)-INDEX($E$185:$M$185,0,AW$199))+AV204)))</f>
        <v>0</v>
      </c>
      <c r="AX204" s="3" cm="1">
        <f t="array" ref="AX204">IF(AX$199=-1,AY204,IF(AX$199=99,AW204,IF(AX$199=0,INDEX($E190:$M190,0,AX$197),(INDEX($E190:$M190,0,AX$199+1)-INDEX($E190:$M190,0,AX$199))/(INDEX($E$185:$M$185,0,AX$199+1)-INDEX($E$185:$M$185,0,AX$199))+AW204)))</f>
        <v>0</v>
      </c>
      <c r="AY204" s="3"/>
      <c r="BB204" s="3"/>
      <c r="BC204" s="3"/>
      <c r="BM204" s="3"/>
      <c r="BN204" s="92"/>
    </row>
    <row r="205" spans="1:66">
      <c r="E205" t="s">
        <v>16</v>
      </c>
      <c r="F205" s="15" t="str">
        <f t="shared" si="493"/>
        <v/>
      </c>
      <c r="G205" s="43" t="str">
        <f t="shared" si="494"/>
        <v>TPPUBRT</v>
      </c>
      <c r="H205" s="16"/>
      <c r="J205" s="16" t="str">
        <f t="shared" si="495"/>
        <v/>
      </c>
      <c r="L205" s="16" t="str">
        <f t="shared" si="495"/>
        <v/>
      </c>
      <c r="M205" s="16" t="str">
        <f t="shared" si="495"/>
        <v/>
      </c>
      <c r="N205" s="15" t="str">
        <f t="shared" si="496"/>
        <v/>
      </c>
      <c r="O205" s="15"/>
      <c r="P205" s="15"/>
      <c r="Q205" s="3">
        <f t="shared" si="497"/>
        <v>7.2799982901224303E-2</v>
      </c>
      <c r="R205" s="3" cm="1">
        <f t="array" ref="R205">IF(R$199=-1,S205,IF(R$199=99,Q205,IF(R$199=0,INDEX($E191:$M191,0,R$197),(INDEX($E191:$M191,0,R$199+1)-INDEX($E191:$M191,0,R$199))/(INDEX($E$185:$M$185,0,R$199+1)-INDEX($E$185:$M$185,0,R$199))+Q205)))</f>
        <v>8.6889415703675393E-2</v>
      </c>
      <c r="S205" s="3" cm="1">
        <f t="array" ref="S205">IF(S$199=-1,T205,IF(S$199=99,R205,IF(S$199=0,INDEX($E191:$M191,0,S$197),(INDEX($E191:$M191,0,S$199+1)-INDEX($E191:$M191,0,S$199))/(INDEX($E$185:$M$185,0,S$199+1)-INDEX($E$185:$M$185,0,S$199))+R205)))</f>
        <v>0.10097884850612647</v>
      </c>
      <c r="T205" s="3" cm="1">
        <f t="array" ref="T205">IF(T$199=-1,W205,IF(T$199=99,S205,IF(T$199=0,INDEX($E191:$M191,0,T$197),(INDEX($E191:$M191,0,T$199+1)-INDEX($E191:$M191,0,T$199))/(INDEX($E$185:$M$185,0,T$199+1)-INDEX($E$185:$M$185,0,T$199))+S205)))</f>
        <v>0.10218816836006109</v>
      </c>
      <c r="U205" s="3" cm="1">
        <f t="array" ref="U205">IF(U$199=-1,W205,IF(U$199=99,S205,IF(U$199=0,INDEX($E191:$M191,0,U$197),(INDEX($E191:$M191,0,U$199+1)-INDEX($E191:$M191,0,U$199))/(INDEX($E$185:$M$185,0,U$199+1)-INDEX($E$185:$M$185,0,U$199))+S205)))</f>
        <v>0.10218816836006109</v>
      </c>
      <c r="V205" s="3" cm="1">
        <f t="array" ref="V205">IF(V$199=-1,W205,IF(V$199=99,S205,IF(V$199=0,INDEX($E191:$M191,0,V$197),(INDEX($E191:$M191,0,V$199+1)-INDEX($E191:$M191,0,V$199))/(INDEX($E$185:$M$185,0,V$199+1)-INDEX($E$185:$M$185,0,V$199))+S205)))</f>
        <v>0.10218816836006109</v>
      </c>
      <c r="W205" s="3" cm="1">
        <f t="array" ref="W205">IF(W$199=-1,X205,IF(W$199=99,T205,IF(W$199=0,INDEX($E191:$M191,0,W$197),(INDEX($E191:$M191,0,W$199+1)-INDEX($E191:$M191,0,W$199))/(INDEX($E$185:$M$185,0,W$199+1)-INDEX($E$185:$M$185,0,W$199))+T205)))</f>
        <v>0.28514262258360673</v>
      </c>
      <c r="X205" s="3" cm="1">
        <f t="array" ref="X205">IF(X$199=-1,Y205,IF(X$199=99,W205,IF(X$199=0,INDEX($E191:$M191,0,X$197),(INDEX($E191:$M191,0,X$199+1)-INDEX($E191:$M191,0,X$199))/(INDEX($E$185:$M$185,0,X$199+1)-INDEX($E$185:$M$185,0,X$199))+W205)))</f>
        <v>0.32334049968646533</v>
      </c>
      <c r="Y205" s="3" cm="1">
        <f t="array" ref="Y205">IF(Y$199=-1,Z205,IF(Y$199=99,X205,IF(Y$199=0,INDEX($E191:$M191,0,Y$197),(INDEX($E191:$M191,0,Y$199+1)-INDEX($E191:$M191,0,Y$199))/(INDEX($E$185:$M$185,0,Y$199+1)-INDEX($E$185:$M$185,0,Y$199))+X205)))</f>
        <v>0.36153837678932393</v>
      </c>
      <c r="Z205" s="3" cm="1">
        <f t="array" ref="Z205">IF(Z$199=-1,AA205,IF(Z$199=99,Y205,IF(Z$199=0,INDEX($E191:$M191,0,Z$197),(INDEX($E191:$M191,0,Z$199+1)-INDEX($E191:$M191,0,Z$199))/(INDEX($E$185:$M$185,0,Z$199+1)-INDEX($E$185:$M$185,0,Z$199))+Y205)))</f>
        <v>0.39973625389218254</v>
      </c>
      <c r="AA205" s="3" cm="1">
        <f t="array" ref="AA205">IF(AA$199=-1,AB205,IF(AA$199=99,Z205,IF(AA$199=0,INDEX($E191:$M191,0,AA$197),(INDEX($E191:$M191,0,AA$199+1)-INDEX($E191:$M191,0,AA$199))/(INDEX($E$185:$M$185,0,AA$199+1)-INDEX($E$185:$M$185,0,AA$199))+Z205)))</f>
        <v>0.43793413099504114</v>
      </c>
      <c r="AB205" s="3" cm="1">
        <f t="array" ref="AB205">IF(AB$199=-1,AC205,IF(AB$199=99,AA205,IF(AB$199=0,INDEX($E191:$M191,0,AB$197),(INDEX($E191:$M191,0,AB$199+1)-INDEX($E191:$M191,0,AB$199))/(INDEX($E$185:$M$185,0,AB$199+1)-INDEX($E$185:$M$185,0,AB$199))+AA205)))</f>
        <v>0.47613200809789974</v>
      </c>
      <c r="AC205" s="3" cm="1">
        <f t="array" ref="AC205">IF(AC$199=-1,AD205,IF(AC$199=99,AB205,IF(AC$199=0,INDEX($E191:$M191,0,AC$197),(INDEX($E191:$M191,0,AC$199+1)-INDEX($E191:$M191,0,AC$199))/(INDEX($E$185:$M$185,0,AC$199+1)-INDEX($E$185:$M$185,0,AC$199))+AB205)))</f>
        <v>0.51432988520075829</v>
      </c>
      <c r="AD205" s="3" cm="1">
        <f t="array" ref="AD205">IF(AD$199=-1,AE205,IF(AD$199=99,AC205,IF(AD$199=0,INDEX($E191:$M191,0,AD$197),(INDEX($E191:$M191,0,AD$199+1)-INDEX($E191:$M191,0,AD$199))/(INDEX($E$185:$M$185,0,AD$199+1)-INDEX($E$185:$M$185,0,AD$199))+AC205)))</f>
        <v>0.55252776230361689</v>
      </c>
      <c r="AE205" s="3" cm="1">
        <f t="array" ref="AE205">IF(AE$199=-1,AH205,IF(AE$199=99,AD205,IF(AE$199=0,INDEX($E191:$M191,0,AE$197),(INDEX($E191:$M191,0,AE$199+1)-INDEX($E191:$M191,0,AE$199))/(INDEX($E$185:$M$185,0,AE$199+1)-INDEX($E$185:$M$185,0,AE$199))+AD205)))</f>
        <v>0.59072563940647549</v>
      </c>
      <c r="AF205" s="3" cm="1">
        <f t="array" ref="AF205">IF(AF$199=-1,AH205,IF(AF$199=99,AD205,IF(AF$199=0,INDEX($E191:$M191,0,AF$197),(INDEX($E191:$M191,0,AF$199+1)-INDEX($E191:$M191,0,AF$199))/(INDEX($E$185:$M$185,0,AF$199+1)-INDEX($E$185:$M$185,0,AF$199))+AD205)))</f>
        <v>0.59072563940647549</v>
      </c>
      <c r="AG205" s="3" cm="1">
        <f t="array" ref="AG205">IF(AG$199=-1,AH205,IF(AG$199=99,AD205,IF(AG$199=0,INDEX($E191:$M191,0,AG$197),(INDEX($E191:$M191,0,AG$199+1)-INDEX($E191:$M191,0,AG$199))/(INDEX($E$185:$M$185,0,AG$199+1)-INDEX($E$185:$M$185,0,AG$199))+AD205)))</f>
        <v>0.59072563940647549</v>
      </c>
      <c r="AH205" s="3" cm="1">
        <f t="array" ref="AH205">IF(AH$199=-1,AI205,IF(AH$199=99,AE205,IF(AH$199=0,INDEX($E191:$M191,0,AH$197),(INDEX($E191:$M191,0,AH$199+1)-INDEX($E191:$M191,0,AH$199))/(INDEX($E$185:$M$185,0,AH$199+1)-INDEX($E$185:$M$185,0,AH$199))+AE205)))</f>
        <v>0.62892351650933409</v>
      </c>
      <c r="AI205" s="3" cm="1">
        <f t="array" ref="AI205">IF(AI$199=-1,AJ205,IF(AI$199=99,AH205,IF(AI$199=0,INDEX($E191:$M191,0,AI$197),(INDEX($E191:$M191,0,AI$199+1)-INDEX($E191:$M191,0,AI$199))/(INDEX($E$185:$M$185,0,AI$199+1)-INDEX($E$185:$M$185,0,AI$199))+AH205)))</f>
        <v>0.62293957497501951</v>
      </c>
      <c r="AJ205" s="3" cm="1">
        <f t="array" ref="AJ205">IF(AJ$199=-1,AK205,IF(AJ$199=99,AI205,IF(AJ$199=0,INDEX($E191:$M191,0,AJ$197),(INDEX($E191:$M191,0,AJ$199+1)-INDEX($E191:$M191,0,AJ$199))/(INDEX($E$185:$M$185,0,AJ$199+1)-INDEX($E$185:$M$185,0,AJ$199))+AI205)))</f>
        <v>0.61695563344070492</v>
      </c>
      <c r="AK205" s="3" cm="1">
        <f t="array" ref="AK205">IF(AK$199=-1,AL205,IF(AK$199=99,AJ205,IF(AK$199=0,INDEX($E191:$M191,0,AK$197),(INDEX($E191:$M191,0,AK$199+1)-INDEX($E191:$M191,0,AK$199))/(INDEX($E$185:$M$185,0,AK$199+1)-INDEX($E$185:$M$185,0,AK$199))+AJ205)))</f>
        <v>0.61097169190639034</v>
      </c>
      <c r="AL205" s="3" cm="1">
        <f t="array" ref="AL205">IF(AL$199=-1,AM205,IF(AL$199=99,AK205,IF(AL$199=0,INDEX($E191:$M191,0,AL$197),(INDEX($E191:$M191,0,AL$199+1)-INDEX($E191:$M191,0,AL$199))/(INDEX($E$185:$M$185,0,AL$199+1)-INDEX($E$185:$M$185,0,AL$199))+AK205)))</f>
        <v>0.60498775037207575</v>
      </c>
      <c r="AM205" s="3" cm="1">
        <f t="array" ref="AM205">IF(AM$199=-1,AO205,IF(AM$199=99,AL205,IF(AM$199=0,INDEX($E191:$M191,0,AM$197),(INDEX($E191:$M191,0,AM$199+1)-INDEX($E191:$M191,0,AM$199))/(INDEX($E$185:$M$185,0,AM$199+1)-INDEX($E$185:$M$185,0,AM$199))+AL205)))</f>
        <v>0.59900380883776116</v>
      </c>
      <c r="AN205" s="3" cm="1">
        <f t="array" ref="AN205">IF(AN$199=-1,AP205,IF(AN$199=99,AL205,IF(AN$199=0,INDEX($E191:$M191,0,AN$197),(INDEX($E191:$M191,0,AN$199+1)-INDEX($E191:$M191,0,AN$199))/(INDEX($E$185:$M$185,0,AN$199+1)-INDEX($E$185:$M$185,0,AN$199))+AL205)))</f>
        <v>0.59900380883776116</v>
      </c>
      <c r="AO205" s="3" cm="1">
        <f t="array" ref="AO205">IF(AO$199=-1,AQ205,IF(AO$199=99,AM205,IF(AO$199=0,INDEX($E191:$M191,0,AO$197),(INDEX($E191:$M191,0,AO$199+1)-INDEX($E191:$M191,0,AO$199))/(INDEX($E$185:$M$185,0,AO$199+1)-INDEX($E$185:$M$185,0,AO$199))+AM205)))</f>
        <v>0.59301986730344658</v>
      </c>
      <c r="AP205" s="3" cm="1">
        <f t="array" ref="AP205">IF(AP$199=-1,AR205,IF(AP$199=99,AO205,IF(AP$199=0,INDEX($E191:$M191,0,AP$197),(INDEX($E191:$M191,0,AP$199+1)-INDEX($E191:$M191,0,AP$199))/(INDEX($E$185:$M$185,0,AP$199+1)-INDEX($E$185:$M$185,0,AP$199))+AO205)))</f>
        <v>0.58703592576913199</v>
      </c>
      <c r="AQ205" s="3" cm="1">
        <f t="array" ref="AQ205">IF(AQ$199=-1,AR205,IF(AQ$199=99,AO205,IF(AQ$199=0,INDEX($E191:$M191,0,AQ$197),(INDEX($E191:$M191,0,AQ$199+1)-INDEX($E191:$M191,0,AQ$199))/(INDEX($E$185:$M$185,0,AQ$199+1)-INDEX($E$185:$M$185,0,AQ$199))+AO205)))</f>
        <v>0.58703592576913199</v>
      </c>
      <c r="AR205" s="3" cm="1">
        <f t="array" ref="AR205">IF(AR$199=-1,AS205,IF(AR$199=99,AQ205,IF(AR$199=0,INDEX($E191:$M191,0,AR$197),(INDEX($E191:$M191,0,AR$199+1)-INDEX($E191:$M191,0,AR$199))/(INDEX($E$185:$M$185,0,AR$199+1)-INDEX($E$185:$M$185,0,AR$199))+AQ205)))</f>
        <v>0.58105198423481741</v>
      </c>
      <c r="AS205" s="3" cm="1">
        <f t="array" ref="AS205">IF(AS$199=-1,AT205,IF(AS$199=99,AR205,IF(AS$199=0,INDEX($E191:$M191,0,AS$197),(INDEX($E191:$M191,0,AS$199+1)-INDEX($E191:$M191,0,AS$199))/(INDEX($E$185:$M$185,0,AS$199+1)-INDEX($E$185:$M$185,0,AS$199))+AR205)))</f>
        <v>0.57506804270050282</v>
      </c>
      <c r="AT205" s="3" cm="1">
        <f t="array" ref="AT205">IF(AT$199=-1,AU205,IF(AT$199=99,AS205,IF(AT$199=0,INDEX($E191:$M191,0,AT$197),(INDEX($E191:$M191,0,AT$199+1)-INDEX($E191:$M191,0,AT$199))/(INDEX($E$185:$M$185,0,AT$199+1)-INDEX($E$185:$M$185,0,AT$199))+AS205)))</f>
        <v>0.56908410116618857</v>
      </c>
      <c r="AU205" s="247">
        <f t="shared" si="498"/>
        <v>0.61602745734427566</v>
      </c>
      <c r="AV205" s="3" cm="1">
        <f t="array" ref="AV205">IF(AV$199=-1,AW205,IF(AV$199=99,AU205,IF(AV$199=0,INDEX($E191:$M191,0,AV$197),(INDEX($E191:$M191,0,AV$199+1)-INDEX($E191:$M191,0,AV$199))/(INDEX($E$185:$M$185,0,AV$199+1)-INDEX($E$185:$M$185,0,AV$199))+AU205)))</f>
        <v>0.66297081352236287</v>
      </c>
      <c r="AW205" s="3" cm="1">
        <f t="array" ref="AW205">IF(AW$199=-1,AX205,IF(AW$199=99,AV205,IF(AW$199=0,INDEX($E191:$M191,0,AW$197),(INDEX($E191:$M191,0,AW$199+1)-INDEX($E191:$M191,0,AW$199))/(INDEX($E$185:$M$185,0,AW$199+1)-INDEX($E$185:$M$185,0,AW$199))+AV205)))</f>
        <v>0.73990734533222347</v>
      </c>
      <c r="AX205" s="3" cm="1">
        <f t="array" ref="AX205">IF(AX$199=-1,AY205,IF(AX$199=99,AW205,IF(AX$199=0,INDEX($E191:$M191,0,AX$197),(INDEX($E191:$M191,0,AX$199+1)-INDEX($E191:$M191,0,AX$199))/(INDEX($E$185:$M$185,0,AX$199+1)-INDEX($E$185:$M$185,0,AX$199))+AW205)))</f>
        <v>0.73399018660064341</v>
      </c>
      <c r="AY205" s="3"/>
      <c r="BB205" s="3"/>
      <c r="BC205" s="3"/>
      <c r="BM205" s="3"/>
      <c r="BN205" s="92"/>
    </row>
    <row r="206" spans="1:66">
      <c r="E206" t="s">
        <v>16</v>
      </c>
      <c r="F206" s="15" t="str">
        <f t="shared" si="493"/>
        <v/>
      </c>
      <c r="G206" s="43" t="str">
        <f t="shared" si="494"/>
        <v>TPPUMER</v>
      </c>
      <c r="H206" s="16"/>
      <c r="J206" s="16" t="str">
        <f t="shared" si="495"/>
        <v/>
      </c>
      <c r="L206" s="16" t="str">
        <f t="shared" si="495"/>
        <v/>
      </c>
      <c r="M206" s="16" t="str">
        <f t="shared" si="495"/>
        <v/>
      </c>
      <c r="N206" s="15" t="str">
        <f t="shared" si="496"/>
        <v/>
      </c>
      <c r="O206" s="15"/>
      <c r="P206" s="15"/>
      <c r="Q206" s="3">
        <f t="shared" si="497"/>
        <v>8.7048317578401608</v>
      </c>
      <c r="R206" s="3" cm="1">
        <f t="array" ref="R206">IF(R$199=-1,S206,IF(R$199=99,Q206,IF(R$199=0,INDEX($E192:$M192,0,R$197),(INDEX($E192:$M192,0,R$199+1)-INDEX($E192:$M192,0,R$199))/(INDEX($E$185:$M$185,0,R$199+1)-INDEX($E$185:$M$185,0,R$199))+Q206)))</f>
        <v>8.7951070045020003</v>
      </c>
      <c r="S206" s="3" cm="1">
        <f t="array" ref="S206">IF(S$199=-1,T206,IF(S$199=99,R206,IF(S$199=0,INDEX($E192:$M192,0,S$197),(INDEX($E192:$M192,0,S$199+1)-INDEX($E192:$M192,0,S$199))/(INDEX($E$185:$M$185,0,S$199+1)-INDEX($E$185:$M$185,0,S$199))+R206)))</f>
        <v>8.8853822511638398</v>
      </c>
      <c r="T206" s="3" cm="1">
        <f t="array" ref="T206">IF(T$199=-1,W206,IF(T$199=99,S206,IF(T$199=0,INDEX($E192:$M192,0,T$197),(INDEX($E192:$M192,0,T$199+1)-INDEX($E192:$M192,0,T$199))/(INDEX($E$185:$M$185,0,T$199+1)-INDEX($E$185:$M$185,0,T$199))+S206)))</f>
        <v>9.0328201048500034</v>
      </c>
      <c r="U206" s="3" cm="1">
        <f t="array" ref="U206">IF(U$199=-1,W206,IF(U$199=99,S206,IF(U$199=0,INDEX($E192:$M192,0,U$197),(INDEX($E192:$M192,0,U$199+1)-INDEX($E192:$M192,0,U$199))/(INDEX($E$185:$M$185,0,U$199+1)-INDEX($E$185:$M$185,0,U$199))+S206)))</f>
        <v>9.0328201048500034</v>
      </c>
      <c r="V206" s="3" cm="1">
        <f t="array" ref="V206">IF(V$199=-1,W206,IF(V$199=99,S206,IF(V$199=0,INDEX($E192:$M192,0,V$197),(INDEX($E192:$M192,0,V$199+1)-INDEX($E192:$M192,0,V$199))/(INDEX($E$185:$M$185,0,V$199+1)-INDEX($E$185:$M$185,0,V$199))+S206)))</f>
        <v>9.0328201048500034</v>
      </c>
      <c r="W206" s="3" cm="1">
        <f t="array" ref="W206">IF(W$199=-1,X206,IF(W$199=99,T206,IF(W$199=0,INDEX($E192:$M192,0,W$197),(INDEX($E192:$M192,0,W$199+1)-INDEX($E192:$M192,0,W$199))/(INDEX($E$185:$M$185,0,W$199+1)-INDEX($E$185:$M$185,0,W$199))+T206)))</f>
        <v>8.9454249697529935</v>
      </c>
      <c r="X206" s="3" cm="1">
        <f t="array" ref="X206">IF(X$199=-1,Y206,IF(X$199=99,W206,IF(X$199=0,INDEX($E192:$M192,0,X$197),(INDEX($E192:$M192,0,X$199+1)-INDEX($E192:$M192,0,X$199))/(INDEX($E$185:$M$185,0,X$199+1)-INDEX($E$185:$M$185,0,X$199))+W206)))</f>
        <v>21.704908898957875</v>
      </c>
      <c r="Y206" s="3" cm="1">
        <f t="array" ref="Y206">IF(Y$199=-1,Z206,IF(Y$199=99,X206,IF(Y$199=0,INDEX($E192:$M192,0,Y$197),(INDEX($E192:$M192,0,Y$199+1)-INDEX($E192:$M192,0,Y$199))/(INDEX($E$185:$M$185,0,Y$199+1)-INDEX($E$185:$M$185,0,Y$199))+X206)))</f>
        <v>34.464392828162758</v>
      </c>
      <c r="Z206" s="3" cm="1">
        <f t="array" ref="Z206">IF(Z$199=-1,AA206,IF(Z$199=99,Y206,IF(Z$199=0,INDEX($E192:$M192,0,Z$197),(INDEX($E192:$M192,0,Z$199+1)-INDEX($E192:$M192,0,Z$199))/(INDEX($E$185:$M$185,0,Z$199+1)-INDEX($E$185:$M$185,0,Z$199))+Y206)))</f>
        <v>47.223876757367641</v>
      </c>
      <c r="AA206" s="3" cm="1">
        <f t="array" ref="AA206">IF(AA$199=-1,AB206,IF(AA$199=99,Z206,IF(AA$199=0,INDEX($E192:$M192,0,AA$197),(INDEX($E192:$M192,0,AA$199+1)-INDEX($E192:$M192,0,AA$199))/(INDEX($E$185:$M$185,0,AA$199+1)-INDEX($E$185:$M$185,0,AA$199))+Z206)))</f>
        <v>59.983360686572524</v>
      </c>
      <c r="AB206" s="3" cm="1">
        <f t="array" ref="AB206">IF(AB$199=-1,AC206,IF(AB$199=99,AA206,IF(AB$199=0,INDEX($E192:$M192,0,AB$197),(INDEX($E192:$M192,0,AB$199+1)-INDEX($E192:$M192,0,AB$199))/(INDEX($E$185:$M$185,0,AB$199+1)-INDEX($E$185:$M$185,0,AB$199))+AA206)))</f>
        <v>72.742844615777415</v>
      </c>
      <c r="AC206" s="3" cm="1">
        <f t="array" ref="AC206">IF(AC$199=-1,AD206,IF(AC$199=99,AB206,IF(AC$199=0,INDEX($E192:$M192,0,AC$197),(INDEX($E192:$M192,0,AC$199+1)-INDEX($E192:$M192,0,AC$199))/(INDEX($E$185:$M$185,0,AC$199+1)-INDEX($E$185:$M$185,0,AC$199))+AB206)))</f>
        <v>85.502328544982305</v>
      </c>
      <c r="AD206" s="3" cm="1">
        <f t="array" ref="AD206">IF(AD$199=-1,AE206,IF(AD$199=99,AC206,IF(AD$199=0,INDEX($E192:$M192,0,AD$197),(INDEX($E192:$M192,0,AD$199+1)-INDEX($E192:$M192,0,AD$199))/(INDEX($E$185:$M$185,0,AD$199+1)-INDEX($E$185:$M$185,0,AD$199))+AC206)))</f>
        <v>98.261812474187195</v>
      </c>
      <c r="AE206" s="3" cm="1">
        <f t="array" ref="AE206">IF(AE$199=-1,AH206,IF(AE$199=99,AD206,IF(AE$199=0,INDEX($E192:$M192,0,AE$197),(INDEX($E192:$M192,0,AE$199+1)-INDEX($E192:$M192,0,AE$199))/(INDEX($E$185:$M$185,0,AE$199+1)-INDEX($E$185:$M$185,0,AE$199))+AD206)))</f>
        <v>111.02129640339209</v>
      </c>
      <c r="AF206" s="3" cm="1">
        <f t="array" ref="AF206">IF(AF$199=-1,AH206,IF(AF$199=99,AD206,IF(AF$199=0,INDEX($E192:$M192,0,AF$197),(INDEX($E192:$M192,0,AF$199+1)-INDEX($E192:$M192,0,AF$199))/(INDEX($E$185:$M$185,0,AF$199+1)-INDEX($E$185:$M$185,0,AF$199))+AD206)))</f>
        <v>111.02129640339209</v>
      </c>
      <c r="AG206" s="3" cm="1">
        <f t="array" ref="AG206">IF(AG$199=-1,AH206,IF(AG$199=99,AD206,IF(AG$199=0,INDEX($E192:$M192,0,AG$197),(INDEX($E192:$M192,0,AG$199+1)-INDEX($E192:$M192,0,AG$199))/(INDEX($E$185:$M$185,0,AG$199+1)-INDEX($E$185:$M$185,0,AG$199))+AD206)))</f>
        <v>111.02129640339209</v>
      </c>
      <c r="AH206" s="3" cm="1">
        <f t="array" ref="AH206">IF(AH$199=-1,AI206,IF(AH$199=99,AE206,IF(AH$199=0,INDEX($E192:$M192,0,AH$197),(INDEX($E192:$M192,0,AH$199+1)-INDEX($E192:$M192,0,AH$199))/(INDEX($E$185:$M$185,0,AH$199+1)-INDEX($E$185:$M$185,0,AH$199))+AE206)))</f>
        <v>123.78078033259695</v>
      </c>
      <c r="AI206" s="3" cm="1">
        <f t="array" ref="AI206">IF(AI$199=-1,AJ206,IF(AI$199=99,AH206,IF(AI$199=0,INDEX($E192:$M192,0,AI$197),(INDEX($E192:$M192,0,AI$199+1)-INDEX($E192:$M192,0,AI$199))/(INDEX($E$185:$M$185,0,AI$199+1)-INDEX($E$185:$M$185,0,AI$199))+AH206)))</f>
        <v>125.33485270288755</v>
      </c>
      <c r="AJ206" s="3" cm="1">
        <f t="array" ref="AJ206">IF(AJ$199=-1,AK206,IF(AJ$199=99,AI206,IF(AJ$199=0,INDEX($E192:$M192,0,AJ$197),(INDEX($E192:$M192,0,AJ$199+1)-INDEX($E192:$M192,0,AJ$199))/(INDEX($E$185:$M$185,0,AJ$199+1)-INDEX($E$185:$M$185,0,AJ$199))+AI206)))</f>
        <v>126.88892507317814</v>
      </c>
      <c r="AK206" s="3" cm="1">
        <f t="array" ref="AK206">IF(AK$199=-1,AL206,IF(AK$199=99,AJ206,IF(AK$199=0,INDEX($E192:$M192,0,AK$197),(INDEX($E192:$M192,0,AK$199+1)-INDEX($E192:$M192,0,AK$199))/(INDEX($E$185:$M$185,0,AK$199+1)-INDEX($E$185:$M$185,0,AK$199))+AJ206)))</f>
        <v>128.44299744346876</v>
      </c>
      <c r="AL206" s="3" cm="1">
        <f t="array" ref="AL206">IF(AL$199=-1,AM206,IF(AL$199=99,AK206,IF(AL$199=0,INDEX($E192:$M192,0,AL$197),(INDEX($E192:$M192,0,AL$199+1)-INDEX($E192:$M192,0,AL$199))/(INDEX($E$185:$M$185,0,AL$199+1)-INDEX($E$185:$M$185,0,AL$199))+AK206)))</f>
        <v>129.99706981375937</v>
      </c>
      <c r="AM206" s="3" cm="1">
        <f t="array" ref="AM206">IF(AM$199=-1,AO206,IF(AM$199=99,AL206,IF(AM$199=0,INDEX($E192:$M192,0,AM$197),(INDEX($E192:$M192,0,AM$199+1)-INDEX($E192:$M192,0,AM$199))/(INDEX($E$185:$M$185,0,AM$199+1)-INDEX($E$185:$M$185,0,AM$199))+AL206)))</f>
        <v>131.55114218404998</v>
      </c>
      <c r="AN206" s="3" cm="1">
        <f t="array" ref="AN206">IF(AN$199=-1,AP206,IF(AN$199=99,AL206,IF(AN$199=0,INDEX($E192:$M192,0,AN$197),(INDEX($E192:$M192,0,AN$199+1)-INDEX($E192:$M192,0,AN$199))/(INDEX($E$185:$M$185,0,AN$199+1)-INDEX($E$185:$M$185,0,AN$199))+AL206)))</f>
        <v>131.55114218404998</v>
      </c>
      <c r="AO206" s="3" cm="1">
        <f t="array" ref="AO206">IF(AO$199=-1,AQ206,IF(AO$199=99,AM206,IF(AO$199=0,INDEX($E192:$M192,0,AO$197),(INDEX($E192:$M192,0,AO$199+1)-INDEX($E192:$M192,0,AO$199))/(INDEX($E$185:$M$185,0,AO$199+1)-INDEX($E$185:$M$185,0,AO$199))+AM206)))</f>
        <v>133.10521455434059</v>
      </c>
      <c r="AP206" s="3" cm="1">
        <f t="array" ref="AP206">IF(AP$199=-1,AR206,IF(AP$199=99,AO206,IF(AP$199=0,INDEX($E192:$M192,0,AP$197),(INDEX($E192:$M192,0,AP$199+1)-INDEX($E192:$M192,0,AP$199))/(INDEX($E$185:$M$185,0,AP$199+1)-INDEX($E$185:$M$185,0,AP$199))+AO206)))</f>
        <v>134.6592869246312</v>
      </c>
      <c r="AQ206" s="3" cm="1">
        <f t="array" ref="AQ206">IF(AQ$199=-1,AR206,IF(AQ$199=99,AO206,IF(AQ$199=0,INDEX($E192:$M192,0,AQ$197),(INDEX($E192:$M192,0,AQ$199+1)-INDEX($E192:$M192,0,AQ$199))/(INDEX($E$185:$M$185,0,AQ$199+1)-INDEX($E$185:$M$185,0,AQ$199))+AO206)))</f>
        <v>134.6592869246312</v>
      </c>
      <c r="AR206" s="3" cm="1">
        <f t="array" ref="AR206">IF(AR$199=-1,AS206,IF(AR$199=99,AQ206,IF(AR$199=0,INDEX($E192:$M192,0,AR$197),(INDEX($E192:$M192,0,AR$199+1)-INDEX($E192:$M192,0,AR$199))/(INDEX($E$185:$M$185,0,AR$199+1)-INDEX($E$185:$M$185,0,AR$199))+AQ206)))</f>
        <v>136.21335929492182</v>
      </c>
      <c r="AS206" s="3" cm="1">
        <f t="array" ref="AS206">IF(AS$199=-1,AT206,IF(AS$199=99,AR206,IF(AS$199=0,INDEX($E192:$M192,0,AS$197),(INDEX($E192:$M192,0,AS$199+1)-INDEX($E192:$M192,0,AS$199))/(INDEX($E$185:$M$185,0,AS$199+1)-INDEX($E$185:$M$185,0,AS$199))+AR206)))</f>
        <v>137.76743166521243</v>
      </c>
      <c r="AT206" s="3" cm="1">
        <f t="array" ref="AT206">IF(AT$199=-1,AU206,IF(AT$199=99,AS206,IF(AT$199=0,INDEX($E192:$M192,0,AT$197),(INDEX($E192:$M192,0,AT$199+1)-INDEX($E192:$M192,0,AT$199))/(INDEX($E$185:$M$185,0,AT$199+1)-INDEX($E$185:$M$185,0,AT$199))+AS206)))</f>
        <v>139.32150403550298</v>
      </c>
      <c r="AU206" s="247">
        <f t="shared" si="498"/>
        <v>150.81403909983348</v>
      </c>
      <c r="AV206" s="3" cm="1">
        <f t="array" ref="AV206">IF(AV$199=-1,AW206,IF(AV$199=99,AU206,IF(AV$199=0,INDEX($E192:$M192,0,AV$197),(INDEX($E192:$M192,0,AV$199+1)-INDEX($E192:$M192,0,AV$199))/(INDEX($E$185:$M$185,0,AV$199+1)-INDEX($E$185:$M$185,0,AV$199))+AU206)))</f>
        <v>162.30657416416398</v>
      </c>
      <c r="AW206" s="3" cm="1">
        <f t="array" ref="AW206">IF(AW$199=-1,AX206,IF(AW$199=99,AV206,IF(AW$199=0,INDEX($E192:$M192,0,AW$197),(INDEX($E192:$M192,0,AW$199+1)-INDEX($E192:$M192,0,AW$199))/(INDEX($E$185:$M$185,0,AW$199+1)-INDEX($E$185:$M$185,0,AW$199))+AV206)))</f>
        <v>181.14195070176095</v>
      </c>
      <c r="AX206" s="3" cm="1">
        <f t="array" ref="AX206">IF(AX$199=-1,AY206,IF(AX$199=99,AW206,IF(AX$199=0,INDEX($E192:$M192,0,AX$197),(INDEX($E192:$M192,0,AX$199+1)-INDEX($E192:$M192,0,AX$199))/(INDEX($E$185:$M$185,0,AX$199+1)-INDEX($E$185:$M$185,0,AX$199))+AW206)))</f>
        <v>179.69332921960887</v>
      </c>
      <c r="AY206" s="3"/>
      <c r="BB206" s="3"/>
      <c r="BC206" s="3"/>
      <c r="BM206" s="3"/>
      <c r="BN206" s="92"/>
    </row>
    <row r="207" spans="1:66">
      <c r="E207" t="s">
        <v>16</v>
      </c>
      <c r="F207" s="15" t="str">
        <f t="shared" si="493"/>
        <v/>
      </c>
      <c r="G207" s="43" t="str">
        <f t="shared" si="494"/>
        <v>TPPUGAT</v>
      </c>
      <c r="H207" s="16"/>
      <c r="J207" s="16" t="str">
        <f t="shared" si="495"/>
        <v/>
      </c>
      <c r="L207" s="16" t="str">
        <f t="shared" si="495"/>
        <v/>
      </c>
      <c r="M207" s="16" t="str">
        <f t="shared" si="495"/>
        <v/>
      </c>
      <c r="N207" s="15" t="str">
        <f t="shared" si="496"/>
        <v/>
      </c>
      <c r="O207" s="15"/>
      <c r="P207" s="15"/>
      <c r="Q207" s="17">
        <f t="shared" si="497"/>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0.68522387738371804</v>
      </c>
      <c r="X207" s="3" cm="1">
        <f t="array" ref="X207">IF(X$199=-1,Y207,IF(X$199=99,W207,IF(X$199=0,INDEX($E193:$M193,0,X$197),(INDEX($E193:$M193,0,X$199+1)-INDEX($E193:$M193,0,X$199))/(INDEX($E$185:$M$185,0,X$199+1)-INDEX($E$185:$M$185,0,X$199))+W207)))</f>
        <v>2.2362048318679557</v>
      </c>
      <c r="Y207" s="3" cm="1">
        <f t="array" ref="Y207">IF(Y$199=-1,Z207,IF(Y$199=99,X207,IF(Y$199=0,INDEX($E193:$M193,0,Y$197),(INDEX($E193:$M193,0,Y$199+1)-INDEX($E193:$M193,0,Y$199))/(INDEX($E$185:$M$185,0,Y$199+1)-INDEX($E$185:$M$185,0,Y$199))+X207)))</f>
        <v>3.7871857863521932</v>
      </c>
      <c r="Z207" s="3" cm="1">
        <f t="array" ref="Z207">IF(Z$199=-1,AA207,IF(Z$199=99,Y207,IF(Z$199=0,INDEX($E193:$M193,0,Z$197),(INDEX($E193:$M193,0,Z$199+1)-INDEX($E193:$M193,0,Z$199))/(INDEX($E$185:$M$185,0,Z$199+1)-INDEX($E$185:$M$185,0,Z$199))+Y207)))</f>
        <v>5.3381667408364306</v>
      </c>
      <c r="AA207" s="3" cm="1">
        <f t="array" ref="AA207">IF(AA$199=-1,AB207,IF(AA$199=99,Z207,IF(AA$199=0,INDEX($E193:$M193,0,AA$197),(INDEX($E193:$M193,0,AA$199+1)-INDEX($E193:$M193,0,AA$199))/(INDEX($E$185:$M$185,0,AA$199+1)-INDEX($E$185:$M$185,0,AA$199))+Z207)))</f>
        <v>6.8891476953206681</v>
      </c>
      <c r="AB207" s="3" cm="1">
        <f t="array" ref="AB207">IF(AB$199=-1,AC207,IF(AB$199=99,AA207,IF(AB$199=0,INDEX($E193:$M193,0,AB$197),(INDEX($E193:$M193,0,AB$199+1)-INDEX($E193:$M193,0,AB$199))/(INDEX($E$185:$M$185,0,AB$199+1)-INDEX($E$185:$M$185,0,AB$199))+AA207)))</f>
        <v>8.4401286498049046</v>
      </c>
      <c r="AC207" s="3" cm="1">
        <f t="array" ref="AC207">IF(AC$199=-1,AD207,IF(AC$199=99,AB207,IF(AC$199=0,INDEX($E193:$M193,0,AC$197),(INDEX($E193:$M193,0,AC$199+1)-INDEX($E193:$M193,0,AC$199))/(INDEX($E$185:$M$185,0,AC$199+1)-INDEX($E$185:$M$185,0,AC$199))+AB207)))</f>
        <v>9.991109604289143</v>
      </c>
      <c r="AD207" s="3" cm="1">
        <f t="array" ref="AD207">IF(AD$199=-1,AE207,IF(AD$199=99,AC207,IF(AD$199=0,INDEX($E193:$M193,0,AD$197),(INDEX($E193:$M193,0,AD$199+1)-INDEX($E193:$M193,0,AD$199))/(INDEX($E$185:$M$185,0,AD$199+1)-INDEX($E$185:$M$185,0,AD$199))+AC207)))</f>
        <v>11.542090558773381</v>
      </c>
      <c r="AE207" s="3" cm="1">
        <f t="array" ref="AE207">IF(AE$199=-1,AH207,IF(AE$199=99,AD207,IF(AE$199=0,INDEX($E193:$M193,0,AE$197),(INDEX($E193:$M193,0,AE$199+1)-INDEX($E193:$M193,0,AE$199))/(INDEX($E$185:$M$185,0,AE$199+1)-INDEX($E$185:$M$185,0,AE$199))+AD207)))</f>
        <v>13.09307151325762</v>
      </c>
      <c r="AF207" s="3" cm="1">
        <f t="array" ref="AF207">IF(AF$199=-1,AH207,IF(AF$199=99,AD207,IF(AF$199=0,INDEX($E193:$M193,0,AF$197),(INDEX($E193:$M193,0,AF$199+1)-INDEX($E193:$M193,0,AF$199))/(INDEX($E$185:$M$185,0,AF$199+1)-INDEX($E$185:$M$185,0,AF$199))+AD207)))</f>
        <v>13.09307151325762</v>
      </c>
      <c r="AG207" s="3" cm="1">
        <f t="array" ref="AG207">IF(AG$199=-1,AH207,IF(AG$199=99,AD207,IF(AG$199=0,INDEX($E193:$M193,0,AG$197),(INDEX($E193:$M193,0,AG$199+1)-INDEX($E193:$M193,0,AG$199))/(INDEX($E$185:$M$185,0,AG$199+1)-INDEX($E$185:$M$185,0,AG$199))+AD207)))</f>
        <v>13.09307151325762</v>
      </c>
      <c r="AH207" s="3" cm="1">
        <f t="array" ref="AH207">IF(AH$199=-1,AI207,IF(AH$199=99,AE207,IF(AH$199=0,INDEX($E193:$M193,0,AH$197),(INDEX($E193:$M193,0,AH$199+1)-INDEX($E193:$M193,0,AH$199))/(INDEX($E$185:$M$185,0,AH$199+1)-INDEX($E$185:$M$185,0,AH$199))+AE207)))</f>
        <v>14.644052467741854</v>
      </c>
      <c r="AI207" s="3" cm="1">
        <f t="array" ref="AI207">IF(AI$199=-1,AJ207,IF(AI$199=99,AH207,IF(AI$199=0,INDEX($E193:$M193,0,AI$197),(INDEX($E193:$M193,0,AI$199+1)-INDEX($E193:$M193,0,AI$199))/(INDEX($E$185:$M$185,0,AI$199+1)-INDEX($E$185:$M$185,0,AI$199))+AH207)))</f>
        <v>15.174911600056442</v>
      </c>
      <c r="AJ207" s="3" cm="1">
        <f t="array" ref="AJ207">IF(AJ$199=-1,AK207,IF(AJ$199=99,AI207,IF(AJ$199=0,INDEX($E193:$M193,0,AJ$197),(INDEX($E193:$M193,0,AJ$199+1)-INDEX($E193:$M193,0,AJ$199))/(INDEX($E$185:$M$185,0,AJ$199+1)-INDEX($E$185:$M$185,0,AJ$199))+AI207)))</f>
        <v>15.705770732371029</v>
      </c>
      <c r="AK207" s="3" cm="1">
        <f t="array" ref="AK207">IF(AK$199=-1,AL207,IF(AK$199=99,AJ207,IF(AK$199=0,INDEX($E193:$M193,0,AK$197),(INDEX($E193:$M193,0,AK$199+1)-INDEX($E193:$M193,0,AK$199))/(INDEX($E$185:$M$185,0,AK$199+1)-INDEX($E$185:$M$185,0,AK$199))+AJ207)))</f>
        <v>16.236629864685614</v>
      </c>
      <c r="AL207" s="3" cm="1">
        <f t="array" ref="AL207">IF(AL$199=-1,AM207,IF(AL$199=99,AK207,IF(AL$199=0,INDEX($E193:$M193,0,AL$197),(INDEX($E193:$M193,0,AL$199+1)-INDEX($E193:$M193,0,AL$199))/(INDEX($E$185:$M$185,0,AL$199+1)-INDEX($E$185:$M$185,0,AL$199))+AK207)))</f>
        <v>16.7674889970002</v>
      </c>
      <c r="AM207" s="3" cm="1">
        <f t="array" ref="AM207">IF(AM$199=-1,AO207,IF(AM$199=99,AL207,IF(AM$199=0,INDEX($E193:$M193,0,AM$197),(INDEX($E193:$M193,0,AM$199+1)-INDEX($E193:$M193,0,AM$199))/(INDEX($E$185:$M$185,0,AM$199+1)-INDEX($E$185:$M$185,0,AM$199))+AL207)))</f>
        <v>17.298348129314785</v>
      </c>
      <c r="AN207" s="3" cm="1">
        <f t="array" ref="AN207">IF(AN$199=-1,AP207,IF(AN$199=99,AL207,IF(AN$199=0,INDEX($E193:$M193,0,AN$197),(INDEX($E193:$M193,0,AN$199+1)-INDEX($E193:$M193,0,AN$199))/(INDEX($E$185:$M$185,0,AN$199+1)-INDEX($E$185:$M$185,0,AN$199))+AL207)))</f>
        <v>17.298348129314785</v>
      </c>
      <c r="AO207" s="3" cm="1">
        <f t="array" ref="AO207">IF(AO$199=-1,AQ207,IF(AO$199=99,AM207,IF(AO$199=0,INDEX($E193:$M193,0,AO$197),(INDEX($E193:$M193,0,AO$199+1)-INDEX($E193:$M193,0,AO$199))/(INDEX($E$185:$M$185,0,AO$199+1)-INDEX($E$185:$M$185,0,AO$199))+AM207)))</f>
        <v>17.829207261629371</v>
      </c>
      <c r="AP207" s="3" cm="1">
        <f t="array" ref="AP207">IF(AP$199=-1,AR207,IF(AP$199=99,AO207,IF(AP$199=0,INDEX($E193:$M193,0,AP$197),(INDEX($E193:$M193,0,AP$199+1)-INDEX($E193:$M193,0,AP$199))/(INDEX($E$185:$M$185,0,AP$199+1)-INDEX($E$185:$M$185,0,AP$199))+AO207)))</f>
        <v>18.360066393943956</v>
      </c>
      <c r="AQ207" s="3" cm="1">
        <f t="array" ref="AQ207">IF(AQ$199=-1,AR207,IF(AQ$199=99,AO207,IF(AQ$199=0,INDEX($E193:$M193,0,AQ$197),(INDEX($E193:$M193,0,AQ$199+1)-INDEX($E193:$M193,0,AQ$199))/(INDEX($E$185:$M$185,0,AQ$199+1)-INDEX($E$185:$M$185,0,AQ$199))+AO207)))</f>
        <v>18.360066393943956</v>
      </c>
      <c r="AR207" s="3" cm="1">
        <f t="array" ref="AR207">IF(AR$199=-1,AS207,IF(AR$199=99,AQ207,IF(AR$199=0,INDEX($E193:$M193,0,AR$197),(INDEX($E193:$M193,0,AR$199+1)-INDEX($E193:$M193,0,AR$199))/(INDEX($E$185:$M$185,0,AR$199+1)-INDEX($E$185:$M$185,0,AR$199))+AQ207)))</f>
        <v>18.890925526258542</v>
      </c>
      <c r="AS207" s="3" cm="1">
        <f t="array" ref="AS207">IF(AS$199=-1,AT207,IF(AS$199=99,AR207,IF(AS$199=0,INDEX($E193:$M193,0,AS$197),(INDEX($E193:$M193,0,AS$199+1)-INDEX($E193:$M193,0,AS$199))/(INDEX($E$185:$M$185,0,AS$199+1)-INDEX($E$185:$M$185,0,AS$199))+AR207)))</f>
        <v>19.421784658573127</v>
      </c>
      <c r="AT207" s="3" cm="1">
        <f t="array" ref="AT207">IF(AT$199=-1,AU207,IF(AT$199=99,AS207,IF(AT$199=0,INDEX($E193:$M193,0,AT$197),(INDEX($E193:$M193,0,AT$199+1)-INDEX($E193:$M193,0,AT$199))/(INDEX($E$185:$M$185,0,AT$199+1)-INDEX($E$185:$M$185,0,AT$199))+AS207)))</f>
        <v>19.952643790887723</v>
      </c>
      <c r="AU207" s="247">
        <f t="shared" si="498"/>
        <v>21.598523656887732</v>
      </c>
      <c r="AV207" s="3" cm="1">
        <f t="array" ref="AV207">IF(AV$199=-1,AW207,IF(AV$199=99,AU207,IF(AV$199=0,INDEX($E193:$M193,0,AV$197),(INDEX($E193:$M193,0,AV$199+1)-INDEX($E193:$M193,0,AV$199))/(INDEX($E$185:$M$185,0,AV$199+1)-INDEX($E$185:$M$185,0,AV$199))+AU207)))</f>
        <v>23.24440352288774</v>
      </c>
      <c r="AW207" s="3" cm="1">
        <f t="array" ref="AW207">IF(AW$199=-1,AX207,IF(AW$199=99,AV207,IF(AW$199=0,INDEX($E193:$M193,0,AW$197),(INDEX($E193:$M193,0,AW$199+1)-INDEX($E193:$M193,0,AW$199))/(INDEX($E$185:$M$185,0,AW$199+1)-INDEX($E$185:$M$185,0,AW$199))+AV207)))</f>
        <v>25.941873388172489</v>
      </c>
      <c r="AX207" s="3" cm="1">
        <f t="array" ref="AX207">IF(AX$199=-1,AY207,IF(AX$199=99,AW207,IF(AX$199=0,INDEX($E193:$M193,0,AX$197),(INDEX($E193:$M193,0,AX$199+1)-INDEX($E193:$M193,0,AX$199))/(INDEX($E$185:$M$185,0,AX$199+1)-INDEX($E$185:$M$185,0,AX$199))+AW207)))</f>
        <v>25.734412030205505</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597</v>
      </c>
      <c r="K209" s="10" t="s">
        <v>626</v>
      </c>
      <c r="L209" s="10" t="s">
        <v>627</v>
      </c>
      <c r="M209" s="11" t="s">
        <v>25</v>
      </c>
      <c r="N209" s="3"/>
      <c r="R209" s="199"/>
    </row>
    <row r="210" spans="1:63">
      <c r="E210" s="97" t="s">
        <v>16</v>
      </c>
      <c r="F210" s="98">
        <v>1</v>
      </c>
      <c r="G210" s="98">
        <v>2017</v>
      </c>
      <c r="H210" s="98">
        <v>2019</v>
      </c>
      <c r="I210" s="98">
        <v>2020</v>
      </c>
      <c r="J210" s="98">
        <v>2021</v>
      </c>
      <c r="K210" s="98">
        <v>2030</v>
      </c>
      <c r="L210" s="98">
        <v>2040</v>
      </c>
      <c r="M210" s="103">
        <v>2050</v>
      </c>
      <c r="N210" s="3">
        <v>2060</v>
      </c>
      <c r="O210">
        <v>2070</v>
      </c>
      <c r="R210" s="199"/>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9"/>
    </row>
    <row r="212" spans="1:63">
      <c r="E212" s="31" t="s">
        <v>16</v>
      </c>
      <c r="F212">
        <v>-1</v>
      </c>
      <c r="G212">
        <v>0</v>
      </c>
      <c r="H212">
        <v>1</v>
      </c>
      <c r="I212">
        <v>2</v>
      </c>
      <c r="J212">
        <v>3</v>
      </c>
      <c r="K212">
        <v>4</v>
      </c>
      <c r="L212">
        <v>5</v>
      </c>
      <c r="M212">
        <v>6</v>
      </c>
      <c r="N212">
        <v>7</v>
      </c>
      <c r="O212">
        <v>8</v>
      </c>
      <c r="R212" s="199"/>
    </row>
    <row r="213" spans="1:63">
      <c r="E213" s="99" t="s">
        <v>16</v>
      </c>
      <c r="F213" s="100"/>
      <c r="G213" s="100"/>
      <c r="H213" s="100"/>
      <c r="I213" s="100"/>
      <c r="J213" s="100"/>
      <c r="K213" s="100"/>
      <c r="L213" s="100"/>
      <c r="M213" s="100"/>
    </row>
    <row r="214" spans="1:63">
      <c r="E214" s="99" t="s">
        <v>16</v>
      </c>
      <c r="J214"/>
      <c r="N214" s="12">
        <v>2017</v>
      </c>
      <c r="O214" s="12">
        <f t="shared" ref="O214:AP214" si="499">1+N214</f>
        <v>2018</v>
      </c>
      <c r="P214" s="12">
        <f t="shared" si="499"/>
        <v>2019</v>
      </c>
      <c r="Q214" s="12">
        <f t="shared" si="499"/>
        <v>2020</v>
      </c>
      <c r="R214" s="12">
        <f t="shared" si="499"/>
        <v>2021</v>
      </c>
      <c r="S214" s="12">
        <f t="shared" si="499"/>
        <v>2022</v>
      </c>
      <c r="T214" s="12">
        <f t="shared" si="499"/>
        <v>2023</v>
      </c>
      <c r="U214" s="12">
        <f>1+S214</f>
        <v>2023</v>
      </c>
      <c r="V214" s="12">
        <f>1+S214</f>
        <v>2023</v>
      </c>
      <c r="W214" s="12">
        <f>1+T214</f>
        <v>2024</v>
      </c>
      <c r="X214" s="12">
        <f t="shared" si="499"/>
        <v>2025</v>
      </c>
      <c r="Y214" s="12">
        <f t="shared" si="499"/>
        <v>2026</v>
      </c>
      <c r="Z214" s="12">
        <f t="shared" si="499"/>
        <v>2027</v>
      </c>
      <c r="AA214" s="12">
        <f t="shared" si="499"/>
        <v>2028</v>
      </c>
      <c r="AB214" s="12">
        <f t="shared" si="499"/>
        <v>2029</v>
      </c>
      <c r="AC214" s="12">
        <f t="shared" si="499"/>
        <v>2030</v>
      </c>
      <c r="AD214" s="12">
        <f t="shared" si="499"/>
        <v>2031</v>
      </c>
      <c r="AE214" s="12">
        <f t="shared" si="499"/>
        <v>2032</v>
      </c>
      <c r="AF214" s="12">
        <f>1+AD214</f>
        <v>2032</v>
      </c>
      <c r="AG214" s="12">
        <f>1+AD214</f>
        <v>2032</v>
      </c>
      <c r="AH214" s="12">
        <f>1+AE214</f>
        <v>2033</v>
      </c>
      <c r="AI214" s="12">
        <f t="shared" si="499"/>
        <v>2034</v>
      </c>
      <c r="AJ214" s="12">
        <f t="shared" si="499"/>
        <v>2035</v>
      </c>
      <c r="AK214" s="12">
        <f t="shared" si="499"/>
        <v>2036</v>
      </c>
      <c r="AL214" s="12">
        <f t="shared" si="499"/>
        <v>2037</v>
      </c>
      <c r="AM214" s="12">
        <f t="shared" si="499"/>
        <v>2038</v>
      </c>
      <c r="AN214" s="12">
        <f>1+AL214</f>
        <v>2038</v>
      </c>
      <c r="AO214" s="12">
        <f>1+AM214</f>
        <v>2039</v>
      </c>
      <c r="AP214" s="12">
        <f t="shared" si="499"/>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00">MATCH(N$214,$G$210:$M$210,$F210)</f>
        <v>1</v>
      </c>
      <c r="O215" s="98">
        <f t="shared" si="500"/>
        <v>1</v>
      </c>
      <c r="P215" s="98">
        <f t="shared" si="500"/>
        <v>2</v>
      </c>
      <c r="Q215" s="98">
        <f t="shared" si="500"/>
        <v>3</v>
      </c>
      <c r="R215" s="98">
        <f t="shared" si="500"/>
        <v>4</v>
      </c>
      <c r="S215" s="98">
        <f t="shared" si="500"/>
        <v>4</v>
      </c>
      <c r="T215" s="98">
        <f t="shared" si="500"/>
        <v>4</v>
      </c>
      <c r="U215" s="98">
        <f t="shared" si="500"/>
        <v>4</v>
      </c>
      <c r="V215" s="98">
        <f t="shared" si="500"/>
        <v>4</v>
      </c>
      <c r="W215" s="98">
        <f t="shared" si="500"/>
        <v>4</v>
      </c>
      <c r="X215" s="98">
        <f t="shared" si="500"/>
        <v>4</v>
      </c>
      <c r="Y215" s="98">
        <f t="shared" si="500"/>
        <v>4</v>
      </c>
      <c r="Z215" s="98">
        <f t="shared" si="500"/>
        <v>4</v>
      </c>
      <c r="AA215" s="98">
        <f t="shared" si="500"/>
        <v>4</v>
      </c>
      <c r="AB215" s="98">
        <f t="shared" si="500"/>
        <v>4</v>
      </c>
      <c r="AC215" s="98">
        <f t="shared" si="500"/>
        <v>5</v>
      </c>
      <c r="AD215" s="98">
        <f t="shared" si="500"/>
        <v>5</v>
      </c>
      <c r="AE215" s="98">
        <f t="shared" si="500"/>
        <v>5</v>
      </c>
      <c r="AF215" s="98">
        <f t="shared" si="500"/>
        <v>5</v>
      </c>
      <c r="AG215" s="98">
        <f t="shared" si="500"/>
        <v>5</v>
      </c>
      <c r="AH215" s="98">
        <f t="shared" si="500"/>
        <v>5</v>
      </c>
      <c r="AI215" s="98">
        <f t="shared" si="500"/>
        <v>5</v>
      </c>
      <c r="AJ215" s="98">
        <f t="shared" si="500"/>
        <v>5</v>
      </c>
      <c r="AK215" s="98">
        <f t="shared" si="500"/>
        <v>5</v>
      </c>
      <c r="AL215" s="98">
        <f t="shared" si="500"/>
        <v>5</v>
      </c>
      <c r="AM215" s="98">
        <f t="shared" si="500"/>
        <v>5</v>
      </c>
      <c r="AN215" s="98">
        <f t="shared" si="500"/>
        <v>5</v>
      </c>
      <c r="AO215" s="98">
        <f t="shared" si="500"/>
        <v>5</v>
      </c>
      <c r="AP215" s="98">
        <f t="shared" si="500"/>
        <v>6</v>
      </c>
      <c r="AQ215" s="98">
        <f t="shared" si="500"/>
        <v>6</v>
      </c>
      <c r="AR215" s="98">
        <f t="shared" si="500"/>
        <v>6</v>
      </c>
      <c r="AS215" s="98">
        <f t="shared" si="500"/>
        <v>7</v>
      </c>
      <c r="AT215" s="98">
        <f>MATCH(AT$214,$G$210:$O$210,$F210)</f>
        <v>8</v>
      </c>
      <c r="AU215" s="98">
        <f>MATCH(AU$214,$G$210:$O$210,$F210)</f>
        <v>9</v>
      </c>
      <c r="BJ215" s="97"/>
    </row>
    <row r="216" spans="1:63">
      <c r="E216" s="99" t="s">
        <v>16</v>
      </c>
      <c r="J216"/>
      <c r="N216">
        <f t="shared" ref="N216:AS216" si="501">MATCH(N$214,$G$210:$M$210,$F211)</f>
        <v>1</v>
      </c>
      <c r="O216" t="e">
        <f t="shared" si="501"/>
        <v>#N/A</v>
      </c>
      <c r="P216">
        <f t="shared" si="501"/>
        <v>2</v>
      </c>
      <c r="Q216">
        <f t="shared" si="501"/>
        <v>3</v>
      </c>
      <c r="R216">
        <f t="shared" si="501"/>
        <v>4</v>
      </c>
      <c r="S216" t="e">
        <f t="shared" si="501"/>
        <v>#N/A</v>
      </c>
      <c r="T216" t="e">
        <f t="shared" si="501"/>
        <v>#N/A</v>
      </c>
      <c r="U216" t="e">
        <f t="shared" si="501"/>
        <v>#N/A</v>
      </c>
      <c r="V216" t="e">
        <f t="shared" si="501"/>
        <v>#N/A</v>
      </c>
      <c r="W216" t="e">
        <f t="shared" si="501"/>
        <v>#N/A</v>
      </c>
      <c r="X216" t="e">
        <f t="shared" si="501"/>
        <v>#N/A</v>
      </c>
      <c r="Y216" t="e">
        <f t="shared" si="501"/>
        <v>#N/A</v>
      </c>
      <c r="Z216" t="e">
        <f t="shared" si="501"/>
        <v>#N/A</v>
      </c>
      <c r="AA216" t="e">
        <f t="shared" si="501"/>
        <v>#N/A</v>
      </c>
      <c r="AB216" t="e">
        <f t="shared" si="501"/>
        <v>#N/A</v>
      </c>
      <c r="AC216">
        <f t="shared" si="501"/>
        <v>5</v>
      </c>
      <c r="AD216" t="e">
        <f t="shared" si="501"/>
        <v>#N/A</v>
      </c>
      <c r="AE216" t="e">
        <f t="shared" si="501"/>
        <v>#N/A</v>
      </c>
      <c r="AF216" t="e">
        <f t="shared" si="501"/>
        <v>#N/A</v>
      </c>
      <c r="AG216" t="e">
        <f t="shared" si="501"/>
        <v>#N/A</v>
      </c>
      <c r="AH216" t="e">
        <f t="shared" si="501"/>
        <v>#N/A</v>
      </c>
      <c r="AI216" t="e">
        <f t="shared" si="501"/>
        <v>#N/A</v>
      </c>
      <c r="AJ216" t="e">
        <f t="shared" si="501"/>
        <v>#N/A</v>
      </c>
      <c r="AK216" t="e">
        <f t="shared" si="501"/>
        <v>#N/A</v>
      </c>
      <c r="AL216" t="e">
        <f t="shared" si="501"/>
        <v>#N/A</v>
      </c>
      <c r="AM216" t="e">
        <f t="shared" si="501"/>
        <v>#N/A</v>
      </c>
      <c r="AN216" t="e">
        <f t="shared" si="501"/>
        <v>#N/A</v>
      </c>
      <c r="AO216" t="e">
        <f t="shared" si="501"/>
        <v>#N/A</v>
      </c>
      <c r="AP216">
        <f t="shared" si="501"/>
        <v>6</v>
      </c>
      <c r="AQ216">
        <f t="shared" si="501"/>
        <v>6</v>
      </c>
      <c r="AR216" t="e">
        <f t="shared" si="501"/>
        <v>#N/A</v>
      </c>
      <c r="AS216">
        <f t="shared" si="501"/>
        <v>7</v>
      </c>
      <c r="AT216">
        <f>MATCH(AT$214,$G$210:$O$210,$F211)</f>
        <v>8</v>
      </c>
      <c r="AU216">
        <f>MATCH(AU$214,$G$210:$O$210,$F211)</f>
        <v>9</v>
      </c>
      <c r="BJ216" s="31"/>
    </row>
    <row r="217" spans="1:63">
      <c r="E217" s="99" t="s">
        <v>16</v>
      </c>
      <c r="J217"/>
      <c r="N217">
        <f t="shared" ref="N217:AS217" si="502">MATCH(N$214,$G$211:$M$211,$F212)</f>
        <v>7</v>
      </c>
      <c r="O217">
        <f t="shared" si="502"/>
        <v>7</v>
      </c>
      <c r="P217">
        <f t="shared" si="502"/>
        <v>7</v>
      </c>
      <c r="Q217">
        <f t="shared" si="502"/>
        <v>7</v>
      </c>
      <c r="R217">
        <f t="shared" si="502"/>
        <v>6</v>
      </c>
      <c r="S217">
        <f t="shared" si="502"/>
        <v>5</v>
      </c>
      <c r="T217">
        <f t="shared" si="502"/>
        <v>5</v>
      </c>
      <c r="U217">
        <f t="shared" si="502"/>
        <v>5</v>
      </c>
      <c r="V217">
        <f t="shared" si="502"/>
        <v>5</v>
      </c>
      <c r="W217">
        <f t="shared" si="502"/>
        <v>5</v>
      </c>
      <c r="X217">
        <f t="shared" si="502"/>
        <v>5</v>
      </c>
      <c r="Y217">
        <f t="shared" si="502"/>
        <v>5</v>
      </c>
      <c r="Z217">
        <f t="shared" si="502"/>
        <v>5</v>
      </c>
      <c r="AA217">
        <f t="shared" si="502"/>
        <v>5</v>
      </c>
      <c r="AB217">
        <f t="shared" si="502"/>
        <v>5</v>
      </c>
      <c r="AC217">
        <f t="shared" si="502"/>
        <v>5</v>
      </c>
      <c r="AD217">
        <f t="shared" si="502"/>
        <v>4</v>
      </c>
      <c r="AE217">
        <f t="shared" si="502"/>
        <v>4</v>
      </c>
      <c r="AF217">
        <f t="shared" si="502"/>
        <v>4</v>
      </c>
      <c r="AG217">
        <f t="shared" si="502"/>
        <v>4</v>
      </c>
      <c r="AH217">
        <f t="shared" si="502"/>
        <v>4</v>
      </c>
      <c r="AI217">
        <f t="shared" si="502"/>
        <v>4</v>
      </c>
      <c r="AJ217">
        <f t="shared" si="502"/>
        <v>4</v>
      </c>
      <c r="AK217">
        <f t="shared" si="502"/>
        <v>4</v>
      </c>
      <c r="AL217">
        <f t="shared" si="502"/>
        <v>4</v>
      </c>
      <c r="AM217">
        <f t="shared" si="502"/>
        <v>4</v>
      </c>
      <c r="AN217">
        <f t="shared" si="502"/>
        <v>4</v>
      </c>
      <c r="AO217">
        <f t="shared" si="502"/>
        <v>4</v>
      </c>
      <c r="AP217">
        <f t="shared" si="502"/>
        <v>4</v>
      </c>
      <c r="AQ217">
        <f t="shared" si="502"/>
        <v>4</v>
      </c>
      <c r="AR217">
        <f t="shared" si="502"/>
        <v>3</v>
      </c>
      <c r="AS217">
        <f t="shared" si="502"/>
        <v>3</v>
      </c>
      <c r="AT217">
        <f>MATCH(AT$214,$G$211:$O$211,$F212)</f>
        <v>2</v>
      </c>
      <c r="AU217">
        <f>MATCH(AU$214,$G$211:$O$211,$F212)</f>
        <v>1</v>
      </c>
    </row>
    <row r="218" spans="1:63" s="100" customFormat="1">
      <c r="E218" s="99" t="s">
        <v>16</v>
      </c>
      <c r="N218" s="66">
        <f t="shared" ref="N218:AU218" si="503">IF(ISNA(N215),-1,IF(ISNA(N217),99,IF(ISNA(N216),N215,0)))</f>
        <v>0</v>
      </c>
      <c r="O218" s="66">
        <f t="shared" si="503"/>
        <v>1</v>
      </c>
      <c r="P218" s="66">
        <f t="shared" si="503"/>
        <v>0</v>
      </c>
      <c r="Q218" s="66">
        <f t="shared" si="503"/>
        <v>0</v>
      </c>
      <c r="R218" s="66">
        <f t="shared" si="503"/>
        <v>0</v>
      </c>
      <c r="S218" s="66">
        <f t="shared" si="503"/>
        <v>4</v>
      </c>
      <c r="T218" s="66">
        <f t="shared" si="503"/>
        <v>4</v>
      </c>
      <c r="U218" s="66">
        <f t="shared" ref="U218:V218" si="504">IF(ISNA(U215),-1,IF(ISNA(U217),99,IF(ISNA(U216),U215,0)))</f>
        <v>4</v>
      </c>
      <c r="V218" s="66">
        <f t="shared" si="504"/>
        <v>4</v>
      </c>
      <c r="W218" s="66">
        <f t="shared" si="503"/>
        <v>4</v>
      </c>
      <c r="X218" s="66">
        <f t="shared" si="503"/>
        <v>4</v>
      </c>
      <c r="Y218" s="66">
        <f t="shared" si="503"/>
        <v>4</v>
      </c>
      <c r="Z218" s="66">
        <f t="shared" si="503"/>
        <v>4</v>
      </c>
      <c r="AA218" s="66">
        <f t="shared" si="503"/>
        <v>4</v>
      </c>
      <c r="AB218" s="66">
        <f t="shared" si="503"/>
        <v>4</v>
      </c>
      <c r="AC218" s="66">
        <f t="shared" si="503"/>
        <v>0</v>
      </c>
      <c r="AD218" s="66">
        <f t="shared" si="503"/>
        <v>5</v>
      </c>
      <c r="AE218" s="66">
        <f t="shared" si="503"/>
        <v>5</v>
      </c>
      <c r="AF218" s="66">
        <f t="shared" ref="AF218:AG218" si="505">IF(ISNA(AF215),-1,IF(ISNA(AF217),99,IF(ISNA(AF216),AF215,0)))</f>
        <v>5</v>
      </c>
      <c r="AG218" s="66">
        <f t="shared" si="505"/>
        <v>5</v>
      </c>
      <c r="AH218" s="66">
        <f t="shared" si="503"/>
        <v>5</v>
      </c>
      <c r="AI218" s="66">
        <f t="shared" si="503"/>
        <v>5</v>
      </c>
      <c r="AJ218" s="66">
        <f t="shared" si="503"/>
        <v>5</v>
      </c>
      <c r="AK218" s="66">
        <f t="shared" si="503"/>
        <v>5</v>
      </c>
      <c r="AL218" s="66">
        <f t="shared" si="503"/>
        <v>5</v>
      </c>
      <c r="AM218" s="66">
        <f t="shared" si="503"/>
        <v>5</v>
      </c>
      <c r="AN218" s="66">
        <f t="shared" ref="AN218" si="506">IF(ISNA(AN215),-1,IF(ISNA(AN217),99,IF(ISNA(AN216),AN215,0)))</f>
        <v>5</v>
      </c>
      <c r="AO218" s="66">
        <f t="shared" si="503"/>
        <v>5</v>
      </c>
      <c r="AP218" s="66">
        <f t="shared" ref="AP218" si="507">IF(ISNA(AP215),-1,IF(ISNA(AP217),99,IF(ISNA(AP216),AP215,0)))</f>
        <v>0</v>
      </c>
      <c r="AQ218" s="66">
        <f t="shared" si="503"/>
        <v>0</v>
      </c>
      <c r="AR218" s="66">
        <f t="shared" si="503"/>
        <v>6</v>
      </c>
      <c r="AS218" s="66">
        <f t="shared" si="503"/>
        <v>0</v>
      </c>
      <c r="AT218" s="66">
        <f t="shared" si="503"/>
        <v>0</v>
      </c>
      <c r="AU218" s="66">
        <f t="shared" si="503"/>
        <v>0</v>
      </c>
      <c r="AV218" s="66"/>
      <c r="AY218" s="66"/>
      <c r="AZ218" s="66"/>
      <c r="BJ218" s="66"/>
      <c r="BK218" s="66"/>
    </row>
    <row r="219" spans="1:63">
      <c r="F219" s="15" t="str">
        <f t="shared" ref="F219:F226" si="508">IF(E219="*","","COM_PROJ")</f>
        <v>COM_PROJ</v>
      </c>
      <c r="G219" s="16" t="str">
        <f t="shared" ref="G219:G226" si="509">IF($E219="*","","-")</f>
        <v>-</v>
      </c>
      <c r="H219" s="43" t="str">
        <f t="shared" ref="H219:H226" si="510">B186</f>
        <v>TPPRCAR</v>
      </c>
      <c r="I219" s="16" t="str">
        <f t="shared" ref="I219:L226" si="511">IF($E219="*","","-")</f>
        <v>-</v>
      </c>
      <c r="J219" s="16" t="str">
        <f t="shared" si="511"/>
        <v>-</v>
      </c>
      <c r="K219" s="16" t="str">
        <f t="shared" si="511"/>
        <v>-</v>
      </c>
      <c r="L219" s="16" t="str">
        <f t="shared" si="511"/>
        <v>-</v>
      </c>
      <c r="M219" s="15">
        <f t="shared" ref="M219:M226" si="512">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83.011371976970224</v>
      </c>
      <c r="S219" s="3" cm="1">
        <f t="array" ref="S219">IF(S$218=-1,T219,IF(S$218=99,R219,IF(S$218=0,INDEX($E186:$M186,0,S$216),(INDEX($E186:$M186,0,S$218+1)-INDEX($E186:$M186,0,S$218))/(INDEX($E$185:$M$185,0,S$218+1)-INDEX($E$185:$M$185,0,S$218))+R219)))</f>
        <v>84.553772727743649</v>
      </c>
      <c r="T219" s="3" cm="1">
        <f t="array" ref="T219">IF(T$218=-1,W219,IF(T$218=99,S219,IF(T$218=0,INDEX($E186:$M186,0,T$216),(INDEX($E186:$M186,0,T$218+1)-INDEX($E186:$M186,0,T$218))/(INDEX($E$185:$M$185,0,T$218+1)-INDEX($E$185:$M$185,0,T$218))+S219)))</f>
        <v>86.096173478517073</v>
      </c>
      <c r="U219" s="3" cm="1">
        <f t="array" ref="U219">IF(U$218=-1,W219,IF(U$218=99,S219,IF(U$218=0,INDEX($E186:$M186,0,U$216),(INDEX($E186:$M186,0,U$218+1)-INDEX($E186:$M186,0,U$218))/(INDEX($E$185:$M$185,0,U$218+1)-INDEX($E$185:$M$185,0,U$218))+S219)))</f>
        <v>86.096173478517073</v>
      </c>
      <c r="V219" s="3" cm="1">
        <f t="array" ref="V219">IF(V$218=-1,W219,IF(V$218=99,S219,IF(V$218=0,INDEX($E186:$M186,0,V$216),(INDEX($E186:$M186,0,V$218+1)-INDEX($E186:$M186,0,V$218))/(INDEX($E$185:$M$185,0,V$218+1)-INDEX($E$185:$M$185,0,V$218))+S219)))</f>
        <v>86.096173478517073</v>
      </c>
      <c r="W219" s="3" cm="1">
        <f t="array" ref="W219">IF(W$218=-1,X219,IF(W$218=99,T219,IF(W$218=0,INDEX($E186:$M186,0,W$216),(INDEX($E186:$M186,0,W$218+1)-INDEX($E186:$M186,0,W$218))/(INDEX($E$185:$M$185,0,W$218+1)-INDEX($E$185:$M$185,0,W$218))+T219)))</f>
        <v>87.638574229290498</v>
      </c>
      <c r="X219" s="3" cm="1">
        <f t="array" ref="X219">IF(X$218=-1,Y219,IF(X$218=99,W219,IF(X$218=0,INDEX($E186:$M186,0,X$216),(INDEX($E186:$M186,0,X$218+1)-INDEX($E186:$M186,0,X$218))/(INDEX($E$185:$M$185,0,X$218+1)-INDEX($E$185:$M$185,0,X$218))+W219)))</f>
        <v>89.180974980063922</v>
      </c>
      <c r="Y219" s="3" cm="1">
        <f t="array" ref="Y219">IF(Y$218=-1,Z219,IF(Y$218=99,X219,IF(Y$218=0,INDEX($E186:$M186,0,Y$216),(INDEX($E186:$M186,0,Y$218+1)-INDEX($E186:$M186,0,Y$218))/(INDEX($E$185:$M$185,0,Y$218+1)-INDEX($E$185:$M$185,0,Y$218))+X219)))</f>
        <v>90.723375730837347</v>
      </c>
      <c r="Z219" s="3" cm="1">
        <f t="array" ref="Z219">IF(Z$218=-1,AA219,IF(Z$218=99,Y219,IF(Z$218=0,INDEX($E186:$M186,0,Z$216),(INDEX($E186:$M186,0,Z$218+1)-INDEX($E186:$M186,0,Z$218))/(INDEX($E$185:$M$185,0,Z$218+1)-INDEX($E$185:$M$185,0,Z$218))+Y219)))</f>
        <v>92.265776481610771</v>
      </c>
      <c r="AA219" s="3" cm="1">
        <f t="array" ref="AA219">IF(AA$218=-1,AB219,IF(AA$218=99,Z219,IF(AA$218=0,INDEX($E186:$M186,0,AA$216),(INDEX($E186:$M186,0,AA$218+1)-INDEX($E186:$M186,0,AA$218))/(INDEX($E$185:$M$185,0,AA$218+1)-INDEX($E$185:$M$185,0,AA$218))+Z219)))</f>
        <v>93.808177232384196</v>
      </c>
      <c r="AB219" s="3" cm="1">
        <f t="array" ref="AB219">IF(AB$218=-1,AC219,IF(AB$218=99,AA219,IF(AB$218=0,INDEX($E186:$M186,0,AB$216),(INDEX($E186:$M186,0,AB$218+1)-INDEX($E186:$M186,0,AB$218))/(INDEX($E$185:$M$185,0,AB$218+1)-INDEX($E$185:$M$185,0,AB$218))+AA219)))</f>
        <v>95.350577983157621</v>
      </c>
      <c r="AC219" s="3" cm="1">
        <f t="array" ref="AC219">IF(AC$218=-1,AD219,IF(AC$218=99,AB219,IF(AC$218=0,INDEX($E186:$M186,0,AC$216),(INDEX($E186:$M186,0,AC$218+1)-INDEX($E186:$M186,0,AC$218))/(INDEX($E$185:$M$185,0,AC$218+1)-INDEX($E$185:$M$185,0,AC$218))+AB219)))</f>
        <v>96.892978733931088</v>
      </c>
      <c r="AD219" s="3" cm="1">
        <f t="array" ref="AD219">IF(AD$218=-1,AE219,IF(AD$218=99,AC219,IF(AD$218=0,INDEX($E186:$M186,0,AD$216),(INDEX($E186:$M186,0,AD$218+1)-INDEX($E186:$M186,0,AD$218))/(INDEX($E$185:$M$185,0,AD$218+1)-INDEX($E$185:$M$185,0,AD$218))+AC219)))</f>
        <v>98.233403204569086</v>
      </c>
      <c r="AE219" s="3" cm="1">
        <f t="array" ref="AE219">IF(AE$218=-1,AH219,IF(AE$218=99,AD219,IF(AE$218=0,INDEX($E186:$M186,0,AE$216),(INDEX($E186:$M186,0,AE$218+1)-INDEX($E186:$M186,0,AE$218))/(INDEX($E$185:$M$185,0,AE$218+1)-INDEX($E$185:$M$185,0,AE$218))+AD219)))</f>
        <v>99.573827675207085</v>
      </c>
      <c r="AF219" s="3" cm="1">
        <f t="array" ref="AF219">IF(AF$218=-1,AH219,IF(AF$218=99,AD219,IF(AF$218=0,INDEX($E186:$M186,0,AF$216),(INDEX($E186:$M186,0,AF$218+1)-INDEX($E186:$M186,0,AF$218))/(INDEX($E$185:$M$185,0,AF$218+1)-INDEX($E$185:$M$185,0,AF$218))+AD219)))</f>
        <v>99.573827675207085</v>
      </c>
      <c r="AG219" s="3" cm="1">
        <f t="array" ref="AG219">IF(AG$218=-1,AH219,IF(AG$218=99,AD219,IF(AG$218=0,INDEX($E186:$M186,0,AG$216),(INDEX($E186:$M186,0,AG$218+1)-INDEX($E186:$M186,0,AG$218))/(INDEX($E$185:$M$185,0,AG$218+1)-INDEX($E$185:$M$185,0,AG$218))+AD219)))</f>
        <v>99.573827675207085</v>
      </c>
      <c r="AH219" s="3" cm="1">
        <f t="array" ref="AH219">IF(AH$218=-1,AI219,IF(AH$218=99,AE219,IF(AH$218=0,INDEX($E186:$M186,0,AH$216),(INDEX($E186:$M186,0,AH$218+1)-INDEX($E186:$M186,0,AH$218))/(INDEX($E$185:$M$185,0,AH$218+1)-INDEX($E$185:$M$185,0,AH$218))+AE219)))</f>
        <v>100.91425214584508</v>
      </c>
      <c r="AI219" s="3" cm="1">
        <f t="array" ref="AI219">IF(AI$218=-1,AJ219,IF(AI$218=99,AH219,IF(AI$218=0,INDEX($E186:$M186,0,AI$216),(INDEX($E186:$M186,0,AI$218+1)-INDEX($E186:$M186,0,AI$218))/(INDEX($E$185:$M$185,0,AI$218+1)-INDEX($E$185:$M$185,0,AI$218))+AH219)))</f>
        <v>102.25467661648308</v>
      </c>
      <c r="AJ219" s="3" cm="1">
        <f t="array" ref="AJ219">IF(AJ$218=-1,AK219,IF(AJ$218=99,AI219,IF(AJ$218=0,INDEX($E186:$M186,0,AJ$216),(INDEX($E186:$M186,0,AJ$218+1)-INDEX($E186:$M186,0,AJ$218))/(INDEX($E$185:$M$185,0,AJ$218+1)-INDEX($E$185:$M$185,0,AJ$218))+AI219)))</f>
        <v>103.59510108712108</v>
      </c>
      <c r="AK219" s="3" cm="1">
        <f t="array" ref="AK219">IF(AK$218=-1,AL219,IF(AK$218=99,AJ219,IF(AK$218=0,INDEX($E186:$M186,0,AK$216),(INDEX($E186:$M186,0,AK$218+1)-INDEX($E186:$M186,0,AK$218))/(INDEX($E$185:$M$185,0,AK$218+1)-INDEX($E$185:$M$185,0,AK$218))+AJ219)))</f>
        <v>104.93552555775908</v>
      </c>
      <c r="AL219" s="3" cm="1">
        <f t="array" ref="AL219">IF(AL$218=-1,AM219,IF(AL$218=99,AK219,IF(AL$218=0,INDEX($E186:$M186,0,AL$216),(INDEX($E186:$M186,0,AL$218+1)-INDEX($E186:$M186,0,AL$218))/(INDEX($E$185:$M$185,0,AL$218+1)-INDEX($E$185:$M$185,0,AL$218))+AK219)))</f>
        <v>106.27595002839708</v>
      </c>
      <c r="AM219" s="3" cm="1">
        <f t="array" ref="AM219">IF(AM$218=-1,AO219,IF(AM$218=99,AL219,IF(AM$218=0,INDEX($E186:$M186,0,AM$216),(INDEX($E186:$M186,0,AM$218+1)-INDEX($E186:$M186,0,AM$218))/(INDEX($E$185:$M$185,0,AM$218+1)-INDEX($E$185:$M$185,0,AM$218))+AL219)))</f>
        <v>107.61637449903508</v>
      </c>
      <c r="AN219" s="3" cm="1">
        <f t="array" ref="AN219">IF(AN$218=-1,AP219,IF(AN$218=99,AL219,IF(AN$218=0,INDEX($E186:$M186,0,AN$216),(INDEX($E186:$M186,0,AN$218+1)-INDEX($E186:$M186,0,AN$218))/(INDEX($E$185:$M$185,0,AN$218+1)-INDEX($E$185:$M$185,0,AN$218))+AL219)))</f>
        <v>107.61637449903508</v>
      </c>
      <c r="AO219" s="3" cm="1">
        <f t="array" ref="AO219">IF(AO$218=-1,AQ219,IF(AO$218=99,AM219,IF(AO$218=0,INDEX($E186:$M186,0,AO$216),(INDEX($E186:$M186,0,AO$218+1)-INDEX($E186:$M186,0,AO$218))/(INDEX($E$185:$M$185,0,AO$218+1)-INDEX($E$185:$M$185,0,AO$218))+AM219)))</f>
        <v>108.95679896967307</v>
      </c>
      <c r="AP219" s="3" cm="1">
        <f t="array" ref="AP219">IF(AP$218=-1,AR219,IF(AP$218=99,AO219,IF(AP$218=0,INDEX($E186:$M186,0,AP$216),(INDEX($E186:$M186,0,AP$218+1)-INDEX($E186:$M186,0,AP$218))/(INDEX($E$185:$M$185,0,AP$218+1)-INDEX($E$185:$M$185,0,AP$218))+AO219)))</f>
        <v>110.29722344031103</v>
      </c>
      <c r="AQ219" s="3" cm="1">
        <f t="array" ref="AQ219">IF(AQ$218=-1,AR219,IF(AQ$218=99,AO219,IF(AQ$218=0,INDEX($E186:$M186,0,AQ$216),(INDEX($E186:$M186,0,AQ$218+1)-INDEX($E186:$M186,0,AQ$218))/(INDEX($E$185:$M$185,0,AQ$218+1)-INDEX($E$185:$M$185,0,AQ$218))+AO219)))</f>
        <v>110.29722344031103</v>
      </c>
      <c r="AR219" s="247">
        <f>(AQ219+AS219)/2</f>
        <v>118.67368967090462</v>
      </c>
      <c r="AS219" s="3" cm="1">
        <f t="array" ref="AS219">IF(AS$218=-1,AT219,IF(AS$218=99,AR219,IF(AS$218=0,INDEX($E186:$M186,0,AS$216),(INDEX($E186:$M186,0,AS$218+1)-INDEX($E186:$M186,0,AS$218))/(INDEX($E$185:$M$185,0,AS$218+1)-INDEX($E$185:$M$185,0,AS$218))+AR219)))</f>
        <v>127.05015590149821</v>
      </c>
      <c r="AT219" s="3" cm="1">
        <f t="array" ref="AT219">IF(AT$218=-1,AU219,IF(AT$218=99,AS219,IF(AT$218=0,INDEX($E186:$M186,0,AT$216),(INDEX($E186:$M186,0,AT$218+1)-INDEX($E186:$M186,0,AT$218))/(INDEX($E$185:$M$185,0,AT$218+1)-INDEX($E$185:$M$185,0,AT$218))+AS219)))</f>
        <v>141.79409056889313</v>
      </c>
      <c r="AU219" s="3" cm="1">
        <f t="array" ref="AU219">IF(AU$218=-1,AV219,IF(AU$218=99,AT219,IF(AU$218=0,INDEX($E186:$M186,0,AU$216),(INDEX($E186:$M186,0,AU$218+1)-INDEX($E186:$M186,0,AU$218))/(INDEX($E$185:$M$185,0,AU$218+1)-INDEX($E$185:$M$185,0,AU$218))+AT219)))</f>
        <v>142.25855097442795</v>
      </c>
      <c r="AV219" s="3"/>
      <c r="AY219" s="3"/>
      <c r="AZ219" s="3"/>
      <c r="BJ219" s="3"/>
      <c r="BK219" s="92"/>
    </row>
    <row r="220" spans="1:63">
      <c r="F220" s="15" t="str">
        <f t="shared" si="508"/>
        <v>COM_PROJ</v>
      </c>
      <c r="G220" s="16" t="str">
        <f t="shared" si="509"/>
        <v>-</v>
      </c>
      <c r="H220" s="43" t="str">
        <f t="shared" si="510"/>
        <v>TPPRSUV</v>
      </c>
      <c r="I220" s="16" t="str">
        <f t="shared" si="511"/>
        <v>-</v>
      </c>
      <c r="J220" s="16" t="str">
        <f t="shared" si="511"/>
        <v>-</v>
      </c>
      <c r="K220" s="16" t="str">
        <f t="shared" si="511"/>
        <v>-</v>
      </c>
      <c r="L220" s="16" t="str">
        <f t="shared" si="511"/>
        <v>-</v>
      </c>
      <c r="M220" s="15">
        <f t="shared" si="512"/>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17.639916545106175</v>
      </c>
      <c r="S220" s="3" cm="1">
        <f t="array" ref="S220">IF(S$218=-1,T220,IF(S$218=99,R220,IF(S$218=0,INDEX($E187:$M187,0,S$216),(INDEX($E187:$M187,0,S$218+1)-INDEX($E187:$M187,0,S$218))/(INDEX($E$185:$M$185,0,S$218+1)-INDEX($E$185:$M$185,0,S$218))+R220)))</f>
        <v>16.780982394394098</v>
      </c>
      <c r="T220" s="3" cm="1">
        <f t="array" ref="T220">IF(T$218=-1,W220,IF(T$218=99,S220,IF(T$218=0,INDEX($E187:$M187,0,T$216),(INDEX($E187:$M187,0,T$218+1)-INDEX($E187:$M187,0,T$218))/(INDEX($E$185:$M$185,0,T$218+1)-INDEX($E$185:$M$185,0,T$218))+S220)))</f>
        <v>15.922048243682022</v>
      </c>
      <c r="U220" s="3" cm="1">
        <f t="array" ref="U220">IF(U$218=-1,W220,IF(U$218=99,S220,IF(U$218=0,INDEX($E187:$M187,0,U$216),(INDEX($E187:$M187,0,U$218+1)-INDEX($E187:$M187,0,U$218))/(INDEX($E$185:$M$185,0,U$218+1)-INDEX($E$185:$M$185,0,U$218))+S220)))</f>
        <v>15.922048243682022</v>
      </c>
      <c r="V220" s="3" cm="1">
        <f t="array" ref="V220">IF(V$218=-1,W220,IF(V$218=99,S220,IF(V$218=0,INDEX($E187:$M187,0,V$216),(INDEX($E187:$M187,0,V$218+1)-INDEX($E187:$M187,0,V$218))/(INDEX($E$185:$M$185,0,V$218+1)-INDEX($E$185:$M$185,0,V$218))+S220)))</f>
        <v>15.922048243682022</v>
      </c>
      <c r="W220" s="3" cm="1">
        <f t="array" ref="W220">IF(W$218=-1,X220,IF(W$218=99,T220,IF(W$218=0,INDEX($E187:$M187,0,W$216),(INDEX($E187:$M187,0,W$218+1)-INDEX($E187:$M187,0,W$218))/(INDEX($E$185:$M$185,0,W$218+1)-INDEX($E$185:$M$185,0,W$218))+T220)))</f>
        <v>15.063114092969947</v>
      </c>
      <c r="X220" s="3" cm="1">
        <f t="array" ref="X220">IF(X$218=-1,Y220,IF(X$218=99,W220,IF(X$218=0,INDEX($E187:$M187,0,X$216),(INDEX($E187:$M187,0,X$218+1)-INDEX($E187:$M187,0,X$218))/(INDEX($E$185:$M$185,0,X$218+1)-INDEX($E$185:$M$185,0,X$218))+W220)))</f>
        <v>14.204179942257872</v>
      </c>
      <c r="Y220" s="3" cm="1">
        <f t="array" ref="Y220">IF(Y$218=-1,Z220,IF(Y$218=99,X220,IF(Y$218=0,INDEX($E187:$M187,0,Y$216),(INDEX($E187:$M187,0,Y$218+1)-INDEX($E187:$M187,0,Y$218))/(INDEX($E$185:$M$185,0,Y$218+1)-INDEX($E$185:$M$185,0,Y$218))+X220)))</f>
        <v>13.345245791545796</v>
      </c>
      <c r="Z220" s="3" cm="1">
        <f t="array" ref="Z220">IF(Z$218=-1,AA220,IF(Z$218=99,Y220,IF(Z$218=0,INDEX($E187:$M187,0,Z$216),(INDEX($E187:$M187,0,Z$218+1)-INDEX($E187:$M187,0,Z$218))/(INDEX($E$185:$M$185,0,Z$218+1)-INDEX($E$185:$M$185,0,Z$218))+Y220)))</f>
        <v>12.486311640833721</v>
      </c>
      <c r="AA220" s="3" cm="1">
        <f t="array" ref="AA220">IF(AA$218=-1,AB220,IF(AA$218=99,Z220,IF(AA$218=0,INDEX($E187:$M187,0,AA$216),(INDEX($E187:$M187,0,AA$218+1)-INDEX($E187:$M187,0,AA$218))/(INDEX($E$185:$M$185,0,AA$218+1)-INDEX($E$185:$M$185,0,AA$218))+Z220)))</f>
        <v>11.627377490121646</v>
      </c>
      <c r="AB220" s="3" cm="1">
        <f t="array" ref="AB220">IF(AB$218=-1,AC220,IF(AB$218=99,AA220,IF(AB$218=0,INDEX($E187:$M187,0,AB$216),(INDEX($E187:$M187,0,AB$218+1)-INDEX($E187:$M187,0,AB$218))/(INDEX($E$185:$M$185,0,AB$218+1)-INDEX($E$185:$M$185,0,AB$218))+AA220)))</f>
        <v>10.76844333940957</v>
      </c>
      <c r="AC220" s="3" cm="1">
        <f t="array" ref="AC220">IF(AC$218=-1,AD220,IF(AC$218=99,AB220,IF(AC$218=0,INDEX($E187:$M187,0,AC$216),(INDEX($E187:$M187,0,AC$218+1)-INDEX($E187:$M187,0,AC$218))/(INDEX($E$185:$M$185,0,AC$218+1)-INDEX($E$185:$M$185,0,AC$218))+AB220)))</f>
        <v>9.9095091886974949</v>
      </c>
      <c r="AD220" s="3" cm="1">
        <f t="array" ref="AD220">IF(AD$218=-1,AE220,IF(AD$218=99,AC220,IF(AD$218=0,INDEX($E187:$M187,0,AD$216),(INDEX($E187:$M187,0,AD$218+1)-INDEX($E187:$M187,0,AD$218))/(INDEX($E$185:$M$185,0,AD$218+1)-INDEX($E$185:$M$185,0,AD$218))+AC220)))</f>
        <v>9.9099939861451478</v>
      </c>
      <c r="AE220" s="3" cm="1">
        <f t="array" ref="AE220">IF(AE$218=-1,AH220,IF(AE$218=99,AD220,IF(AE$218=0,INDEX($E187:$M187,0,AE$216),(INDEX($E187:$M187,0,AE$218+1)-INDEX($E187:$M187,0,AE$218))/(INDEX($E$185:$M$185,0,AE$218+1)-INDEX($E$185:$M$185,0,AE$218))+AD220)))</f>
        <v>9.9104787835928008</v>
      </c>
      <c r="AF220" s="3" cm="1">
        <f t="array" ref="AF220">IF(AF$218=-1,AH220,IF(AF$218=99,AD220,IF(AF$218=0,INDEX($E187:$M187,0,AF$216),(INDEX($E187:$M187,0,AF$218+1)-INDEX($E187:$M187,0,AF$218))/(INDEX($E$185:$M$185,0,AF$218+1)-INDEX($E$185:$M$185,0,AF$218))+AD220)))</f>
        <v>9.9104787835928008</v>
      </c>
      <c r="AG220" s="3" cm="1">
        <f t="array" ref="AG220">IF(AG$218=-1,AH220,IF(AG$218=99,AD220,IF(AG$218=0,INDEX($E187:$M187,0,AG$216),(INDEX($E187:$M187,0,AG$218+1)-INDEX($E187:$M187,0,AG$218))/(INDEX($E$185:$M$185,0,AG$218+1)-INDEX($E$185:$M$185,0,AG$218))+AD220)))</f>
        <v>9.9104787835928008</v>
      </c>
      <c r="AH220" s="3" cm="1">
        <f t="array" ref="AH220">IF(AH$218=-1,AI220,IF(AH$218=99,AE220,IF(AH$218=0,INDEX($E187:$M187,0,AH$216),(INDEX($E187:$M187,0,AH$218+1)-INDEX($E187:$M187,0,AH$218))/(INDEX($E$185:$M$185,0,AH$218+1)-INDEX($E$185:$M$185,0,AH$218))+AE220)))</f>
        <v>9.9109635810404537</v>
      </c>
      <c r="AI220" s="3" cm="1">
        <f t="array" ref="AI220">IF(AI$218=-1,AJ220,IF(AI$218=99,AH220,IF(AI$218=0,INDEX($E187:$M187,0,AI$216),(INDEX($E187:$M187,0,AI$218+1)-INDEX($E187:$M187,0,AI$218))/(INDEX($E$185:$M$185,0,AI$218+1)-INDEX($E$185:$M$185,0,AI$218))+AH220)))</f>
        <v>9.9114483784881067</v>
      </c>
      <c r="AJ220" s="3" cm="1">
        <f t="array" ref="AJ220">IF(AJ$218=-1,AK220,IF(AJ$218=99,AI220,IF(AJ$218=0,INDEX($E187:$M187,0,AJ$216),(INDEX($E187:$M187,0,AJ$218+1)-INDEX($E187:$M187,0,AJ$218))/(INDEX($E$185:$M$185,0,AJ$218+1)-INDEX($E$185:$M$185,0,AJ$218))+AI220)))</f>
        <v>9.9119331759357596</v>
      </c>
      <c r="AK220" s="3" cm="1">
        <f t="array" ref="AK220">IF(AK$218=-1,AL220,IF(AK$218=99,AJ220,IF(AK$218=0,INDEX($E187:$M187,0,AK$216),(INDEX($E187:$M187,0,AK$218+1)-INDEX($E187:$M187,0,AK$218))/(INDEX($E$185:$M$185,0,AK$218+1)-INDEX($E$185:$M$185,0,AK$218))+AJ220)))</f>
        <v>9.9124179733834126</v>
      </c>
      <c r="AL220" s="3" cm="1">
        <f t="array" ref="AL220">IF(AL$218=-1,AM220,IF(AL$218=99,AK220,IF(AL$218=0,INDEX($E187:$M187,0,AL$216),(INDEX($E187:$M187,0,AL$218+1)-INDEX($E187:$M187,0,AL$218))/(INDEX($E$185:$M$185,0,AL$218+1)-INDEX($E$185:$M$185,0,AL$218))+AK220)))</f>
        <v>9.9129027708310655</v>
      </c>
      <c r="AM220" s="3" cm="1">
        <f t="array" ref="AM220">IF(AM$218=-1,AO220,IF(AM$218=99,AL220,IF(AM$218=0,INDEX($E187:$M187,0,AM$216),(INDEX($E187:$M187,0,AM$218+1)-INDEX($E187:$M187,0,AM$218))/(INDEX($E$185:$M$185,0,AM$218+1)-INDEX($E$185:$M$185,0,AM$218))+AL220)))</f>
        <v>9.9133875682787185</v>
      </c>
      <c r="AN220" s="3" cm="1">
        <f t="array" ref="AN220">IF(AN$218=-1,AP220,IF(AN$218=99,AL220,IF(AN$218=0,INDEX($E187:$M187,0,AN$216),(INDEX($E187:$M187,0,AN$218+1)-INDEX($E187:$M187,0,AN$218))/(INDEX($E$185:$M$185,0,AN$218+1)-INDEX($E$185:$M$185,0,AN$218))+AL220)))</f>
        <v>9.9133875682787185</v>
      </c>
      <c r="AO220" s="3" cm="1">
        <f t="array" ref="AO220">IF(AO$218=-1,AQ220,IF(AO$218=99,AM220,IF(AO$218=0,INDEX($E187:$M187,0,AO$216),(INDEX($E187:$M187,0,AO$218+1)-INDEX($E187:$M187,0,AO$218))/(INDEX($E$185:$M$185,0,AO$218+1)-INDEX($E$185:$M$185,0,AO$218))+AM220)))</f>
        <v>9.9138723657263714</v>
      </c>
      <c r="AP220" s="3" cm="1">
        <f t="array" ref="AP220">IF(AP$218=-1,AR220,IF(AP$218=99,AO220,IF(AP$218=0,INDEX($E187:$M187,0,AP$216),(INDEX($E187:$M187,0,AP$218+1)-INDEX($E187:$M187,0,AP$218))/(INDEX($E$185:$M$185,0,AP$218+1)-INDEX($E$185:$M$185,0,AP$218))+AO220)))</f>
        <v>9.9143571631740244</v>
      </c>
      <c r="AQ220" s="3" cm="1">
        <f t="array" ref="AQ220">IF(AQ$218=-1,AR220,IF(AQ$218=99,AO220,IF(AQ$218=0,INDEX($E187:$M187,0,AQ$216),(INDEX($E187:$M187,0,AQ$218+1)-INDEX($E187:$M187,0,AQ$218))/(INDEX($E$185:$M$185,0,AQ$218+1)-INDEX($E$185:$M$185,0,AQ$218))+AO220)))</f>
        <v>9.9143571631740244</v>
      </c>
      <c r="AR220" s="247">
        <f t="shared" ref="AR220:AR226" si="513">(AQ220+AS220)/2</f>
        <v>11.454061553822715</v>
      </c>
      <c r="AS220" s="3" cm="1">
        <f t="array" ref="AS220">IF(AS$218=-1,AT220,IF(AS$218=99,AR220,IF(AS$218=0,INDEX($E187:$M187,0,AS$216),(INDEX($E187:$M187,0,AS$218+1)-INDEX($E187:$M187,0,AS$218))/(INDEX($E$185:$M$185,0,AS$218+1)-INDEX($E$185:$M$185,0,AS$218))+AR220)))</f>
        <v>12.993765944471408</v>
      </c>
      <c r="AT220" s="3" cm="1">
        <f t="array" ref="AT220">IF(AT$218=-1,AU220,IF(AT$218=99,AS220,IF(AT$218=0,INDEX($E187:$M187,0,AT$216),(INDEX($E187:$M187,0,AT$218+1)-INDEX($E187:$M187,0,AT$218))/(INDEX($E$185:$M$185,0,AT$218+1)-INDEX($E$185:$M$185,0,AT$218))+AS220)))</f>
        <v>14.501668353636795</v>
      </c>
      <c r="AU220" s="3" cm="1">
        <f t="array" ref="AU220">IF(AU$218=-1,#REF!,IF(AU$218=99,AT220,IF(AU$218=0,INDEX($E187:$M187,0,AU$216),(INDEX($E187:$M187,0,AU$218+1)-INDEX($E187:$M187,0,AU$218))/(INDEX($E$185:$M$185,0,AU$218+1)-INDEX($E$185:$M$185,0,AU$218))+AT220)))</f>
        <v>12.787285480847457</v>
      </c>
      <c r="AV220" s="3"/>
      <c r="AY220" s="3"/>
      <c r="AZ220" s="3"/>
      <c r="BJ220" s="3"/>
      <c r="BK220" s="92"/>
    </row>
    <row r="221" spans="1:63">
      <c r="F221" s="15" t="str">
        <f t="shared" si="508"/>
        <v>COM_PROJ</v>
      </c>
      <c r="G221" s="16" t="str">
        <f t="shared" si="509"/>
        <v>-</v>
      </c>
      <c r="H221" s="43" t="str">
        <f t="shared" si="510"/>
        <v>TPPRMOT</v>
      </c>
      <c r="I221" s="16" t="str">
        <f t="shared" si="511"/>
        <v>-</v>
      </c>
      <c r="J221" s="16" t="str">
        <f t="shared" si="511"/>
        <v>-</v>
      </c>
      <c r="K221" s="16" t="str">
        <f t="shared" si="511"/>
        <v>-</v>
      </c>
      <c r="L221" s="16" t="str">
        <f t="shared" si="511"/>
        <v>-</v>
      </c>
      <c r="M221" s="15">
        <f t="shared" si="512"/>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3.1129264491363839</v>
      </c>
      <c r="S221" s="3" cm="1">
        <f t="array" ref="S221">IF(S$218=-1,T221,IF(S$218=99,R221,IF(S$218=0,INDEX($E188:$M188,0,S$216),(INDEX($E188:$M188,0,S$218+1)-INDEX($E188:$M188,0,S$218))/(INDEX($E$185:$M$185,0,S$218+1)-INDEX($E$185:$M$185,0,S$218))+R221)))</f>
        <v>3.1340645914063225</v>
      </c>
      <c r="T221" s="3" cm="1">
        <f t="array" ref="T221">IF(T$218=-1,W221,IF(T$218=99,S221,IF(T$218=0,INDEX($E188:$M188,0,T$216),(INDEX($E188:$M188,0,T$218+1)-INDEX($E188:$M188,0,T$218))/(INDEX($E$185:$M$185,0,T$218+1)-INDEX($E$185:$M$185,0,T$218))+S221)))</f>
        <v>3.1552027336762611</v>
      </c>
      <c r="U221" s="3" cm="1">
        <f t="array" ref="U221">IF(U$218=-1,W221,IF(U$218=99,S221,IF(U$218=0,INDEX($E188:$M188,0,U$216),(INDEX($E188:$M188,0,U$218+1)-INDEX($E188:$M188,0,U$218))/(INDEX($E$185:$M$185,0,U$218+1)-INDEX($E$185:$M$185,0,U$218))+S221)))</f>
        <v>3.1552027336762611</v>
      </c>
      <c r="V221" s="3" cm="1">
        <f t="array" ref="V221">IF(V$218=-1,W221,IF(V$218=99,S221,IF(V$218=0,INDEX($E188:$M188,0,V$216),(INDEX($E188:$M188,0,V$218+1)-INDEX($E188:$M188,0,V$218))/(INDEX($E$185:$M$185,0,V$218+1)-INDEX($E$185:$M$185,0,V$218))+S221)))</f>
        <v>3.1552027336762611</v>
      </c>
      <c r="W221" s="3" cm="1">
        <f t="array" ref="W221">IF(W$218=-1,X221,IF(W$218=99,T221,IF(W$218=0,INDEX($E188:$M188,0,W$216),(INDEX($E188:$M188,0,W$218+1)-INDEX($E188:$M188,0,W$218))/(INDEX($E$185:$M$185,0,W$218+1)-INDEX($E$185:$M$185,0,W$218))+T221)))</f>
        <v>3.1763408759461997</v>
      </c>
      <c r="X221" s="3" cm="1">
        <f t="array" ref="X221">IF(X$218=-1,Y221,IF(X$218=99,W221,IF(X$218=0,INDEX($E188:$M188,0,X$216),(INDEX($E188:$M188,0,X$218+1)-INDEX($E188:$M188,0,X$218))/(INDEX($E$185:$M$185,0,X$218+1)-INDEX($E$185:$M$185,0,X$218))+W221)))</f>
        <v>3.1974790182161383</v>
      </c>
      <c r="Y221" s="3" cm="1">
        <f t="array" ref="Y221">IF(Y$218=-1,Z221,IF(Y$218=99,X221,IF(Y$218=0,INDEX($E188:$M188,0,Y$216),(INDEX($E188:$M188,0,Y$218+1)-INDEX($E188:$M188,0,Y$218))/(INDEX($E$185:$M$185,0,Y$218+1)-INDEX($E$185:$M$185,0,Y$218))+X221)))</f>
        <v>3.2186171604860769</v>
      </c>
      <c r="Z221" s="3" cm="1">
        <f t="array" ref="Z221">IF(Z$218=-1,AA221,IF(Z$218=99,Y221,IF(Z$218=0,INDEX($E188:$M188,0,Z$216),(INDEX($E188:$M188,0,Z$218+1)-INDEX($E188:$M188,0,Z$218))/(INDEX($E$185:$M$185,0,Z$218+1)-INDEX($E$185:$M$185,0,Z$218))+Y221)))</f>
        <v>3.2397553027560155</v>
      </c>
      <c r="AA221" s="3" cm="1">
        <f t="array" ref="AA221">IF(AA$218=-1,AB221,IF(AA$218=99,Z221,IF(AA$218=0,INDEX($E188:$M188,0,AA$216),(INDEX($E188:$M188,0,AA$218+1)-INDEX($E188:$M188,0,AA$218))/(INDEX($E$185:$M$185,0,AA$218+1)-INDEX($E$185:$M$185,0,AA$218))+Z221)))</f>
        <v>3.2608934450259541</v>
      </c>
      <c r="AB221" s="3" cm="1">
        <f t="array" ref="AB221">IF(AB$218=-1,AC221,IF(AB$218=99,AA221,IF(AB$218=0,INDEX($E188:$M188,0,AB$216),(INDEX($E188:$M188,0,AB$218+1)-INDEX($E188:$M188,0,AB$218))/(INDEX($E$185:$M$185,0,AB$218+1)-INDEX($E$185:$M$185,0,AB$218))+AA221)))</f>
        <v>3.2820315872958927</v>
      </c>
      <c r="AC221" s="3" cm="1">
        <f t="array" ref="AC221">IF(AC$218=-1,AD221,IF(AC$218=99,AB221,IF(AC$218=0,INDEX($E188:$M188,0,AC$216),(INDEX($E188:$M188,0,AC$218+1)-INDEX($E188:$M188,0,AC$218))/(INDEX($E$185:$M$185,0,AC$218+1)-INDEX($E$185:$M$185,0,AC$218))+AB221)))</f>
        <v>3.3031697295658322</v>
      </c>
      <c r="AD221" s="3" cm="1">
        <f t="array" ref="AD221">IF(AD$218=-1,AE221,IF(AD$218=99,AC221,IF(AD$218=0,INDEX($E188:$M188,0,AD$216),(INDEX($E188:$M188,0,AD$218+1)-INDEX($E188:$M188,0,AD$218))/(INDEX($E$185:$M$185,0,AD$218+1)-INDEX($E$185:$M$185,0,AD$218))+AC221)))</f>
        <v>3.3446411502282749</v>
      </c>
      <c r="AE221" s="3" cm="1">
        <f t="array" ref="AE221">IF(AE$218=-1,AH221,IF(AE$218=99,AD221,IF(AE$218=0,INDEX($E188:$M188,0,AE$216),(INDEX($E188:$M188,0,AE$218+1)-INDEX($E188:$M188,0,AE$218))/(INDEX($E$185:$M$185,0,AE$218+1)-INDEX($E$185:$M$185,0,AE$218))+AD221)))</f>
        <v>3.3861125708907176</v>
      </c>
      <c r="AF221" s="3" cm="1">
        <f t="array" ref="AF221">IF(AF$218=-1,AH221,IF(AF$218=99,AD221,IF(AF$218=0,INDEX($E188:$M188,0,AF$216),(INDEX($E188:$M188,0,AF$218+1)-INDEX($E188:$M188,0,AF$218))/(INDEX($E$185:$M$185,0,AF$218+1)-INDEX($E$185:$M$185,0,AF$218))+AD221)))</f>
        <v>3.3861125708907176</v>
      </c>
      <c r="AG221" s="3" cm="1">
        <f t="array" ref="AG221">IF(AG$218=-1,AH221,IF(AG$218=99,AD221,IF(AG$218=0,INDEX($E188:$M188,0,AG$216),(INDEX($E188:$M188,0,AG$218+1)-INDEX($E188:$M188,0,AG$218))/(INDEX($E$185:$M$185,0,AG$218+1)-INDEX($E$185:$M$185,0,AG$218))+AD221)))</f>
        <v>3.3861125708907176</v>
      </c>
      <c r="AH221" s="3" cm="1">
        <f t="array" ref="AH221">IF(AH$218=-1,AI221,IF(AH$218=99,AE221,IF(AH$218=0,INDEX($E188:$M188,0,AH$216),(INDEX($E188:$M188,0,AH$218+1)-INDEX($E188:$M188,0,AH$218))/(INDEX($E$185:$M$185,0,AH$218+1)-INDEX($E$185:$M$185,0,AH$218))+AE221)))</f>
        <v>3.4275839915531603</v>
      </c>
      <c r="AI221" s="3" cm="1">
        <f t="array" ref="AI221">IF(AI$218=-1,AJ221,IF(AI$218=99,AH221,IF(AI$218=0,INDEX($E188:$M188,0,AI$216),(INDEX($E188:$M188,0,AI$218+1)-INDEX($E188:$M188,0,AI$218))/(INDEX($E$185:$M$185,0,AI$218+1)-INDEX($E$185:$M$185,0,AI$218))+AH221)))</f>
        <v>3.469055412215603</v>
      </c>
      <c r="AJ221" s="3" cm="1">
        <f t="array" ref="AJ221">IF(AJ$218=-1,AK221,IF(AJ$218=99,AI221,IF(AJ$218=0,INDEX($E188:$M188,0,AJ$216),(INDEX($E188:$M188,0,AJ$218+1)-INDEX($E188:$M188,0,AJ$218))/(INDEX($E$185:$M$185,0,AJ$218+1)-INDEX($E$185:$M$185,0,AJ$218))+AI221)))</f>
        <v>3.5105268328780457</v>
      </c>
      <c r="AK221" s="3" cm="1">
        <f t="array" ref="AK221">IF(AK$218=-1,AL221,IF(AK$218=99,AJ221,IF(AK$218=0,INDEX($E188:$M188,0,AK$216),(INDEX($E188:$M188,0,AK$218+1)-INDEX($E188:$M188,0,AK$218))/(INDEX($E$185:$M$185,0,AK$218+1)-INDEX($E$185:$M$185,0,AK$218))+AJ221)))</f>
        <v>3.5519982535404884</v>
      </c>
      <c r="AL221" s="3" cm="1">
        <f t="array" ref="AL221">IF(AL$218=-1,AM221,IF(AL$218=99,AK221,IF(AL$218=0,INDEX($E188:$M188,0,AL$216),(INDEX($E188:$M188,0,AL$218+1)-INDEX($E188:$M188,0,AL$218))/(INDEX($E$185:$M$185,0,AL$218+1)-INDEX($E$185:$M$185,0,AL$218))+AK221)))</f>
        <v>3.5934696742029311</v>
      </c>
      <c r="AM221" s="3" cm="1">
        <f t="array" ref="AM221">IF(AM$218=-1,AO221,IF(AM$218=99,AL221,IF(AM$218=0,INDEX($E188:$M188,0,AM$216),(INDEX($E188:$M188,0,AM$218+1)-INDEX($E188:$M188,0,AM$218))/(INDEX($E$185:$M$185,0,AM$218+1)-INDEX($E$185:$M$185,0,AM$218))+AL221)))</f>
        <v>3.6349410948653738</v>
      </c>
      <c r="AN221" s="3" cm="1">
        <f t="array" ref="AN221">IF(AN$218=-1,AP221,IF(AN$218=99,AL221,IF(AN$218=0,INDEX($E188:$M188,0,AN$216),(INDEX($E188:$M188,0,AN$218+1)-INDEX($E188:$M188,0,AN$218))/(INDEX($E$185:$M$185,0,AN$218+1)-INDEX($E$185:$M$185,0,AN$218))+AL221)))</f>
        <v>3.6349410948653738</v>
      </c>
      <c r="AO221" s="3" cm="1">
        <f t="array" ref="AO221">IF(AO$218=-1,AQ221,IF(AO$218=99,AM221,IF(AO$218=0,INDEX($E188:$M188,0,AO$216),(INDEX($E188:$M188,0,AO$218+1)-INDEX($E188:$M188,0,AO$218))/(INDEX($E$185:$M$185,0,AO$218+1)-INDEX($E$185:$M$185,0,AO$218))+AM221)))</f>
        <v>3.6764125155278164</v>
      </c>
      <c r="AP221" s="3" cm="1">
        <f t="array" ref="AP221">IF(AP$218=-1,AR221,IF(AP$218=99,AO221,IF(AP$218=0,INDEX($E188:$M188,0,AP$216),(INDEX($E188:$M188,0,AP$218+1)-INDEX($E188:$M188,0,AP$218))/(INDEX($E$185:$M$185,0,AP$218+1)-INDEX($E$185:$M$185,0,AP$218))+AO221)))</f>
        <v>3.7178839361902591</v>
      </c>
      <c r="AQ221" s="3" cm="1">
        <f t="array" ref="AQ221">IF(AQ$218=-1,AR221,IF(AQ$218=99,AO221,IF(AQ$218=0,INDEX($E188:$M188,0,AQ$216),(INDEX($E188:$M188,0,AQ$218+1)-INDEX($E188:$M188,0,AQ$218))/(INDEX($E$185:$M$185,0,AQ$218+1)-INDEX($E$185:$M$185,0,AQ$218))+AO221)))</f>
        <v>3.7178839361902591</v>
      </c>
      <c r="AR221" s="247">
        <f t="shared" si="513"/>
        <v>4.0245696255070307</v>
      </c>
      <c r="AS221" s="3" cm="1">
        <f t="array" ref="AS221">IF(AS$218=-1,AT221,IF(AS$218=99,AR221,IF(AS$218=0,INDEX($E188:$M188,0,AS$216),(INDEX($E188:$M188,0,AS$218+1)-INDEX($E188:$M188,0,AS$218))/(INDEX($E$185:$M$185,0,AS$218+1)-INDEX($E$185:$M$185,0,AS$218))+AR221)))</f>
        <v>4.3312553148238031</v>
      </c>
      <c r="AT221" s="3" cm="1">
        <f t="array" ref="AT221">IF(AT$218=-1,AU221,IF(AT$218=99,AS221,IF(AT$218=0,INDEX($E188:$M188,0,AT$216),(INDEX($E188:$M188,0,AT$218+1)-INDEX($E188:$M188,0,AT$218))/(INDEX($E$185:$M$185,0,AT$218+1)-INDEX($E$185:$M$185,0,AT$218))+AS221)))</f>
        <v>4.833889451212265</v>
      </c>
      <c r="AU221" s="3" cm="1">
        <f t="array" ref="AU221">IF(AU$218=-1,#REF!,IF(AU$218=99,AT221,IF(AU$218=0,INDEX($E188:$M188,0,AU$216),(INDEX($E188:$M188,0,AU$218+1)-INDEX($E188:$M188,0,AU$218))/(INDEX($E$185:$M$185,0,AU$218+1)-INDEX($E$185:$M$185,0,AU$218))+AT221)))</f>
        <v>4.7952320553177961</v>
      </c>
      <c r="AV221" s="3"/>
      <c r="AY221" s="3"/>
      <c r="AZ221" s="3"/>
      <c r="BJ221" s="3"/>
      <c r="BK221" s="92"/>
    </row>
    <row r="222" spans="1:63">
      <c r="F222" s="15" t="str">
        <f t="shared" si="508"/>
        <v>COM_PROJ</v>
      </c>
      <c r="G222" s="16" t="str">
        <f t="shared" si="509"/>
        <v>-</v>
      </c>
      <c r="H222" s="43" t="str">
        <f t="shared" si="510"/>
        <v>TPPUBUS</v>
      </c>
      <c r="I222" s="16" t="str">
        <f t="shared" si="511"/>
        <v>-</v>
      </c>
      <c r="J222" s="16" t="str">
        <f t="shared" si="511"/>
        <v>-</v>
      </c>
      <c r="K222" s="16" t="str">
        <f t="shared" si="511"/>
        <v>-</v>
      </c>
      <c r="L222" s="16" t="str">
        <f t="shared" si="511"/>
        <v>-</v>
      </c>
      <c r="M222" s="15">
        <f t="shared" si="512"/>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0.64967766268593241</v>
      </c>
      <c r="P222" s="3" cm="1">
        <f t="array" ref="P222">IF(P$218=-1,Q222,IF(P$218=99,O222,IF(P$218=0,INDEX($E189:$M189,0,P$216),(INDEX($E189:$M189,0,P$218+1)-INDEX($E189:$M189,0,P$218))/(INDEX($E$185:$M$185,0,P$218+1)-INDEX($E$185:$M$185,0,P$218))+O222)))</f>
        <v>0.65638835358308667</v>
      </c>
      <c r="Q222" s="3" cm="1">
        <f t="array" ref="Q222">IF(Q$218=-1,R222,IF(Q$218=99,P222,IF(Q$218=0,INDEX($E189:$M189,0,Q$216),(INDEX($E189:$M189,0,Q$218+1)-INDEX($E189:$M189,0,Q$218))/(INDEX($E$185:$M$185,0,Q$218+1)-INDEX($E$185:$M$185,0,Q$218))+P222)))</f>
        <v>0.66728000543342869</v>
      </c>
      <c r="R222" s="3" cm="1">
        <f t="array" ref="R222">IF(R$218=-1,S222,IF(R$218=99,Q222,IF(R$218=0,INDEX($E189:$M189,0,R$216),(INDEX($E189:$M189,0,R$218+1)-INDEX($E189:$M189,0,R$218))/(INDEX($E$185:$M$185,0,R$218+1)-INDEX($E$185:$M$185,0,R$218))+Q222)))</f>
        <v>0.66082387926845887</v>
      </c>
      <c r="S222" s="3" cm="1">
        <f t="array" ref="S222">IF(S$218=-1,T222,IF(S$218=99,R222,IF(S$218=0,INDEX($E189:$M189,0,S$216),(INDEX($E189:$M189,0,S$218+1)-INDEX($E189:$M189,0,S$218))/(INDEX($E$185:$M$185,0,S$218+1)-INDEX($E$185:$M$185,0,S$218))+R222)))</f>
        <v>0.58739900379418564</v>
      </c>
      <c r="T222" s="3" cm="1">
        <f t="array" ref="T222">IF(T$218=-1,W222,IF(T$218=99,S222,IF(T$218=0,INDEX($E189:$M189,0,T$216),(INDEX($E189:$M189,0,T$218+1)-INDEX($E189:$M189,0,T$218))/(INDEX($E$185:$M$185,0,T$218+1)-INDEX($E$185:$M$185,0,T$218))+S222)))</f>
        <v>0.5139741283199124</v>
      </c>
      <c r="U222" s="3" cm="1">
        <f t="array" ref="U222">IF(U$218=-1,W222,IF(U$218=99,S222,IF(U$218=0,INDEX($E189:$M189,0,U$216),(INDEX($E189:$M189,0,U$218+1)-INDEX($E189:$M189,0,U$218))/(INDEX($E$185:$M$185,0,U$218+1)-INDEX($E$185:$M$185,0,U$218))+S222)))</f>
        <v>0.5139741283199124</v>
      </c>
      <c r="V222" s="3" cm="1">
        <f t="array" ref="V222">IF(V$218=-1,W222,IF(V$218=99,S222,IF(V$218=0,INDEX($E189:$M189,0,V$216),(INDEX($E189:$M189,0,V$218+1)-INDEX($E189:$M189,0,V$218))/(INDEX($E$185:$M$185,0,V$218+1)-INDEX($E$185:$M$185,0,V$218))+S222)))</f>
        <v>0.5139741283199124</v>
      </c>
      <c r="W222" s="3" cm="1">
        <f t="array" ref="W222">IF(W$218=-1,X222,IF(W$218=99,T222,IF(W$218=0,INDEX($E189:$M189,0,W$216),(INDEX($E189:$M189,0,W$218+1)-INDEX($E189:$M189,0,W$218))/(INDEX($E$185:$M$185,0,W$218+1)-INDEX($E$185:$M$185,0,W$218))+T222)))</f>
        <v>0.44054925284563917</v>
      </c>
      <c r="X222" s="3" cm="1">
        <f t="array" ref="X222">IF(X$218=-1,Y222,IF(X$218=99,W222,IF(X$218=0,INDEX($E189:$M189,0,X$216),(INDEX($E189:$M189,0,X$218+1)-INDEX($E189:$M189,0,X$218))/(INDEX($E$185:$M$185,0,X$218+1)-INDEX($E$185:$M$185,0,X$218))+W222)))</f>
        <v>0.36712437737136594</v>
      </c>
      <c r="Y222" s="3" cm="1">
        <f t="array" ref="Y222">IF(Y$218=-1,Z222,IF(Y$218=99,X222,IF(Y$218=0,INDEX($E189:$M189,0,Y$216),(INDEX($E189:$M189,0,Y$218+1)-INDEX($E189:$M189,0,Y$218))/(INDEX($E$185:$M$185,0,Y$218+1)-INDEX($E$185:$M$185,0,Y$218))+X222)))</f>
        <v>0.29369950189709271</v>
      </c>
      <c r="Z222" s="3" cm="1">
        <f t="array" ref="Z222">IF(Z$218=-1,AA222,IF(Z$218=99,Y222,IF(Z$218=0,INDEX($E189:$M189,0,Z$216),(INDEX($E189:$M189,0,Z$218+1)-INDEX($E189:$M189,0,Z$218))/(INDEX($E$185:$M$185,0,Z$218+1)-INDEX($E$185:$M$185,0,Z$218))+Y222)))</f>
        <v>0.2202746264228195</v>
      </c>
      <c r="AA222" s="3" cm="1">
        <f t="array" ref="AA222">IF(AA$218=-1,AB222,IF(AA$218=99,Z222,IF(AA$218=0,INDEX($E189:$M189,0,AA$216),(INDEX($E189:$M189,0,AA$218+1)-INDEX($E189:$M189,0,AA$218))/(INDEX($E$185:$M$185,0,AA$218+1)-INDEX($E$185:$M$185,0,AA$218))+Z222)))</f>
        <v>0.1468497509485463</v>
      </c>
      <c r="AB222" s="3" cm="1">
        <f t="array" ref="AB222">IF(AB$218=-1,AC222,IF(AB$218=99,AA222,IF(AB$218=0,INDEX($E189:$M189,0,AB$216),(INDEX($E189:$M189,0,AB$218+1)-INDEX($E189:$M189,0,AB$218))/(INDEX($E$185:$M$185,0,AB$218+1)-INDEX($E$185:$M$185,0,AB$218))+AA222)))</f>
        <v>7.3424875474273094E-2</v>
      </c>
      <c r="AC222" s="3" cm="1">
        <f t="array" ref="AC222">IF(AC$218=-1,AD222,IF(AC$218=99,AB222,IF(AC$218=0,INDEX($E189:$M189,0,AC$216),(INDEX($E189:$M189,0,AC$218+1)-INDEX($E189:$M189,0,AC$218))/(INDEX($E$185:$M$185,0,AC$218+1)-INDEX($E$185:$M$185,0,AC$218))+AB222)))</f>
        <v>0</v>
      </c>
      <c r="AD222" s="3" cm="1">
        <f t="array" ref="AD222">IF(AD$218=-1,AE222,IF(AD$218=99,AC222,IF(AD$218=0,INDEX($E189:$M189,0,AD$216),(INDEX($E189:$M189,0,AD$218+1)-INDEX($E189:$M189,0,AD$218))/(INDEX($E$185:$M$185,0,AD$218+1)-INDEX($E$185:$M$185,0,AD$218))+AC222)))</f>
        <v>0</v>
      </c>
      <c r="AE222" s="3" cm="1">
        <f t="array" ref="AE222">IF(AE$218=-1,AH222,IF(AE$218=99,AD222,IF(AE$218=0,INDEX($E189:$M189,0,AE$216),(INDEX($E189:$M189,0,AE$218+1)-INDEX($E189:$M189,0,AE$218))/(INDEX($E$185:$M$185,0,AE$218+1)-INDEX($E$185:$M$185,0,AE$218))+AD222)))</f>
        <v>0</v>
      </c>
      <c r="AF222" s="3" cm="1">
        <f t="array" ref="AF222">IF(AF$218=-1,AH222,IF(AF$218=99,AD222,IF(AF$218=0,INDEX($E189:$M189,0,AF$216),(INDEX($E189:$M189,0,AF$218+1)-INDEX($E189:$M189,0,AF$218))/(INDEX($E$185:$M$185,0,AF$218+1)-INDEX($E$185:$M$185,0,AF$218))+AD222)))</f>
        <v>0</v>
      </c>
      <c r="AG222" s="3" cm="1">
        <f t="array" ref="AG222">IF(AG$218=-1,AH222,IF(AG$218=99,AD222,IF(AG$218=0,INDEX($E189:$M189,0,AG$216),(INDEX($E189:$M189,0,AG$218+1)-INDEX($E189:$M189,0,AG$218))/(INDEX($E$185:$M$185,0,AG$218+1)-INDEX($E$185:$M$185,0,AG$218))+AD222)))</f>
        <v>0</v>
      </c>
      <c r="AH222" s="3" cm="1">
        <f t="array" ref="AH222">IF(AH$218=-1,AI222,IF(AH$218=99,AE222,IF(AH$218=0,INDEX($E189:$M189,0,AH$216),(INDEX($E189:$M189,0,AH$218+1)-INDEX($E189:$M189,0,AH$218))/(INDEX($E$185:$M$185,0,AH$218+1)-INDEX($E$185:$M$185,0,AH$218))+AE222)))</f>
        <v>0</v>
      </c>
      <c r="AI222" s="3" cm="1">
        <f t="array" ref="AI222">IF(AI$218=-1,AJ222,IF(AI$218=99,AH222,IF(AI$218=0,INDEX($E189:$M189,0,AI$216),(INDEX($E189:$M189,0,AI$218+1)-INDEX($E189:$M189,0,AI$218))/(INDEX($E$185:$M$185,0,AI$218+1)-INDEX($E$185:$M$185,0,AI$218))+AH222)))</f>
        <v>0</v>
      </c>
      <c r="AJ222" s="3" cm="1">
        <f t="array" ref="AJ222">IF(AJ$218=-1,AK222,IF(AJ$218=99,AI222,IF(AJ$218=0,INDEX($E189:$M189,0,AJ$216),(INDEX($E189:$M189,0,AJ$218+1)-INDEX($E189:$M189,0,AJ$218))/(INDEX($E$185:$M$185,0,AJ$218+1)-INDEX($E$185:$M$185,0,AJ$218))+AI222)))</f>
        <v>0</v>
      </c>
      <c r="AK222" s="3" cm="1">
        <f t="array" ref="AK222">IF(AK$218=-1,AL222,IF(AK$218=99,AJ222,IF(AK$218=0,INDEX($E189:$M189,0,AK$216),(INDEX($E189:$M189,0,AK$218+1)-INDEX($E189:$M189,0,AK$218))/(INDEX($E$185:$M$185,0,AK$218+1)-INDEX($E$185:$M$185,0,AK$218))+AJ222)))</f>
        <v>0</v>
      </c>
      <c r="AL222" s="3" cm="1">
        <f t="array" ref="AL222">IF(AL$218=-1,AM222,IF(AL$218=99,AK222,IF(AL$218=0,INDEX($E189:$M189,0,AL$216),(INDEX($E189:$M189,0,AL$218+1)-INDEX($E189:$M189,0,AL$218))/(INDEX($E$185:$M$185,0,AL$218+1)-INDEX($E$185:$M$185,0,AL$218))+AK222)))</f>
        <v>0</v>
      </c>
      <c r="AM222" s="3" cm="1">
        <f t="array" ref="AM222">IF(AM$218=-1,AO222,IF(AM$218=99,AL222,IF(AM$218=0,INDEX($E189:$M189,0,AM$216),(INDEX($E189:$M189,0,AM$218+1)-INDEX($E189:$M189,0,AM$218))/(INDEX($E$185:$M$185,0,AM$218+1)-INDEX($E$185:$M$185,0,AM$218))+AL222)))</f>
        <v>0</v>
      </c>
      <c r="AN222" s="3" cm="1">
        <f t="array" ref="AN222">IF(AN$218=-1,AP222,IF(AN$218=99,AL222,IF(AN$218=0,INDEX($E189:$M189,0,AN$216),(INDEX($E189:$M189,0,AN$218+1)-INDEX($E189:$M189,0,AN$218))/(INDEX($E$185:$M$185,0,AN$218+1)-INDEX($E$185:$M$185,0,AN$218))+AL222)))</f>
        <v>0</v>
      </c>
      <c r="AO222" s="3" cm="1">
        <f t="array" ref="AO222">IF(AO$218=-1,AQ222,IF(AO$218=99,AM222,IF(AO$218=0,INDEX($E189:$M189,0,AO$216),(INDEX($E189:$M189,0,AO$218+1)-INDEX($E189:$M189,0,AO$218))/(INDEX($E$185:$M$185,0,AO$218+1)-INDEX($E$185:$M$185,0,AO$218))+AM222)))</f>
        <v>0</v>
      </c>
      <c r="AP222" s="3" cm="1">
        <f t="array" ref="AP222">IF(AP$218=-1,AR222,IF(AP$218=99,AO222,IF(AP$218=0,INDEX($E189:$M189,0,AP$216),(INDEX($E189:$M189,0,AP$218+1)-INDEX($E189:$M189,0,AP$218))/(INDEX($E$185:$M$185,0,AP$218+1)-INDEX($E$185:$M$185,0,AP$218))+AO222)))</f>
        <v>0</v>
      </c>
      <c r="AQ222" s="3" cm="1">
        <f t="array" ref="AQ222">IF(AQ$218=-1,AR222,IF(AQ$218=99,AO222,IF(AQ$218=0,INDEX($E189:$M189,0,AQ$216),(INDEX($E189:$M189,0,AQ$218+1)-INDEX($E189:$M189,0,AQ$218))/(INDEX($E$185:$M$185,0,AQ$218+1)-INDEX($E$185:$M$185,0,AQ$218))+AO222)))</f>
        <v>0</v>
      </c>
      <c r="AR222" s="247">
        <f t="shared" si="513"/>
        <v>0</v>
      </c>
      <c r="AS222" s="3" cm="1">
        <f t="array" ref="AS222">IF(AS$218=-1,AT222,IF(AS$218=99,AR222,IF(AS$218=0,INDEX($E189:$M189,0,AS$216),(INDEX($E189:$M189,0,AS$218+1)-INDEX($E189:$M189,0,AS$218))/(INDEX($E$185:$M$185,0,AS$218+1)-INDEX($E$185:$M$185,0,AS$218))+AR222)))</f>
        <v>0</v>
      </c>
      <c r="AT222" s="3" cm="1">
        <f t="array" ref="AT222">IF(AT$218=-1,AU222,IF(AT$218=99,AS222,IF(AT$218=0,INDEX($E189:$M189,0,AT$216),(INDEX($E189:$M189,0,AT$218+1)-INDEX($E189:$M189,0,AT$218))/(INDEX($E$185:$M$185,0,AT$218+1)-INDEX($E$185:$M$185,0,AT$218))+AS222)))</f>
        <v>0</v>
      </c>
      <c r="AU222" s="3" cm="1">
        <f t="array" ref="AU222">IF(AU$218=-1,#REF!,IF(AU$218=99,AT222,IF(AU$218=0,INDEX($E189:$M189,0,AU$216),(INDEX($E189:$M189,0,AU$218+1)-INDEX($E189:$M189,0,AU$218))/(INDEX($E$185:$M$185,0,AU$218+1)-INDEX($E$185:$M$185,0,AU$218))+AT222)))</f>
        <v>0</v>
      </c>
      <c r="AV222" s="3"/>
      <c r="AY222" s="3"/>
      <c r="AZ222" s="3"/>
      <c r="BJ222" s="3"/>
      <c r="BK222" s="92"/>
    </row>
    <row r="223" spans="1:63">
      <c r="F223" s="15" t="str">
        <f t="shared" si="508"/>
        <v>COM_PROJ</v>
      </c>
      <c r="G223" s="16" t="str">
        <f t="shared" si="509"/>
        <v>-</v>
      </c>
      <c r="H223" s="43" t="str">
        <f t="shared" si="510"/>
        <v>TPPUMBT</v>
      </c>
      <c r="I223" s="16" t="str">
        <f t="shared" si="511"/>
        <v>-</v>
      </c>
      <c r="J223" s="16" t="str">
        <f t="shared" si="511"/>
        <v>-</v>
      </c>
      <c r="K223" s="16" t="str">
        <f t="shared" si="511"/>
        <v>-</v>
      </c>
      <c r="L223" s="16" t="str">
        <f t="shared" si="511"/>
        <v>-</v>
      </c>
      <c r="M223" s="15">
        <f t="shared" si="512"/>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7.2888962201739478</v>
      </c>
      <c r="P223" s="3" cm="1">
        <f t="array" ref="P223">IF(P$218=-1,Q223,IF(P$218=99,O223,IF(P$218=0,INDEX($E190:$M190,0,P$216),(INDEX($E190:$M190,0,P$218+1)-INDEX($E190:$M190,0,P$218))/(INDEX($E$185:$M$185,0,P$218+1)-INDEX($E$185:$M$185,0,P$218))+O223)))</f>
        <v>7.3647418948024068</v>
      </c>
      <c r="Q223" s="3" cm="1">
        <f t="array" ref="Q223">IF(Q$218=-1,R223,IF(Q$218=99,P223,IF(Q$218=0,INDEX($E190:$M190,0,Q$216),(INDEX($E190:$M190,0,Q$218+1)-INDEX($E190:$M190,0,Q$218))/(INDEX($E$185:$M$185,0,Q$218+1)-INDEX($E$185:$M$185,0,Q$218))+P223)))</f>
        <v>7.4869472999530968</v>
      </c>
      <c r="R223" s="3" cm="1">
        <f t="array" ref="R223">IF(R$218=-1,S223,IF(R$218=99,Q223,IF(R$218=0,INDEX($E190:$M190,0,R$216),(INDEX($E190:$M190,0,R$218+1)-INDEX($E190:$M190,0,R$218))/(INDEX($E$185:$M$185,0,R$218+1)-INDEX($E$185:$M$185,0,R$218))+Q223)))</f>
        <v>7.4145089293060087</v>
      </c>
      <c r="S223" s="3" cm="1">
        <f t="array" ref="S223">IF(S$218=-1,T223,IF(S$218=99,R223,IF(S$218=0,INDEX($E190:$M190,0,S$216),(INDEX($E190:$M190,0,S$218+1)-INDEX($E190:$M190,0,S$218))/(INDEX($E$185:$M$185,0,S$218+1)-INDEX($E$185:$M$185,0,S$218))+R223)))</f>
        <v>6.590674603827563</v>
      </c>
      <c r="T223" s="3" cm="1">
        <f t="array" ref="T223">IF(T$218=-1,W223,IF(T$218=99,S223,IF(T$218=0,INDEX($E190:$M190,0,T$216),(INDEX($E190:$M190,0,T$218+1)-INDEX($E190:$M190,0,T$218))/(INDEX($E$185:$M$185,0,T$218+1)-INDEX($E$185:$M$185,0,T$218))+S223)))</f>
        <v>5.7668402783491173</v>
      </c>
      <c r="U223" s="3" cm="1">
        <f t="array" ref="U223">IF(U$218=-1,W223,IF(U$218=99,S223,IF(U$218=0,INDEX($E190:$M190,0,U$216),(INDEX($E190:$M190,0,U$218+1)-INDEX($E190:$M190,0,U$218))/(INDEX($E$185:$M$185,0,U$218+1)-INDEX($E$185:$M$185,0,U$218))+S223)))</f>
        <v>5.7668402783491173</v>
      </c>
      <c r="V223" s="3" cm="1">
        <f t="array" ref="V223">IF(V$218=-1,W223,IF(V$218=99,S223,IF(V$218=0,INDEX($E190:$M190,0,V$216),(INDEX($E190:$M190,0,V$218+1)-INDEX($E190:$M190,0,V$218))/(INDEX($E$185:$M$185,0,V$218+1)-INDEX($E$185:$M$185,0,V$218))+S223)))</f>
        <v>5.7668402783491173</v>
      </c>
      <c r="W223" s="3" cm="1">
        <f t="array" ref="W223">IF(W$218=-1,X223,IF(W$218=99,T223,IF(W$218=0,INDEX($E190:$M190,0,W$216),(INDEX($E190:$M190,0,W$218+1)-INDEX($E190:$M190,0,W$218))/(INDEX($E$185:$M$185,0,W$218+1)-INDEX($E$185:$M$185,0,W$218))+T223)))</f>
        <v>4.9430059528706716</v>
      </c>
      <c r="X223" s="3" cm="1">
        <f t="array" ref="X223">IF(X$218=-1,Y223,IF(X$218=99,W223,IF(X$218=0,INDEX($E190:$M190,0,X$216),(INDEX($E190:$M190,0,X$218+1)-INDEX($E190:$M190,0,X$218))/(INDEX($E$185:$M$185,0,X$218+1)-INDEX($E$185:$M$185,0,X$218))+W223)))</f>
        <v>4.1191716273922259</v>
      </c>
      <c r="Y223" s="3" cm="1">
        <f t="array" ref="Y223">IF(Y$218=-1,Z223,IF(Y$218=99,X223,IF(Y$218=0,INDEX($E190:$M190,0,Y$216),(INDEX($E190:$M190,0,Y$218+1)-INDEX($E190:$M190,0,Y$218))/(INDEX($E$185:$M$185,0,Y$218+1)-INDEX($E$185:$M$185,0,Y$218))+X223)))</f>
        <v>3.2953373019137806</v>
      </c>
      <c r="Z223" s="3" cm="1">
        <f t="array" ref="Z223">IF(Z$218=-1,AA223,IF(Z$218=99,Y223,IF(Z$218=0,INDEX($E190:$M190,0,Z$216),(INDEX($E190:$M190,0,Z$218+1)-INDEX($E190:$M190,0,Z$218))/(INDEX($E$185:$M$185,0,Z$218+1)-INDEX($E$185:$M$185,0,Z$218))+Y223)))</f>
        <v>2.4715029764353353</v>
      </c>
      <c r="AA223" s="3" cm="1">
        <f t="array" ref="AA223">IF(AA$218=-1,AB223,IF(AA$218=99,Z223,IF(AA$218=0,INDEX($E190:$M190,0,AA$216),(INDEX($E190:$M190,0,AA$218+1)-INDEX($E190:$M190,0,AA$218))/(INDEX($E$185:$M$185,0,AA$218+1)-INDEX($E$185:$M$185,0,AA$218))+Z223)))</f>
        <v>1.6476686509568901</v>
      </c>
      <c r="AB223" s="3" cm="1">
        <f t="array" ref="AB223">IF(AB$218=-1,AC223,IF(AB$218=99,AA223,IF(AB$218=0,INDEX($E190:$M190,0,AB$216),(INDEX($E190:$M190,0,AB$218+1)-INDEX($E190:$M190,0,AB$218))/(INDEX($E$185:$M$185,0,AB$218+1)-INDEX($E$185:$M$185,0,AB$218))+AA223)))</f>
        <v>0.82383432547844471</v>
      </c>
      <c r="AC223" s="3" cm="1">
        <f t="array" ref="AC223">IF(AC$218=-1,AD223,IF(AC$218=99,AB223,IF(AC$218=0,INDEX($E190:$M190,0,AC$216),(INDEX($E190:$M190,0,AC$218+1)-INDEX($E190:$M190,0,AC$218))/(INDEX($E$185:$M$185,0,AC$218+1)-INDEX($E$185:$M$185,0,AC$218))+AB223)))</f>
        <v>0</v>
      </c>
      <c r="AD223" s="3" cm="1">
        <f t="array" ref="AD223">IF(AD$218=-1,AE223,IF(AD$218=99,AC223,IF(AD$218=0,INDEX($E190:$M190,0,AD$216),(INDEX($E190:$M190,0,AD$218+1)-INDEX($E190:$M190,0,AD$218))/(INDEX($E$185:$M$185,0,AD$218+1)-INDEX($E$185:$M$185,0,AD$218))+AC223)))</f>
        <v>0</v>
      </c>
      <c r="AE223" s="3" cm="1">
        <f t="array" ref="AE223">IF(AE$218=-1,AH223,IF(AE$218=99,AD223,IF(AE$218=0,INDEX($E190:$M190,0,AE$216),(INDEX($E190:$M190,0,AE$218+1)-INDEX($E190:$M190,0,AE$218))/(INDEX($E$185:$M$185,0,AE$218+1)-INDEX($E$185:$M$185,0,AE$218))+AD223)))</f>
        <v>0</v>
      </c>
      <c r="AF223" s="3" cm="1">
        <f t="array" ref="AF223">IF(AF$218=-1,AH223,IF(AF$218=99,AD223,IF(AF$218=0,INDEX($E190:$M190,0,AF$216),(INDEX($E190:$M190,0,AF$218+1)-INDEX($E190:$M190,0,AF$218))/(INDEX($E$185:$M$185,0,AF$218+1)-INDEX($E$185:$M$185,0,AF$218))+AD223)))</f>
        <v>0</v>
      </c>
      <c r="AG223" s="3" cm="1">
        <f t="array" ref="AG223">IF(AG$218=-1,AH223,IF(AG$218=99,AD223,IF(AG$218=0,INDEX($E190:$M190,0,AG$216),(INDEX($E190:$M190,0,AG$218+1)-INDEX($E190:$M190,0,AG$218))/(INDEX($E$185:$M$185,0,AG$218+1)-INDEX($E$185:$M$185,0,AG$218))+AD223)))</f>
        <v>0</v>
      </c>
      <c r="AH223" s="3" cm="1">
        <f t="array" ref="AH223">IF(AH$218=-1,AI223,IF(AH$218=99,AE223,IF(AH$218=0,INDEX($E190:$M190,0,AH$216),(INDEX($E190:$M190,0,AH$218+1)-INDEX($E190:$M190,0,AH$218))/(INDEX($E$185:$M$185,0,AH$218+1)-INDEX($E$185:$M$185,0,AH$218))+AE223)))</f>
        <v>0</v>
      </c>
      <c r="AI223" s="3" cm="1">
        <f t="array" ref="AI223">IF(AI$218=-1,AJ223,IF(AI$218=99,AH223,IF(AI$218=0,INDEX($E190:$M190,0,AI$216),(INDEX($E190:$M190,0,AI$218+1)-INDEX($E190:$M190,0,AI$218))/(INDEX($E$185:$M$185,0,AI$218+1)-INDEX($E$185:$M$185,0,AI$218))+AH223)))</f>
        <v>0</v>
      </c>
      <c r="AJ223" s="3" cm="1">
        <f t="array" ref="AJ223">IF(AJ$218=-1,AK223,IF(AJ$218=99,AI223,IF(AJ$218=0,INDEX($E190:$M190,0,AJ$216),(INDEX($E190:$M190,0,AJ$218+1)-INDEX($E190:$M190,0,AJ$218))/(INDEX($E$185:$M$185,0,AJ$218+1)-INDEX($E$185:$M$185,0,AJ$218))+AI223)))</f>
        <v>0</v>
      </c>
      <c r="AK223" s="3" cm="1">
        <f t="array" ref="AK223">IF(AK$218=-1,AL223,IF(AK$218=99,AJ223,IF(AK$218=0,INDEX($E190:$M190,0,AK$216),(INDEX($E190:$M190,0,AK$218+1)-INDEX($E190:$M190,0,AK$218))/(INDEX($E$185:$M$185,0,AK$218+1)-INDEX($E$185:$M$185,0,AK$218))+AJ223)))</f>
        <v>0</v>
      </c>
      <c r="AL223" s="3" cm="1">
        <f t="array" ref="AL223">IF(AL$218=-1,AM223,IF(AL$218=99,AK223,IF(AL$218=0,INDEX($E190:$M190,0,AL$216),(INDEX($E190:$M190,0,AL$218+1)-INDEX($E190:$M190,0,AL$218))/(INDEX($E$185:$M$185,0,AL$218+1)-INDEX($E$185:$M$185,0,AL$218))+AK223)))</f>
        <v>0</v>
      </c>
      <c r="AM223" s="3" cm="1">
        <f t="array" ref="AM223">IF(AM$218=-1,AO223,IF(AM$218=99,AL223,IF(AM$218=0,INDEX($E190:$M190,0,AM$216),(INDEX($E190:$M190,0,AM$218+1)-INDEX($E190:$M190,0,AM$218))/(INDEX($E$185:$M$185,0,AM$218+1)-INDEX($E$185:$M$185,0,AM$218))+AL223)))</f>
        <v>0</v>
      </c>
      <c r="AN223" s="3" cm="1">
        <f t="array" ref="AN223">IF(AN$218=-1,AP223,IF(AN$218=99,AL223,IF(AN$218=0,INDEX($E190:$M190,0,AN$216),(INDEX($E190:$M190,0,AN$218+1)-INDEX($E190:$M190,0,AN$218))/(INDEX($E$185:$M$185,0,AN$218+1)-INDEX($E$185:$M$185,0,AN$218))+AL223)))</f>
        <v>0</v>
      </c>
      <c r="AO223" s="3" cm="1">
        <f t="array" ref="AO223">IF(AO$218=-1,AQ223,IF(AO$218=99,AM223,IF(AO$218=0,INDEX($E190:$M190,0,AO$216),(INDEX($E190:$M190,0,AO$218+1)-INDEX($E190:$M190,0,AO$218))/(INDEX($E$185:$M$185,0,AO$218+1)-INDEX($E$185:$M$185,0,AO$218))+AM223)))</f>
        <v>0</v>
      </c>
      <c r="AP223" s="3" cm="1">
        <f t="array" ref="AP223">IF(AP$218=-1,AR223,IF(AP$218=99,AO223,IF(AP$218=0,INDEX($E190:$M190,0,AP$216),(INDEX($E190:$M190,0,AP$218+1)-INDEX($E190:$M190,0,AP$218))/(INDEX($E$185:$M$185,0,AP$218+1)-INDEX($E$185:$M$185,0,AP$218))+AO223)))</f>
        <v>0</v>
      </c>
      <c r="AQ223" s="3" cm="1">
        <f t="array" ref="AQ223">IF(AQ$218=-1,AR223,IF(AQ$218=99,AO223,IF(AQ$218=0,INDEX($E190:$M190,0,AQ$216),(INDEX($E190:$M190,0,AQ$218+1)-INDEX($E190:$M190,0,AQ$218))/(INDEX($E$185:$M$185,0,AQ$218+1)-INDEX($E$185:$M$185,0,AQ$218))+AO223)))</f>
        <v>0</v>
      </c>
      <c r="AR223" s="247">
        <f t="shared" si="513"/>
        <v>0</v>
      </c>
      <c r="AS223" s="3" cm="1">
        <f t="array" ref="AS223">IF(AS$218=-1,AT223,IF(AS$218=99,AR223,IF(AS$218=0,INDEX($E190:$M190,0,AS$216),(INDEX($E190:$M190,0,AS$218+1)-INDEX($E190:$M190,0,AS$218))/(INDEX($E$185:$M$185,0,AS$218+1)-INDEX($E$185:$M$185,0,AS$218))+AR223)))</f>
        <v>0</v>
      </c>
      <c r="AT223" s="3" cm="1">
        <f t="array" ref="AT223">IF(AT$218=-1,AU223,IF(AT$218=99,AS223,IF(AT$218=0,INDEX($E190:$M190,0,AT$216),(INDEX($E190:$M190,0,AT$218+1)-INDEX($E190:$M190,0,AT$218))/(INDEX($E$185:$M$185,0,AT$218+1)-INDEX($E$185:$M$185,0,AT$218))+AS223)))</f>
        <v>0</v>
      </c>
      <c r="AU223" s="3" cm="1">
        <f t="array" ref="AU223">IF(AU$218=-1,#REF!,IF(AU$218=99,AT223,IF(AU$218=0,INDEX($E190:$M190,0,AU$216),(INDEX($E190:$M190,0,AU$218+1)-INDEX($E190:$M190,0,AU$218))/(INDEX($E$185:$M$185,0,AU$218+1)-INDEX($E$185:$M$185,0,AU$218))+AT223)))</f>
        <v>0</v>
      </c>
      <c r="AV223" s="3"/>
      <c r="AY223" s="3"/>
      <c r="AZ223" s="3"/>
      <c r="BJ223" s="3"/>
      <c r="BK223" s="92"/>
    </row>
    <row r="224" spans="1:63">
      <c r="F224" s="15" t="str">
        <f t="shared" si="508"/>
        <v>COM_PROJ</v>
      </c>
      <c r="G224" s="16" t="str">
        <f t="shared" si="509"/>
        <v>-</v>
      </c>
      <c r="H224" s="43" t="str">
        <f t="shared" si="510"/>
        <v>TPPUBRT</v>
      </c>
      <c r="I224" s="16" t="str">
        <f t="shared" si="511"/>
        <v>-</v>
      </c>
      <c r="J224" s="16" t="str">
        <f t="shared" si="511"/>
        <v>-</v>
      </c>
      <c r="K224" s="16" t="str">
        <f t="shared" si="511"/>
        <v>-</v>
      </c>
      <c r="L224" s="16" t="str">
        <f t="shared" si="511"/>
        <v>-</v>
      </c>
      <c r="M224" s="15">
        <f t="shared" si="512"/>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8.6889415703675393E-2</v>
      </c>
      <c r="P224" s="3" cm="1">
        <f t="array" ref="P224">IF(P$218=-1,Q224,IF(P$218=99,O224,IF(P$218=0,INDEX($E191:$M191,0,P$216),(INDEX($E191:$M191,0,P$218+1)-INDEX($E191:$M191,0,P$218))/(INDEX($E$185:$M$185,0,P$218+1)-INDEX($E$185:$M$185,0,P$218))+O224)))</f>
        <v>0.10097884850612647</v>
      </c>
      <c r="Q224" s="3" cm="1">
        <f t="array" ref="Q224">IF(Q$218=-1,R224,IF(Q$218=99,P224,IF(Q$218=0,INDEX($E191:$M191,0,Q$216),(INDEX($E191:$M191,0,Q$218+1)-INDEX($E191:$M191,0,Q$218))/(INDEX($E$185:$M$185,0,Q$218+1)-INDEX($E$185:$M$185,0,Q$218))+P224)))</f>
        <v>0.10218816836006109</v>
      </c>
      <c r="R224" s="3" cm="1">
        <f t="array" ref="R224">IF(R$218=-1,S224,IF(R$218=99,Q224,IF(R$218=0,INDEX($E191:$M191,0,R$216),(INDEX($E191:$M191,0,R$218+1)-INDEX($E191:$M191,0,R$218))/(INDEX($E$185:$M$185,0,R$218+1)-INDEX($E$185:$M$185,0,R$218))+Q224)))</f>
        <v>0.28514262258360673</v>
      </c>
      <c r="S224" s="3" cm="1">
        <f t="array" ref="S224">IF(S$218=-1,T224,IF(S$218=99,R224,IF(S$218=0,INDEX($E191:$M191,0,S$216),(INDEX($E191:$M191,0,S$218+1)-INDEX($E191:$M191,0,S$218))/(INDEX($E$185:$M$185,0,S$218+1)-INDEX($E$185:$M$185,0,S$218))+R224)))</f>
        <v>0.32334049968646533</v>
      </c>
      <c r="T224" s="3" cm="1">
        <f t="array" ref="T224">IF(T$218=-1,W224,IF(T$218=99,S224,IF(T$218=0,INDEX($E191:$M191,0,T$216),(INDEX($E191:$M191,0,T$218+1)-INDEX($E191:$M191,0,T$218))/(INDEX($E$185:$M$185,0,T$218+1)-INDEX($E$185:$M$185,0,T$218))+S224)))</f>
        <v>0.36153837678932393</v>
      </c>
      <c r="U224" s="3" cm="1">
        <f t="array" ref="U224">IF(U$218=-1,W224,IF(U$218=99,S224,IF(U$218=0,INDEX($E191:$M191,0,U$216),(INDEX($E191:$M191,0,U$218+1)-INDEX($E191:$M191,0,U$218))/(INDEX($E$185:$M$185,0,U$218+1)-INDEX($E$185:$M$185,0,U$218))+S224)))</f>
        <v>0.36153837678932393</v>
      </c>
      <c r="V224" s="3" cm="1">
        <f t="array" ref="V224">IF(V$218=-1,W224,IF(V$218=99,S224,IF(V$218=0,INDEX($E191:$M191,0,V$216),(INDEX($E191:$M191,0,V$218+1)-INDEX($E191:$M191,0,V$218))/(INDEX($E$185:$M$185,0,V$218+1)-INDEX($E$185:$M$185,0,V$218))+S224)))</f>
        <v>0.36153837678932393</v>
      </c>
      <c r="W224" s="3" cm="1">
        <f t="array" ref="W224">IF(W$218=-1,X224,IF(W$218=99,T224,IF(W$218=0,INDEX($E191:$M191,0,W$216),(INDEX($E191:$M191,0,W$218+1)-INDEX($E191:$M191,0,W$218))/(INDEX($E$185:$M$185,0,W$218+1)-INDEX($E$185:$M$185,0,W$218))+T224)))</f>
        <v>0.39973625389218254</v>
      </c>
      <c r="X224" s="3" cm="1">
        <f t="array" ref="X224">IF(X$218=-1,Y224,IF(X$218=99,W224,IF(X$218=0,INDEX($E191:$M191,0,X$216),(INDEX($E191:$M191,0,X$218+1)-INDEX($E191:$M191,0,X$218))/(INDEX($E$185:$M$185,0,X$218+1)-INDEX($E$185:$M$185,0,X$218))+W224)))</f>
        <v>0.43793413099504114</v>
      </c>
      <c r="Y224" s="3" cm="1">
        <f t="array" ref="Y224">IF(Y$218=-1,Z224,IF(Y$218=99,X224,IF(Y$218=0,INDEX($E191:$M191,0,Y$216),(INDEX($E191:$M191,0,Y$218+1)-INDEX($E191:$M191,0,Y$218))/(INDEX($E$185:$M$185,0,Y$218+1)-INDEX($E$185:$M$185,0,Y$218))+X224)))</f>
        <v>0.47613200809789974</v>
      </c>
      <c r="Z224" s="3" cm="1">
        <f t="array" ref="Z224">IF(Z$218=-1,AA224,IF(Z$218=99,Y224,IF(Z$218=0,INDEX($E191:$M191,0,Z$216),(INDEX($E191:$M191,0,Z$218+1)-INDEX($E191:$M191,0,Z$218))/(INDEX($E$185:$M$185,0,Z$218+1)-INDEX($E$185:$M$185,0,Z$218))+Y224)))</f>
        <v>0.51432988520075829</v>
      </c>
      <c r="AA224" s="3" cm="1">
        <f t="array" ref="AA224">IF(AA$218=-1,AB224,IF(AA$218=99,Z224,IF(AA$218=0,INDEX($E191:$M191,0,AA$216),(INDEX($E191:$M191,0,AA$218+1)-INDEX($E191:$M191,0,AA$218))/(INDEX($E$185:$M$185,0,AA$218+1)-INDEX($E$185:$M$185,0,AA$218))+Z224)))</f>
        <v>0.55252776230361689</v>
      </c>
      <c r="AB224" s="3" cm="1">
        <f t="array" ref="AB224">IF(AB$218=-1,AC224,IF(AB$218=99,AA224,IF(AB$218=0,INDEX($E191:$M191,0,AB$216),(INDEX($E191:$M191,0,AB$218+1)-INDEX($E191:$M191,0,AB$218))/(INDEX($E$185:$M$185,0,AB$218+1)-INDEX($E$185:$M$185,0,AB$218))+AA224)))</f>
        <v>0.59072563940647549</v>
      </c>
      <c r="AC224" s="3" cm="1">
        <f t="array" ref="AC224">IF(AC$218=-1,AD224,IF(AC$218=99,AB224,IF(AC$218=0,INDEX($E191:$M191,0,AC$216),(INDEX($E191:$M191,0,AC$218+1)-INDEX($E191:$M191,0,AC$218))/(INDEX($E$185:$M$185,0,AC$218+1)-INDEX($E$185:$M$185,0,AC$218))+AB224)))</f>
        <v>0.62892351650933409</v>
      </c>
      <c r="AD224" s="3" cm="1">
        <f t="array" ref="AD224">IF(AD$218=-1,AE224,IF(AD$218=99,AC224,IF(AD$218=0,INDEX($E191:$M191,0,AD$216),(INDEX($E191:$M191,0,AD$218+1)-INDEX($E191:$M191,0,AD$218))/(INDEX($E$185:$M$185,0,AD$218+1)-INDEX($E$185:$M$185,0,AD$218))+AC224)))</f>
        <v>0.62293957497501951</v>
      </c>
      <c r="AE224" s="3" cm="1">
        <f t="array" ref="AE224">IF(AE$218=-1,AH224,IF(AE$218=99,AD224,IF(AE$218=0,INDEX($E191:$M191,0,AE$216),(INDEX($E191:$M191,0,AE$218+1)-INDEX($E191:$M191,0,AE$218))/(INDEX($E$185:$M$185,0,AE$218+1)-INDEX($E$185:$M$185,0,AE$218))+AD224)))</f>
        <v>0.61695563344070492</v>
      </c>
      <c r="AF224" s="3" cm="1">
        <f t="array" ref="AF224">IF(AF$218=-1,AH224,IF(AF$218=99,AD224,IF(AF$218=0,INDEX($E191:$M191,0,AF$216),(INDEX($E191:$M191,0,AF$218+1)-INDEX($E191:$M191,0,AF$218))/(INDEX($E$185:$M$185,0,AF$218+1)-INDEX($E$185:$M$185,0,AF$218))+AD224)))</f>
        <v>0.61695563344070492</v>
      </c>
      <c r="AG224" s="3" cm="1">
        <f t="array" ref="AG224">IF(AG$218=-1,AH224,IF(AG$218=99,AD224,IF(AG$218=0,INDEX($E191:$M191,0,AG$216),(INDEX($E191:$M191,0,AG$218+1)-INDEX($E191:$M191,0,AG$218))/(INDEX($E$185:$M$185,0,AG$218+1)-INDEX($E$185:$M$185,0,AG$218))+AD224)))</f>
        <v>0.61695563344070492</v>
      </c>
      <c r="AH224" s="3" cm="1">
        <f t="array" ref="AH224">IF(AH$218=-1,AI224,IF(AH$218=99,AE224,IF(AH$218=0,INDEX($E191:$M191,0,AH$216),(INDEX($E191:$M191,0,AH$218+1)-INDEX($E191:$M191,0,AH$218))/(INDEX($E$185:$M$185,0,AH$218+1)-INDEX($E$185:$M$185,0,AH$218))+AE224)))</f>
        <v>0.61097169190639034</v>
      </c>
      <c r="AI224" s="3" cm="1">
        <f t="array" ref="AI224">IF(AI$218=-1,AJ224,IF(AI$218=99,AH224,IF(AI$218=0,INDEX($E191:$M191,0,AI$216),(INDEX($E191:$M191,0,AI$218+1)-INDEX($E191:$M191,0,AI$218))/(INDEX($E$185:$M$185,0,AI$218+1)-INDEX($E$185:$M$185,0,AI$218))+AH224)))</f>
        <v>0.60498775037207575</v>
      </c>
      <c r="AJ224" s="3" cm="1">
        <f t="array" ref="AJ224">IF(AJ$218=-1,AK224,IF(AJ$218=99,AI224,IF(AJ$218=0,INDEX($E191:$M191,0,AJ$216),(INDEX($E191:$M191,0,AJ$218+1)-INDEX($E191:$M191,0,AJ$218))/(INDEX($E$185:$M$185,0,AJ$218+1)-INDEX($E$185:$M$185,0,AJ$218))+AI224)))</f>
        <v>0.59900380883776116</v>
      </c>
      <c r="AK224" s="3" cm="1">
        <f t="array" ref="AK224">IF(AK$218=-1,AL224,IF(AK$218=99,AJ224,IF(AK$218=0,INDEX($E191:$M191,0,AK$216),(INDEX($E191:$M191,0,AK$218+1)-INDEX($E191:$M191,0,AK$218))/(INDEX($E$185:$M$185,0,AK$218+1)-INDEX($E$185:$M$185,0,AK$218))+AJ224)))</f>
        <v>0.59301986730344658</v>
      </c>
      <c r="AL224" s="3" cm="1">
        <f t="array" ref="AL224">IF(AL$218=-1,AM224,IF(AL$218=99,AK224,IF(AL$218=0,INDEX($E191:$M191,0,AL$216),(INDEX($E191:$M191,0,AL$218+1)-INDEX($E191:$M191,0,AL$218))/(INDEX($E$185:$M$185,0,AL$218+1)-INDEX($E$185:$M$185,0,AL$218))+AK224)))</f>
        <v>0.58703592576913199</v>
      </c>
      <c r="AM224" s="3" cm="1">
        <f t="array" ref="AM224">IF(AM$218=-1,AO224,IF(AM$218=99,AL224,IF(AM$218=0,INDEX($E191:$M191,0,AM$216),(INDEX($E191:$M191,0,AM$218+1)-INDEX($E191:$M191,0,AM$218))/(INDEX($E$185:$M$185,0,AM$218+1)-INDEX($E$185:$M$185,0,AM$218))+AL224)))</f>
        <v>0.58105198423481741</v>
      </c>
      <c r="AN224" s="3" cm="1">
        <f t="array" ref="AN224">IF(AN$218=-1,AP224,IF(AN$218=99,AL224,IF(AN$218=0,INDEX($E191:$M191,0,AN$216),(INDEX($E191:$M191,0,AN$218+1)-INDEX($E191:$M191,0,AN$218))/(INDEX($E$185:$M$185,0,AN$218+1)-INDEX($E$185:$M$185,0,AN$218))+AL224)))</f>
        <v>0.58105198423481741</v>
      </c>
      <c r="AO224" s="3" cm="1">
        <f t="array" ref="AO224">IF(AO$218=-1,AQ224,IF(AO$218=99,AM224,IF(AO$218=0,INDEX($E191:$M191,0,AO$216),(INDEX($E191:$M191,0,AO$218+1)-INDEX($E191:$M191,0,AO$218))/(INDEX($E$185:$M$185,0,AO$218+1)-INDEX($E$185:$M$185,0,AO$218))+AM224)))</f>
        <v>0.57506804270050282</v>
      </c>
      <c r="AP224" s="3" cm="1">
        <f t="array" ref="AP224">IF(AP$218=-1,AR224,IF(AP$218=99,AO224,IF(AP$218=0,INDEX($E191:$M191,0,AP$216),(INDEX($E191:$M191,0,AP$218+1)-INDEX($E191:$M191,0,AP$218))/(INDEX($E$185:$M$185,0,AP$218+1)-INDEX($E$185:$M$185,0,AP$218))+AO224)))</f>
        <v>0.56908410116618857</v>
      </c>
      <c r="AQ224" s="3" cm="1">
        <f t="array" ref="AQ224">IF(AQ$218=-1,AR224,IF(AQ$218=99,AO224,IF(AQ$218=0,INDEX($E191:$M191,0,AQ$216),(INDEX($E191:$M191,0,AQ$218+1)-INDEX($E191:$M191,0,AQ$218))/(INDEX($E$185:$M$185,0,AQ$218+1)-INDEX($E$185:$M$185,0,AQ$218))+AO224)))</f>
        <v>0.56908410116618857</v>
      </c>
      <c r="AR224" s="247">
        <f t="shared" si="513"/>
        <v>0.61602745734427566</v>
      </c>
      <c r="AS224" s="3" cm="1">
        <f t="array" ref="AS224">IF(AS$218=-1,AT224,IF(AS$218=99,AR224,IF(AS$218=0,INDEX($E191:$M191,0,AS$216),(INDEX($E191:$M191,0,AS$218+1)-INDEX($E191:$M191,0,AS$218))/(INDEX($E$185:$M$185,0,AS$218+1)-INDEX($E$185:$M$185,0,AS$218))+AR224)))</f>
        <v>0.66297081352236287</v>
      </c>
      <c r="AT224" s="3" cm="1">
        <f t="array" ref="AT224">IF(AT$218=-1,AU224,IF(AT$218=99,AS224,IF(AT$218=0,INDEX($E191:$M191,0,AT$216),(INDEX($E191:$M191,0,AT$218+1)-INDEX($E191:$M191,0,AT$218))/(INDEX($E$185:$M$185,0,AT$218+1)-INDEX($E$185:$M$185,0,AT$218))+AS224)))</f>
        <v>0.73990734533222347</v>
      </c>
      <c r="AU224" s="3" cm="1">
        <f t="array" ref="AU224">IF(AU$218=-1,#REF!,IF(AU$218=99,AT224,IF(AU$218=0,INDEX($E191:$M191,0,AU$216),(INDEX($E191:$M191,0,AU$218+1)-INDEX($E191:$M191,0,AU$218))/(INDEX($E$185:$M$185,0,AU$218+1)-INDEX($E$185:$M$185,0,AU$218))+AT224)))</f>
        <v>0.73399018660064341</v>
      </c>
      <c r="AV224" s="3"/>
      <c r="AY224" s="3"/>
      <c r="AZ224" s="3"/>
      <c r="BJ224" s="3"/>
      <c r="BK224" s="92"/>
    </row>
    <row r="225" spans="5:70">
      <c r="F225" s="15" t="str">
        <f t="shared" si="508"/>
        <v>COM_PROJ</v>
      </c>
      <c r="G225" s="16" t="str">
        <f t="shared" si="509"/>
        <v>-</v>
      </c>
      <c r="H225" s="43" t="str">
        <f t="shared" si="510"/>
        <v>TPPUMER</v>
      </c>
      <c r="I225" s="16" t="str">
        <f t="shared" si="511"/>
        <v>-</v>
      </c>
      <c r="J225" s="16" t="str">
        <f t="shared" si="511"/>
        <v>-</v>
      </c>
      <c r="K225" s="16" t="str">
        <f t="shared" si="511"/>
        <v>-</v>
      </c>
      <c r="L225" s="16" t="str">
        <f t="shared" si="511"/>
        <v>-</v>
      </c>
      <c r="M225" s="15">
        <f t="shared" si="512"/>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8.7951070045020003</v>
      </c>
      <c r="P225" s="3" cm="1">
        <f t="array" ref="P225">IF(P$218=-1,Q225,IF(P$218=99,O225,IF(P$218=0,INDEX($E192:$M192,0,P$216),(INDEX($E192:$M192,0,P$218+1)-INDEX($E192:$M192,0,P$218))/(INDEX($E$185:$M$185,0,P$218+1)-INDEX($E$185:$M$185,0,P$218))+O225)))</f>
        <v>8.8853822511638398</v>
      </c>
      <c r="Q225" s="3" cm="1">
        <f t="array" ref="Q225">IF(Q$218=-1,R225,IF(Q$218=99,P225,IF(Q$218=0,INDEX($E192:$M192,0,Q$216),(INDEX($E192:$M192,0,Q$218+1)-INDEX($E192:$M192,0,Q$218))/(INDEX($E$185:$M$185,0,Q$218+1)-INDEX($E$185:$M$185,0,Q$218))+P225)))</f>
        <v>9.0328201048500034</v>
      </c>
      <c r="R225" s="3" cm="1">
        <f t="array" ref="R225">IF(R$218=-1,S225,IF(R$218=99,Q225,IF(R$218=0,INDEX($E192:$M192,0,R$216),(INDEX($E192:$M192,0,R$218+1)-INDEX($E192:$M192,0,R$218))/(INDEX($E$185:$M$185,0,R$218+1)-INDEX($E$185:$M$185,0,R$218))+Q225)))</f>
        <v>8.9454249697529935</v>
      </c>
      <c r="S225" s="3" cm="1">
        <f t="array" ref="S225">IF(S$218=-1,T225,IF(S$218=99,R225,IF(S$218=0,INDEX($E192:$M192,0,S$216),(INDEX($E192:$M192,0,S$218+1)-INDEX($E192:$M192,0,S$218))/(INDEX($E$185:$M$185,0,S$218+1)-INDEX($E$185:$M$185,0,S$218))+R225)))</f>
        <v>21.704908898957875</v>
      </c>
      <c r="T225" s="3" cm="1">
        <f t="array" ref="T225">IF(T$218=-1,W225,IF(T$218=99,S225,IF(T$218=0,INDEX($E192:$M192,0,T$216),(INDEX($E192:$M192,0,T$218+1)-INDEX($E192:$M192,0,T$218))/(INDEX($E$185:$M$185,0,T$218+1)-INDEX($E$185:$M$185,0,T$218))+S225)))</f>
        <v>34.464392828162758</v>
      </c>
      <c r="U225" s="3" cm="1">
        <f t="array" ref="U225">IF(U$218=-1,W225,IF(U$218=99,S225,IF(U$218=0,INDEX($E192:$M192,0,U$216),(INDEX($E192:$M192,0,U$218+1)-INDEX($E192:$M192,0,U$218))/(INDEX($E$185:$M$185,0,U$218+1)-INDEX($E$185:$M$185,0,U$218))+S225)))</f>
        <v>34.464392828162758</v>
      </c>
      <c r="V225" s="3" cm="1">
        <f t="array" ref="V225">IF(V$218=-1,W225,IF(V$218=99,S225,IF(V$218=0,INDEX($E192:$M192,0,V$216),(INDEX($E192:$M192,0,V$218+1)-INDEX($E192:$M192,0,V$218))/(INDEX($E$185:$M$185,0,V$218+1)-INDEX($E$185:$M$185,0,V$218))+S225)))</f>
        <v>34.464392828162758</v>
      </c>
      <c r="W225" s="3" cm="1">
        <f t="array" ref="W225">IF(W$218=-1,X225,IF(W$218=99,T225,IF(W$218=0,INDEX($E192:$M192,0,W$216),(INDEX($E192:$M192,0,W$218+1)-INDEX($E192:$M192,0,W$218))/(INDEX($E$185:$M$185,0,W$218+1)-INDEX($E$185:$M$185,0,W$218))+T225)))</f>
        <v>47.223876757367641</v>
      </c>
      <c r="X225" s="3" cm="1">
        <f t="array" ref="X225">IF(X$218=-1,Y225,IF(X$218=99,W225,IF(X$218=0,INDEX($E192:$M192,0,X$216),(INDEX($E192:$M192,0,X$218+1)-INDEX($E192:$M192,0,X$218))/(INDEX($E$185:$M$185,0,X$218+1)-INDEX($E$185:$M$185,0,X$218))+W225)))</f>
        <v>59.983360686572524</v>
      </c>
      <c r="Y225" s="3" cm="1">
        <f t="array" ref="Y225">IF(Y$218=-1,Z225,IF(Y$218=99,X225,IF(Y$218=0,INDEX($E192:$M192,0,Y$216),(INDEX($E192:$M192,0,Y$218+1)-INDEX($E192:$M192,0,Y$218))/(INDEX($E$185:$M$185,0,Y$218+1)-INDEX($E$185:$M$185,0,Y$218))+X225)))</f>
        <v>72.742844615777415</v>
      </c>
      <c r="Z225" s="3" cm="1">
        <f t="array" ref="Z225">IF(Z$218=-1,AA225,IF(Z$218=99,Y225,IF(Z$218=0,INDEX($E192:$M192,0,Z$216),(INDEX($E192:$M192,0,Z$218+1)-INDEX($E192:$M192,0,Z$218))/(INDEX($E$185:$M$185,0,Z$218+1)-INDEX($E$185:$M$185,0,Z$218))+Y225)))</f>
        <v>85.502328544982305</v>
      </c>
      <c r="AA225" s="3" cm="1">
        <f t="array" ref="AA225">IF(AA$218=-1,AB225,IF(AA$218=99,Z225,IF(AA$218=0,INDEX($E192:$M192,0,AA$216),(INDEX($E192:$M192,0,AA$218+1)-INDEX($E192:$M192,0,AA$218))/(INDEX($E$185:$M$185,0,AA$218+1)-INDEX($E$185:$M$185,0,AA$218))+Z225)))</f>
        <v>98.261812474187195</v>
      </c>
      <c r="AB225" s="3" cm="1">
        <f t="array" ref="AB225">IF(AB$218=-1,AC225,IF(AB$218=99,AA225,IF(AB$218=0,INDEX($E192:$M192,0,AB$216),(INDEX($E192:$M192,0,AB$218+1)-INDEX($E192:$M192,0,AB$218))/(INDEX($E$185:$M$185,0,AB$218+1)-INDEX($E$185:$M$185,0,AB$218))+AA225)))</f>
        <v>111.02129640339209</v>
      </c>
      <c r="AC225" s="3" cm="1">
        <f t="array" ref="AC225">IF(AC$218=-1,AD225,IF(AC$218=99,AB225,IF(AC$218=0,INDEX($E192:$M192,0,AC$216),(INDEX($E192:$M192,0,AC$218+1)-INDEX($E192:$M192,0,AC$218))/(INDEX($E$185:$M$185,0,AC$218+1)-INDEX($E$185:$M$185,0,AC$218))+AB225)))</f>
        <v>123.78078033259695</v>
      </c>
      <c r="AD225" s="3" cm="1">
        <f t="array" ref="AD225">IF(AD$218=-1,AE225,IF(AD$218=99,AC225,IF(AD$218=0,INDEX($E192:$M192,0,AD$216),(INDEX($E192:$M192,0,AD$218+1)-INDEX($E192:$M192,0,AD$218))/(INDEX($E$185:$M$185,0,AD$218+1)-INDEX($E$185:$M$185,0,AD$218))+AC225)))</f>
        <v>125.33485270288755</v>
      </c>
      <c r="AE225" s="3" cm="1">
        <f t="array" ref="AE225">IF(AE$218=-1,AH225,IF(AE$218=99,AD225,IF(AE$218=0,INDEX($E192:$M192,0,AE$216),(INDEX($E192:$M192,0,AE$218+1)-INDEX($E192:$M192,0,AE$218))/(INDEX($E$185:$M$185,0,AE$218+1)-INDEX($E$185:$M$185,0,AE$218))+AD225)))</f>
        <v>126.88892507317814</v>
      </c>
      <c r="AF225" s="3" cm="1">
        <f t="array" ref="AF225">IF(AF$218=-1,AH225,IF(AF$218=99,AD225,IF(AF$218=0,INDEX($E192:$M192,0,AF$216),(INDEX($E192:$M192,0,AF$218+1)-INDEX($E192:$M192,0,AF$218))/(INDEX($E$185:$M$185,0,AF$218+1)-INDEX($E$185:$M$185,0,AF$218))+AD225)))</f>
        <v>126.88892507317814</v>
      </c>
      <c r="AG225" s="3" cm="1">
        <f t="array" ref="AG225">IF(AG$218=-1,AH225,IF(AG$218=99,AD225,IF(AG$218=0,INDEX($E192:$M192,0,AG$216),(INDEX($E192:$M192,0,AG$218+1)-INDEX($E192:$M192,0,AG$218))/(INDEX($E$185:$M$185,0,AG$218+1)-INDEX($E$185:$M$185,0,AG$218))+AD225)))</f>
        <v>126.88892507317814</v>
      </c>
      <c r="AH225" s="3" cm="1">
        <f t="array" ref="AH225">IF(AH$218=-1,AI225,IF(AH$218=99,AE225,IF(AH$218=0,INDEX($E192:$M192,0,AH$216),(INDEX($E192:$M192,0,AH$218+1)-INDEX($E192:$M192,0,AH$218))/(INDEX($E$185:$M$185,0,AH$218+1)-INDEX($E$185:$M$185,0,AH$218))+AE225)))</f>
        <v>128.44299744346876</v>
      </c>
      <c r="AI225" s="3" cm="1">
        <f t="array" ref="AI225">IF(AI$218=-1,AJ225,IF(AI$218=99,AH225,IF(AI$218=0,INDEX($E192:$M192,0,AI$216),(INDEX($E192:$M192,0,AI$218+1)-INDEX($E192:$M192,0,AI$218))/(INDEX($E$185:$M$185,0,AI$218+1)-INDEX($E$185:$M$185,0,AI$218))+AH225)))</f>
        <v>129.99706981375937</v>
      </c>
      <c r="AJ225" s="3" cm="1">
        <f t="array" ref="AJ225">IF(AJ$218=-1,AK225,IF(AJ$218=99,AI225,IF(AJ$218=0,INDEX($E192:$M192,0,AJ$216),(INDEX($E192:$M192,0,AJ$218+1)-INDEX($E192:$M192,0,AJ$218))/(INDEX($E$185:$M$185,0,AJ$218+1)-INDEX($E$185:$M$185,0,AJ$218))+AI225)))</f>
        <v>131.55114218404998</v>
      </c>
      <c r="AK225" s="3" cm="1">
        <f t="array" ref="AK225">IF(AK$218=-1,AL225,IF(AK$218=99,AJ225,IF(AK$218=0,INDEX($E192:$M192,0,AK$216),(INDEX($E192:$M192,0,AK$218+1)-INDEX($E192:$M192,0,AK$218))/(INDEX($E$185:$M$185,0,AK$218+1)-INDEX($E$185:$M$185,0,AK$218))+AJ225)))</f>
        <v>133.10521455434059</v>
      </c>
      <c r="AL225" s="3" cm="1">
        <f t="array" ref="AL225">IF(AL$218=-1,AM225,IF(AL$218=99,AK225,IF(AL$218=0,INDEX($E192:$M192,0,AL$216),(INDEX($E192:$M192,0,AL$218+1)-INDEX($E192:$M192,0,AL$218))/(INDEX($E$185:$M$185,0,AL$218+1)-INDEX($E$185:$M$185,0,AL$218))+AK225)))</f>
        <v>134.6592869246312</v>
      </c>
      <c r="AM225" s="3" cm="1">
        <f t="array" ref="AM225">IF(AM$218=-1,AO225,IF(AM$218=99,AL225,IF(AM$218=0,INDEX($E192:$M192,0,AM$216),(INDEX($E192:$M192,0,AM$218+1)-INDEX($E192:$M192,0,AM$218))/(INDEX($E$185:$M$185,0,AM$218+1)-INDEX($E$185:$M$185,0,AM$218))+AL225)))</f>
        <v>136.21335929492182</v>
      </c>
      <c r="AN225" s="3" cm="1">
        <f t="array" ref="AN225">IF(AN$218=-1,AP225,IF(AN$218=99,AL225,IF(AN$218=0,INDEX($E192:$M192,0,AN$216),(INDEX($E192:$M192,0,AN$218+1)-INDEX($E192:$M192,0,AN$218))/(INDEX($E$185:$M$185,0,AN$218+1)-INDEX($E$185:$M$185,0,AN$218))+AL225)))</f>
        <v>136.21335929492182</v>
      </c>
      <c r="AO225" s="3" cm="1">
        <f t="array" ref="AO225">IF(AO$218=-1,AQ225,IF(AO$218=99,AM225,IF(AO$218=0,INDEX($E192:$M192,0,AO$216),(INDEX($E192:$M192,0,AO$218+1)-INDEX($E192:$M192,0,AO$218))/(INDEX($E$185:$M$185,0,AO$218+1)-INDEX($E$185:$M$185,0,AO$218))+AM225)))</f>
        <v>137.76743166521243</v>
      </c>
      <c r="AP225" s="3" cm="1">
        <f t="array" ref="AP225">IF(AP$218=-1,AR225,IF(AP$218=99,AO225,IF(AP$218=0,INDEX($E192:$M192,0,AP$216),(INDEX($E192:$M192,0,AP$218+1)-INDEX($E192:$M192,0,AP$218))/(INDEX($E$185:$M$185,0,AP$218+1)-INDEX($E$185:$M$185,0,AP$218))+AO225)))</f>
        <v>139.32150403550298</v>
      </c>
      <c r="AQ225" s="3" cm="1">
        <f t="array" ref="AQ225">IF(AQ$218=-1,AR225,IF(AQ$218=99,AO225,IF(AQ$218=0,INDEX($E192:$M192,0,AQ$216),(INDEX($E192:$M192,0,AQ$218+1)-INDEX($E192:$M192,0,AQ$218))/(INDEX($E$185:$M$185,0,AQ$218+1)-INDEX($E$185:$M$185,0,AQ$218))+AO225)))</f>
        <v>139.32150403550298</v>
      </c>
      <c r="AR225" s="247">
        <f t="shared" si="513"/>
        <v>150.81403909983348</v>
      </c>
      <c r="AS225" s="3" cm="1">
        <f t="array" ref="AS225">IF(AS$218=-1,AT225,IF(AS$218=99,AR225,IF(AS$218=0,INDEX($E192:$M192,0,AS$216),(INDEX($E192:$M192,0,AS$218+1)-INDEX($E192:$M192,0,AS$218))/(INDEX($E$185:$M$185,0,AS$218+1)-INDEX($E$185:$M$185,0,AS$218))+AR225)))</f>
        <v>162.30657416416398</v>
      </c>
      <c r="AT225" s="3" cm="1">
        <f t="array" ref="AT225">IF(AT$218=-1,AU225,IF(AT$218=99,AS225,IF(AT$218=0,INDEX($E192:$M192,0,AT$216),(INDEX($E192:$M192,0,AT$218+1)-INDEX($E192:$M192,0,AT$218))/(INDEX($E$185:$M$185,0,AT$218+1)-INDEX($E$185:$M$185,0,AT$218))+AS225)))</f>
        <v>181.14195070176095</v>
      </c>
      <c r="AU225" s="3" cm="1">
        <f t="array" ref="AU225">IF(AU$218=-1,#REF!,IF(AU$218=99,AT225,IF(AU$218=0,INDEX($E192:$M192,0,AU$216),(INDEX($E192:$M192,0,AU$218+1)-INDEX($E192:$M192,0,AU$218))/(INDEX($E$185:$M$185,0,AU$218+1)-INDEX($E$185:$M$185,0,AU$218))+AT225)))</f>
        <v>179.69332921960887</v>
      </c>
      <c r="AV225" s="3"/>
      <c r="AY225" s="3"/>
      <c r="AZ225" s="3"/>
      <c r="BJ225" s="3"/>
      <c r="BK225" s="92"/>
    </row>
    <row r="226" spans="5:70">
      <c r="F226" s="15" t="str">
        <f t="shared" si="508"/>
        <v>COM_PROJ</v>
      </c>
      <c r="G226" s="16" t="str">
        <f t="shared" si="509"/>
        <v>-</v>
      </c>
      <c r="H226" s="43" t="str">
        <f t="shared" si="510"/>
        <v>TPPUGAT</v>
      </c>
      <c r="I226" s="16" t="str">
        <f t="shared" si="511"/>
        <v>-</v>
      </c>
      <c r="J226" s="16" t="str">
        <f t="shared" si="511"/>
        <v>-</v>
      </c>
      <c r="K226" s="16" t="str">
        <f t="shared" si="511"/>
        <v>-</v>
      </c>
      <c r="L226" s="16" t="str">
        <f t="shared" si="511"/>
        <v>-</v>
      </c>
      <c r="M226" s="15">
        <f t="shared" si="512"/>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0.68522387738371804</v>
      </c>
      <c r="S226" s="3" cm="1">
        <f t="array" ref="S226">IF(S$218=-1,T226,IF(S$218=99,R226,IF(S$218=0,INDEX($E193:$M193,0,S$216),(INDEX($E193:$M193,0,S$218+1)-INDEX($E193:$M193,0,S$218))/(INDEX($E$185:$M$185,0,S$218+1)-INDEX($E$185:$M$185,0,S$218))+R226)))</f>
        <v>2.2362048318679557</v>
      </c>
      <c r="T226" s="3" cm="1">
        <f t="array" ref="T226">IF(T$218=-1,W226,IF(T$218=99,S226,IF(T$218=0,INDEX($E193:$M193,0,T$216),(INDEX($E193:$M193,0,T$218+1)-INDEX($E193:$M193,0,T$218))/(INDEX($E$185:$M$185,0,T$218+1)-INDEX($E$185:$M$185,0,T$218))+S226)))</f>
        <v>3.7871857863521932</v>
      </c>
      <c r="U226" s="3" cm="1">
        <f t="array" ref="U226">IF(U$218=-1,W226,IF(U$218=99,S226,IF(U$218=0,INDEX($E193:$M193,0,U$216),(INDEX($E193:$M193,0,U$218+1)-INDEX($E193:$M193,0,U$218))/(INDEX($E$185:$M$185,0,U$218+1)-INDEX($E$185:$M$185,0,U$218))+S226)))</f>
        <v>3.7871857863521932</v>
      </c>
      <c r="V226" s="3" cm="1">
        <f t="array" ref="V226">IF(V$218=-1,W226,IF(V$218=99,S226,IF(V$218=0,INDEX($E193:$M193,0,V$216),(INDEX($E193:$M193,0,V$218+1)-INDEX($E193:$M193,0,V$218))/(INDEX($E$185:$M$185,0,V$218+1)-INDEX($E$185:$M$185,0,V$218))+S226)))</f>
        <v>3.7871857863521932</v>
      </c>
      <c r="W226" s="3" cm="1">
        <f t="array" ref="W226">IF(W$218=-1,X226,IF(W$218=99,T226,IF(W$218=0,INDEX($E193:$M193,0,W$216),(INDEX($E193:$M193,0,W$218+1)-INDEX($E193:$M193,0,W$218))/(INDEX($E$185:$M$185,0,W$218+1)-INDEX($E$185:$M$185,0,W$218))+T226)))</f>
        <v>5.3381667408364306</v>
      </c>
      <c r="X226" s="3" cm="1">
        <f t="array" ref="X226">IF(X$218=-1,Y226,IF(X$218=99,W226,IF(X$218=0,INDEX($E193:$M193,0,X$216),(INDEX($E193:$M193,0,X$218+1)-INDEX($E193:$M193,0,X$218))/(INDEX($E$185:$M$185,0,X$218+1)-INDEX($E$185:$M$185,0,X$218))+W226)))</f>
        <v>6.8891476953206681</v>
      </c>
      <c r="Y226" s="3" cm="1">
        <f t="array" ref="Y226">IF(Y$218=-1,Z226,IF(Y$218=99,X226,IF(Y$218=0,INDEX($E193:$M193,0,Y$216),(INDEX($E193:$M193,0,Y$218+1)-INDEX($E193:$M193,0,Y$218))/(INDEX($E$185:$M$185,0,Y$218+1)-INDEX($E$185:$M$185,0,Y$218))+X226)))</f>
        <v>8.4401286498049046</v>
      </c>
      <c r="Z226" s="3" cm="1">
        <f t="array" ref="Z226">IF(Z$218=-1,AA226,IF(Z$218=99,Y226,IF(Z$218=0,INDEX($E193:$M193,0,Z$216),(INDEX($E193:$M193,0,Z$218+1)-INDEX($E193:$M193,0,Z$218))/(INDEX($E$185:$M$185,0,Z$218+1)-INDEX($E$185:$M$185,0,Z$218))+Y226)))</f>
        <v>9.991109604289143</v>
      </c>
      <c r="AA226" s="3" cm="1">
        <f t="array" ref="AA226">IF(AA$218=-1,AB226,IF(AA$218=99,Z226,IF(AA$218=0,INDEX($E193:$M193,0,AA$216),(INDEX($E193:$M193,0,AA$218+1)-INDEX($E193:$M193,0,AA$218))/(INDEX($E$185:$M$185,0,AA$218+1)-INDEX($E$185:$M$185,0,AA$218))+Z226)))</f>
        <v>11.542090558773381</v>
      </c>
      <c r="AB226" s="3" cm="1">
        <f t="array" ref="AB226">IF(AB$218=-1,AC226,IF(AB$218=99,AA226,IF(AB$218=0,INDEX($E193:$M193,0,AB$216),(INDEX($E193:$M193,0,AB$218+1)-INDEX($E193:$M193,0,AB$218))/(INDEX($E$185:$M$185,0,AB$218+1)-INDEX($E$185:$M$185,0,AB$218))+AA226)))</f>
        <v>13.09307151325762</v>
      </c>
      <c r="AC226" s="3" cm="1">
        <f t="array" ref="AC226">IF(AC$218=-1,AD226,IF(AC$218=99,AB226,IF(AC$218=0,INDEX($E193:$M193,0,AC$216),(INDEX($E193:$M193,0,AC$218+1)-INDEX($E193:$M193,0,AC$218))/(INDEX($E$185:$M$185,0,AC$218+1)-INDEX($E$185:$M$185,0,AC$218))+AB226)))</f>
        <v>14.644052467741854</v>
      </c>
      <c r="AD226" s="3" cm="1">
        <f t="array" ref="AD226">IF(AD$218=-1,AE226,IF(AD$218=99,AC226,IF(AD$218=0,INDEX($E193:$M193,0,AD$216),(INDEX($E193:$M193,0,AD$218+1)-INDEX($E193:$M193,0,AD$218))/(INDEX($E$185:$M$185,0,AD$218+1)-INDEX($E$185:$M$185,0,AD$218))+AC226)))</f>
        <v>15.174911600056442</v>
      </c>
      <c r="AE226" s="3" cm="1">
        <f t="array" ref="AE226">IF(AE$218=-1,AH226,IF(AE$218=99,AD226,IF(AE$218=0,INDEX($E193:$M193,0,AE$216),(INDEX($E193:$M193,0,AE$218+1)-INDEX($E193:$M193,0,AE$218))/(INDEX($E$185:$M$185,0,AE$218+1)-INDEX($E$185:$M$185,0,AE$218))+AD226)))</f>
        <v>15.705770732371029</v>
      </c>
      <c r="AF226" s="3" cm="1">
        <f t="array" ref="AF226">IF(AF$218=-1,AH226,IF(AF$218=99,AD226,IF(AF$218=0,INDEX($E193:$M193,0,AF$216),(INDEX($E193:$M193,0,AF$218+1)-INDEX($E193:$M193,0,AF$218))/(INDEX($E$185:$M$185,0,AF$218+1)-INDEX($E$185:$M$185,0,AF$218))+AD226)))</f>
        <v>15.705770732371029</v>
      </c>
      <c r="AG226" s="3" cm="1">
        <f t="array" ref="AG226">IF(AG$218=-1,AH226,IF(AG$218=99,AD226,IF(AG$218=0,INDEX($E193:$M193,0,AG$216),(INDEX($E193:$M193,0,AG$218+1)-INDEX($E193:$M193,0,AG$218))/(INDEX($E$185:$M$185,0,AG$218+1)-INDEX($E$185:$M$185,0,AG$218))+AD226)))</f>
        <v>15.705770732371029</v>
      </c>
      <c r="AH226" s="3" cm="1">
        <f t="array" ref="AH226">IF(AH$218=-1,AI226,IF(AH$218=99,AE226,IF(AH$218=0,INDEX($E193:$M193,0,AH$216),(INDEX($E193:$M193,0,AH$218+1)-INDEX($E193:$M193,0,AH$218))/(INDEX($E$185:$M$185,0,AH$218+1)-INDEX($E$185:$M$185,0,AH$218))+AE226)))</f>
        <v>16.236629864685614</v>
      </c>
      <c r="AI226" s="3" cm="1">
        <f t="array" ref="AI226">IF(AI$218=-1,AJ226,IF(AI$218=99,AH226,IF(AI$218=0,INDEX($E193:$M193,0,AI$216),(INDEX($E193:$M193,0,AI$218+1)-INDEX($E193:$M193,0,AI$218))/(INDEX($E$185:$M$185,0,AI$218+1)-INDEX($E$185:$M$185,0,AI$218))+AH226)))</f>
        <v>16.7674889970002</v>
      </c>
      <c r="AJ226" s="3" cm="1">
        <f t="array" ref="AJ226">IF(AJ$218=-1,AK226,IF(AJ$218=99,AI226,IF(AJ$218=0,INDEX($E193:$M193,0,AJ$216),(INDEX($E193:$M193,0,AJ$218+1)-INDEX($E193:$M193,0,AJ$218))/(INDEX($E$185:$M$185,0,AJ$218+1)-INDEX($E$185:$M$185,0,AJ$218))+AI226)))</f>
        <v>17.298348129314785</v>
      </c>
      <c r="AK226" s="3" cm="1">
        <f t="array" ref="AK226">IF(AK$218=-1,AL226,IF(AK$218=99,AJ226,IF(AK$218=0,INDEX($E193:$M193,0,AK$216),(INDEX($E193:$M193,0,AK$218+1)-INDEX($E193:$M193,0,AK$218))/(INDEX($E$185:$M$185,0,AK$218+1)-INDEX($E$185:$M$185,0,AK$218))+AJ226)))</f>
        <v>17.829207261629371</v>
      </c>
      <c r="AL226" s="3" cm="1">
        <f t="array" ref="AL226">IF(AL$218=-1,AM226,IF(AL$218=99,AK226,IF(AL$218=0,INDEX($E193:$M193,0,AL$216),(INDEX($E193:$M193,0,AL$218+1)-INDEX($E193:$M193,0,AL$218))/(INDEX($E$185:$M$185,0,AL$218+1)-INDEX($E$185:$M$185,0,AL$218))+AK226)))</f>
        <v>18.360066393943956</v>
      </c>
      <c r="AM226" s="3" cm="1">
        <f t="array" ref="AM226">IF(AM$218=-1,AO226,IF(AM$218=99,AL226,IF(AM$218=0,INDEX($E193:$M193,0,AM$216),(INDEX($E193:$M193,0,AM$218+1)-INDEX($E193:$M193,0,AM$218))/(INDEX($E$185:$M$185,0,AM$218+1)-INDEX($E$185:$M$185,0,AM$218))+AL226)))</f>
        <v>18.890925526258542</v>
      </c>
      <c r="AN226" s="3" cm="1">
        <f t="array" ref="AN226">IF(AN$218=-1,AP226,IF(AN$218=99,AL226,IF(AN$218=0,INDEX($E193:$M193,0,AN$216),(INDEX($E193:$M193,0,AN$218+1)-INDEX($E193:$M193,0,AN$218))/(INDEX($E$185:$M$185,0,AN$218+1)-INDEX($E$185:$M$185,0,AN$218))+AL226)))</f>
        <v>18.890925526258542</v>
      </c>
      <c r="AO226" s="3" cm="1">
        <f t="array" ref="AO226">IF(AO$218=-1,AQ226,IF(AO$218=99,AM226,IF(AO$218=0,INDEX($E193:$M193,0,AO$216),(INDEX($E193:$M193,0,AO$218+1)-INDEX($E193:$M193,0,AO$218))/(INDEX($E$185:$M$185,0,AO$218+1)-INDEX($E$185:$M$185,0,AO$218))+AM226)))</f>
        <v>19.421784658573127</v>
      </c>
      <c r="AP226" s="3" cm="1">
        <f t="array" ref="AP226">IF(AP$218=-1,AR226,IF(AP$218=99,AO226,IF(AP$218=0,INDEX($E193:$M193,0,AP$216),(INDEX($E193:$M193,0,AP$218+1)-INDEX($E193:$M193,0,AP$218))/(INDEX($E$185:$M$185,0,AP$218+1)-INDEX($E$185:$M$185,0,AP$218))+AO226)))</f>
        <v>19.952643790887723</v>
      </c>
      <c r="AQ226" s="3" cm="1">
        <f t="array" ref="AQ226">IF(AQ$218=-1,AR226,IF(AQ$218=99,AO226,IF(AQ$218=0,INDEX($E193:$M193,0,AQ$216),(INDEX($E193:$M193,0,AQ$218+1)-INDEX($E193:$M193,0,AQ$218))/(INDEX($E$185:$M$185,0,AQ$218+1)-INDEX($E$185:$M$185,0,AQ$218))+AO226)))</f>
        <v>19.952643790887723</v>
      </c>
      <c r="AR226" s="247">
        <f t="shared" si="513"/>
        <v>21.598523656887732</v>
      </c>
      <c r="AS226" s="3" cm="1">
        <f t="array" ref="AS226">IF(AS$218=-1,AT226,IF(AS$218=99,AR226,IF(AS$218=0,INDEX($E193:$M193,0,AS$216),(INDEX($E193:$M193,0,AS$218+1)-INDEX($E193:$M193,0,AS$218))/(INDEX($E$185:$M$185,0,AS$218+1)-INDEX($E$185:$M$185,0,AS$218))+AR226)))</f>
        <v>23.24440352288774</v>
      </c>
      <c r="AT226" s="3" cm="1">
        <f t="array" ref="AT226">IF(AT$218=-1,AU226,IF(AT$218=99,AS226,IF(AT$218=0,INDEX($E193:$M193,0,AT$216),(INDEX($E193:$M193,0,AT$218+1)-INDEX($E193:$M193,0,AT$218))/(INDEX($E$185:$M$185,0,AT$218+1)-INDEX($E$185:$M$185,0,AT$218))+AS226)))</f>
        <v>25.941873388172489</v>
      </c>
      <c r="AU226" s="3" cm="1">
        <f t="array" ref="AU226">IF(AU$218=-1,#REF!,IF(AU$218=99,AT226,IF(AU$218=0,INDEX($E193:$M193,0,AU$216),(INDEX($E193:$M193,0,AU$218+1)-INDEX($E193:$M193,0,AU$218))/(INDEX($E$185:$M$185,0,AU$218+1)-INDEX($E$185:$M$185,0,AU$218))+AT226)))</f>
        <v>25.734412030205505</v>
      </c>
      <c r="AV226" s="3"/>
      <c r="AY226" s="3"/>
      <c r="AZ226" s="3"/>
      <c r="BJ226" s="3"/>
      <c r="BK226" s="92"/>
    </row>
    <row r="227" spans="5:70">
      <c r="E227" t="s">
        <v>16</v>
      </c>
      <c r="J227"/>
      <c r="U227" s="31"/>
    </row>
    <row r="228" spans="5:70" s="98" customFormat="1">
      <c r="E228" s="97" t="s">
        <v>16</v>
      </c>
      <c r="F228" s="98" t="s">
        <v>378</v>
      </c>
      <c r="G228" s="98">
        <v>1</v>
      </c>
      <c r="H228" s="98">
        <v>2006</v>
      </c>
      <c r="I228" s="98" t="e">
        <f>#REF!</f>
        <v>#REF!</v>
      </c>
      <c r="J228" s="98">
        <v>2017</v>
      </c>
      <c r="K228" s="98">
        <v>2020</v>
      </c>
      <c r="L228" s="98">
        <v>2030</v>
      </c>
      <c r="M228" s="98">
        <v>2040</v>
      </c>
      <c r="N228" s="103"/>
      <c r="O228" s="97"/>
      <c r="U228" s="98" t="e">
        <f t="shared" ref="U228:BK228" si="514">MATCH(T$232,$H$228:$N$228,$G228)</f>
        <v>#N/A</v>
      </c>
      <c r="V228" s="98">
        <f t="shared" si="514"/>
        <v>3</v>
      </c>
      <c r="W228" s="98">
        <f t="shared" si="514"/>
        <v>3</v>
      </c>
      <c r="X228" s="98">
        <f t="shared" si="514"/>
        <v>3</v>
      </c>
      <c r="Y228" s="98">
        <f t="shared" si="514"/>
        <v>4</v>
      </c>
      <c r="Z228" s="98">
        <f t="shared" si="514"/>
        <v>4</v>
      </c>
      <c r="AA228" s="98">
        <f t="shared" si="514"/>
        <v>4</v>
      </c>
      <c r="AB228" s="98">
        <f>MATCH(Z$232,$H$228:$N$228,$G228)</f>
        <v>4</v>
      </c>
      <c r="AC228" s="98">
        <f>MATCH(Z$232,$H$228:$N$228,$G228)</f>
        <v>4</v>
      </c>
      <c r="AD228" s="98">
        <f>MATCH(AA$232,$H$228:$N$228,$G228)</f>
        <v>4</v>
      </c>
      <c r="AE228" s="98">
        <f t="shared" si="514"/>
        <v>4</v>
      </c>
      <c r="AF228" s="98">
        <f t="shared" si="514"/>
        <v>4</v>
      </c>
      <c r="AG228" s="98">
        <f t="shared" si="514"/>
        <v>4</v>
      </c>
      <c r="AH228" s="98">
        <f t="shared" si="514"/>
        <v>4</v>
      </c>
      <c r="AI228" s="98">
        <f t="shared" si="514"/>
        <v>4</v>
      </c>
      <c r="AJ228" s="98">
        <f t="shared" si="514"/>
        <v>4</v>
      </c>
      <c r="AK228" s="98">
        <f t="shared" si="514"/>
        <v>5</v>
      </c>
      <c r="AL228" s="98">
        <f t="shared" si="514"/>
        <v>5</v>
      </c>
      <c r="AM228" s="98">
        <f>MATCH(AK$232,$H$228:$N$228,$G228)</f>
        <v>5</v>
      </c>
      <c r="AN228" s="98">
        <f>MATCH(AK$232,$H$228:$N$228,$G228)</f>
        <v>5</v>
      </c>
      <c r="AO228" s="98">
        <f>MATCH(AL$232,$H$228:$N$228,$G228)</f>
        <v>5</v>
      </c>
      <c r="AP228" s="98">
        <f t="shared" si="514"/>
        <v>5</v>
      </c>
      <c r="AQ228" s="98">
        <f t="shared" si="514"/>
        <v>5</v>
      </c>
      <c r="AR228" s="98">
        <f t="shared" si="514"/>
        <v>5</v>
      </c>
      <c r="AS228" s="98">
        <f t="shared" si="514"/>
        <v>5</v>
      </c>
      <c r="AT228" s="98">
        <f t="shared" si="514"/>
        <v>5</v>
      </c>
      <c r="AU228" s="98">
        <f>MATCH(AS$232,$H$228:$N$228,$G228)</f>
        <v>5</v>
      </c>
      <c r="AV228" s="98">
        <f>MATCH(AT$232,$H$228:$N$228,$G228)</f>
        <v>5</v>
      </c>
      <c r="AW228" s="98">
        <f t="shared" si="514"/>
        <v>5</v>
      </c>
      <c r="AX228" s="98">
        <f>MATCH(AV$232,$H$228:$N$228,$G228)</f>
        <v>5</v>
      </c>
      <c r="AY228" s="98">
        <f t="shared" si="514"/>
        <v>6</v>
      </c>
      <c r="AZ228" s="98">
        <f t="shared" si="514"/>
        <v>6</v>
      </c>
      <c r="BA228" s="98">
        <f t="shared" si="514"/>
        <v>6</v>
      </c>
      <c r="BB228" s="98">
        <f t="shared" si="514"/>
        <v>6</v>
      </c>
      <c r="BC228" s="98">
        <f t="shared" si="514"/>
        <v>6</v>
      </c>
      <c r="BD228" s="98">
        <f t="shared" si="514"/>
        <v>6</v>
      </c>
      <c r="BE228" s="98">
        <f t="shared" si="514"/>
        <v>6</v>
      </c>
      <c r="BF228" s="98">
        <f t="shared" si="514"/>
        <v>6</v>
      </c>
      <c r="BG228" s="98">
        <f t="shared" si="514"/>
        <v>6</v>
      </c>
      <c r="BH228" s="98">
        <f t="shared" si="514"/>
        <v>6</v>
      </c>
      <c r="BI228" s="98">
        <f t="shared" si="514"/>
        <v>6</v>
      </c>
      <c r="BJ228" s="98">
        <f t="shared" si="514"/>
        <v>6</v>
      </c>
      <c r="BK228" s="98">
        <f t="shared" si="514"/>
        <v>6</v>
      </c>
    </row>
    <row r="229" spans="5:70">
      <c r="E229" s="31" t="s">
        <v>16</v>
      </c>
      <c r="F229" t="s">
        <v>379</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15">MATCH(T$232,$H$228:$N$228,$G229)</f>
        <v>#N/A</v>
      </c>
      <c r="V229">
        <f t="shared" si="515"/>
        <v>3</v>
      </c>
      <c r="W229" t="e">
        <f t="shared" si="515"/>
        <v>#N/A</v>
      </c>
      <c r="X229" t="e">
        <f t="shared" si="515"/>
        <v>#N/A</v>
      </c>
      <c r="Y229">
        <f t="shared" si="515"/>
        <v>4</v>
      </c>
      <c r="Z229" t="e">
        <f t="shared" si="515"/>
        <v>#N/A</v>
      </c>
      <c r="AA229" t="e">
        <f t="shared" si="515"/>
        <v>#N/A</v>
      </c>
      <c r="AB229" t="e">
        <f>MATCH(Z$232,$H$228:$N$228,$G229)</f>
        <v>#N/A</v>
      </c>
      <c r="AC229" t="e">
        <f>MATCH(Z$232,$H$228:$N$228,$G229)</f>
        <v>#N/A</v>
      </c>
      <c r="AD229" t="e">
        <f>MATCH(AA$232,$H$228:$N$228,$G229)</f>
        <v>#N/A</v>
      </c>
      <c r="AE229" t="e">
        <f t="shared" si="515"/>
        <v>#N/A</v>
      </c>
      <c r="AF229" t="e">
        <f t="shared" si="515"/>
        <v>#N/A</v>
      </c>
      <c r="AG229" t="e">
        <f t="shared" si="515"/>
        <v>#N/A</v>
      </c>
      <c r="AH229" t="e">
        <f t="shared" si="515"/>
        <v>#N/A</v>
      </c>
      <c r="AI229" t="e">
        <f t="shared" si="515"/>
        <v>#N/A</v>
      </c>
      <c r="AJ229" t="e">
        <f t="shared" si="515"/>
        <v>#N/A</v>
      </c>
      <c r="AK229">
        <f t="shared" si="515"/>
        <v>5</v>
      </c>
      <c r="AL229" t="e">
        <f t="shared" si="515"/>
        <v>#N/A</v>
      </c>
      <c r="AM229" t="e">
        <f>MATCH(AK$232,$H$228:$N$228,$G229)</f>
        <v>#N/A</v>
      </c>
      <c r="AN229" t="e">
        <f>MATCH(AK$232,$H$228:$N$228,$G229)</f>
        <v>#N/A</v>
      </c>
      <c r="AO229" t="e">
        <f>MATCH(AL$232,$H$228:$N$228,$G229)</f>
        <v>#N/A</v>
      </c>
      <c r="AP229" t="e">
        <f t="shared" si="515"/>
        <v>#N/A</v>
      </c>
      <c r="AQ229" t="e">
        <f t="shared" si="515"/>
        <v>#N/A</v>
      </c>
      <c r="AR229" t="e">
        <f t="shared" si="515"/>
        <v>#N/A</v>
      </c>
      <c r="AS229" t="e">
        <f t="shared" si="515"/>
        <v>#N/A</v>
      </c>
      <c r="AT229" t="e">
        <f t="shared" si="515"/>
        <v>#N/A</v>
      </c>
      <c r="AU229" t="e">
        <f>MATCH(AS$232,$H$228:$N$228,$G229)</f>
        <v>#N/A</v>
      </c>
      <c r="AV229" t="e">
        <f>MATCH(AT$232,$H$228:$N$228,$G229)</f>
        <v>#N/A</v>
      </c>
      <c r="AW229" t="e">
        <f t="shared" si="515"/>
        <v>#N/A</v>
      </c>
      <c r="AX229" t="e">
        <f>MATCH(AV$232,$H$228:$N$228,$G229)</f>
        <v>#N/A</v>
      </c>
      <c r="AY229">
        <f t="shared" si="515"/>
        <v>6</v>
      </c>
      <c r="AZ229" t="e">
        <f t="shared" si="515"/>
        <v>#N/A</v>
      </c>
      <c r="BA229" t="e">
        <f t="shared" si="515"/>
        <v>#N/A</v>
      </c>
      <c r="BB229" t="e">
        <f t="shared" si="515"/>
        <v>#N/A</v>
      </c>
      <c r="BC229" t="e">
        <f t="shared" si="515"/>
        <v>#N/A</v>
      </c>
      <c r="BD229" t="e">
        <f t="shared" si="515"/>
        <v>#N/A</v>
      </c>
      <c r="BE229" t="e">
        <f t="shared" si="515"/>
        <v>#N/A</v>
      </c>
      <c r="BF229" t="e">
        <f t="shared" si="515"/>
        <v>#N/A</v>
      </c>
      <c r="BG229" t="e">
        <f t="shared" si="515"/>
        <v>#N/A</v>
      </c>
      <c r="BH229" t="e">
        <f t="shared" si="515"/>
        <v>#N/A</v>
      </c>
      <c r="BI229" t="e">
        <f t="shared" si="515"/>
        <v>#N/A</v>
      </c>
      <c r="BJ229" t="e">
        <f t="shared" si="515"/>
        <v>#N/A</v>
      </c>
      <c r="BK229" t="e">
        <f t="shared" si="515"/>
        <v>#N/A</v>
      </c>
    </row>
    <row r="230" spans="5:70">
      <c r="E230" s="31" t="s">
        <v>16</v>
      </c>
      <c r="F230" t="s">
        <v>377</v>
      </c>
      <c r="G230">
        <v>-1</v>
      </c>
      <c r="H230">
        <v>0</v>
      </c>
      <c r="I230">
        <v>1</v>
      </c>
      <c r="J230">
        <v>2</v>
      </c>
      <c r="K230">
        <v>3</v>
      </c>
      <c r="L230">
        <v>4</v>
      </c>
      <c r="M230">
        <v>5</v>
      </c>
      <c r="U230">
        <f t="shared" ref="U230:BK230" si="516">MATCH(T$232,$H$229:$N$229,$G230)</f>
        <v>6</v>
      </c>
      <c r="V230">
        <f t="shared" si="516"/>
        <v>3</v>
      </c>
      <c r="W230">
        <f t="shared" si="516"/>
        <v>2</v>
      </c>
      <c r="X230">
        <f t="shared" si="516"/>
        <v>2</v>
      </c>
      <c r="Y230">
        <f t="shared" si="516"/>
        <v>2</v>
      </c>
      <c r="Z230">
        <f t="shared" si="516"/>
        <v>1</v>
      </c>
      <c r="AA230">
        <f t="shared" si="516"/>
        <v>1</v>
      </c>
      <c r="AB230">
        <f>MATCH(Z$232,$H$229:$N$229,$G230)</f>
        <v>1</v>
      </c>
      <c r="AC230">
        <f>MATCH(Z$232,$H$229:$N$229,$G230)</f>
        <v>1</v>
      </c>
      <c r="AD230">
        <f>MATCH(AA$232,$H$229:$N$229,$G230)</f>
        <v>1</v>
      </c>
      <c r="AE230">
        <f t="shared" si="516"/>
        <v>1</v>
      </c>
      <c r="AF230">
        <f t="shared" si="516"/>
        <v>1</v>
      </c>
      <c r="AG230">
        <f t="shared" si="516"/>
        <v>1</v>
      </c>
      <c r="AH230">
        <f t="shared" si="516"/>
        <v>1</v>
      </c>
      <c r="AI230">
        <f t="shared" si="516"/>
        <v>1</v>
      </c>
      <c r="AJ230">
        <f t="shared" si="516"/>
        <v>1</v>
      </c>
      <c r="AK230">
        <f t="shared" si="516"/>
        <v>1</v>
      </c>
      <c r="AL230" t="e">
        <f t="shared" si="516"/>
        <v>#N/A</v>
      </c>
      <c r="AM230" t="e">
        <f>MATCH(AK$232,$H$229:$N$229,$G230)</f>
        <v>#N/A</v>
      </c>
      <c r="AN230" t="e">
        <f>MATCH(AK$232,$H$229:$N$229,$G230)</f>
        <v>#N/A</v>
      </c>
      <c r="AO230" t="e">
        <f>MATCH(AL$232,$H$229:$N$229,$G230)</f>
        <v>#N/A</v>
      </c>
      <c r="AP230" t="e">
        <f t="shared" si="516"/>
        <v>#N/A</v>
      </c>
      <c r="AQ230" t="e">
        <f t="shared" si="516"/>
        <v>#N/A</v>
      </c>
      <c r="AR230" t="e">
        <f t="shared" si="516"/>
        <v>#N/A</v>
      </c>
      <c r="AS230" t="e">
        <f t="shared" si="516"/>
        <v>#N/A</v>
      </c>
      <c r="AT230" t="e">
        <f t="shared" si="516"/>
        <v>#N/A</v>
      </c>
      <c r="AU230" t="e">
        <f>MATCH(AS$232,$H$229:$N$229,$G230)</f>
        <v>#N/A</v>
      </c>
      <c r="AV230" t="e">
        <f>MATCH(AT$232,$H$229:$N$229,$G230)</f>
        <v>#N/A</v>
      </c>
      <c r="AW230" t="e">
        <f t="shared" si="516"/>
        <v>#N/A</v>
      </c>
      <c r="AX230" t="e">
        <f>MATCH(AV$232,$H$229:$N$229,$G230)</f>
        <v>#N/A</v>
      </c>
      <c r="AY230" t="e">
        <f t="shared" si="516"/>
        <v>#N/A</v>
      </c>
      <c r="AZ230" t="e">
        <f t="shared" si="516"/>
        <v>#N/A</v>
      </c>
      <c r="BA230" t="e">
        <f t="shared" si="516"/>
        <v>#N/A</v>
      </c>
      <c r="BB230" t="e">
        <f t="shared" si="516"/>
        <v>#N/A</v>
      </c>
      <c r="BC230" t="e">
        <f t="shared" si="516"/>
        <v>#N/A</v>
      </c>
      <c r="BD230" t="e">
        <f t="shared" si="516"/>
        <v>#N/A</v>
      </c>
      <c r="BE230" t="e">
        <f t="shared" si="516"/>
        <v>#N/A</v>
      </c>
      <c r="BF230" t="e">
        <f t="shared" si="516"/>
        <v>#N/A</v>
      </c>
      <c r="BG230" t="e">
        <f t="shared" si="516"/>
        <v>#N/A</v>
      </c>
      <c r="BH230" t="e">
        <f t="shared" si="516"/>
        <v>#N/A</v>
      </c>
      <c r="BI230" t="e">
        <f t="shared" si="516"/>
        <v>#N/A</v>
      </c>
      <c r="BJ230" t="e">
        <f t="shared" si="516"/>
        <v>#N/A</v>
      </c>
      <c r="BK230" t="e">
        <f t="shared" si="516"/>
        <v>#N/A</v>
      </c>
    </row>
    <row r="231" spans="5:70" s="100" customFormat="1">
      <c r="E231" s="99" t="s">
        <v>16</v>
      </c>
      <c r="F231" s="100" t="s">
        <v>380</v>
      </c>
      <c r="O231" s="66"/>
      <c r="P231" s="66"/>
      <c r="Q231" s="66"/>
      <c r="R231" s="66"/>
      <c r="S231" s="66"/>
      <c r="T231" s="66"/>
      <c r="U231" s="66">
        <f t="shared" ref="U231:BK231" si="517">IF(ISNA(U228),-1,IF(ISNA(U230),99,IF(ISNA(U229),U228,0)))</f>
        <v>-1</v>
      </c>
      <c r="V231" s="66">
        <f t="shared" si="517"/>
        <v>0</v>
      </c>
      <c r="W231" s="66">
        <f t="shared" si="517"/>
        <v>3</v>
      </c>
      <c r="X231" s="66">
        <f t="shared" si="517"/>
        <v>3</v>
      </c>
      <c r="Y231" s="66">
        <f t="shared" si="517"/>
        <v>0</v>
      </c>
      <c r="Z231" s="66">
        <f t="shared" si="517"/>
        <v>4</v>
      </c>
      <c r="AA231" s="66">
        <f t="shared" si="517"/>
        <v>4</v>
      </c>
      <c r="AB231" s="66">
        <f t="shared" ref="AB231:AC231" si="518">IF(ISNA(AB228),-1,IF(ISNA(AB230),99,IF(ISNA(AB229),AB228,0)))</f>
        <v>4</v>
      </c>
      <c r="AC231" s="66">
        <f t="shared" si="518"/>
        <v>4</v>
      </c>
      <c r="AD231" s="66">
        <f t="shared" si="517"/>
        <v>4</v>
      </c>
      <c r="AE231" s="66">
        <f t="shared" si="517"/>
        <v>4</v>
      </c>
      <c r="AF231" s="66">
        <f t="shared" si="517"/>
        <v>4</v>
      </c>
      <c r="AG231" s="66">
        <f t="shared" si="517"/>
        <v>4</v>
      </c>
      <c r="AH231" s="66">
        <f t="shared" si="517"/>
        <v>4</v>
      </c>
      <c r="AI231" s="66">
        <f t="shared" si="517"/>
        <v>4</v>
      </c>
      <c r="AJ231" s="66">
        <f t="shared" si="517"/>
        <v>4</v>
      </c>
      <c r="AK231" s="66">
        <f t="shared" si="517"/>
        <v>0</v>
      </c>
      <c r="AL231" s="66">
        <f t="shared" si="517"/>
        <v>99</v>
      </c>
      <c r="AM231" s="66">
        <f t="shared" ref="AM231:AN231" si="519">IF(ISNA(AM228),-1,IF(ISNA(AM230),99,IF(ISNA(AM229),AM228,0)))</f>
        <v>99</v>
      </c>
      <c r="AN231" s="66">
        <f t="shared" si="519"/>
        <v>99</v>
      </c>
      <c r="AO231" s="66">
        <f t="shared" si="517"/>
        <v>99</v>
      </c>
      <c r="AP231" s="66">
        <f t="shared" si="517"/>
        <v>99</v>
      </c>
      <c r="AQ231" s="66">
        <f t="shared" si="517"/>
        <v>99</v>
      </c>
      <c r="AR231" s="66">
        <f t="shared" si="517"/>
        <v>99</v>
      </c>
      <c r="AS231" s="66">
        <f t="shared" si="517"/>
        <v>99</v>
      </c>
      <c r="AT231" s="66">
        <f t="shared" si="517"/>
        <v>99</v>
      </c>
      <c r="AU231" s="66">
        <f t="shared" ref="AU231" si="520">IF(ISNA(AU228),-1,IF(ISNA(AU230),99,IF(ISNA(AU229),AU228,0)))</f>
        <v>99</v>
      </c>
      <c r="AV231" s="66">
        <f t="shared" si="517"/>
        <v>99</v>
      </c>
      <c r="AW231" s="66">
        <f t="shared" ref="AW231" si="521">IF(ISNA(AW228),-1,IF(ISNA(AW230),99,IF(ISNA(AW229),AW228,0)))</f>
        <v>99</v>
      </c>
      <c r="AX231" s="66">
        <f t="shared" si="517"/>
        <v>99</v>
      </c>
      <c r="AY231" s="66">
        <f t="shared" si="517"/>
        <v>99</v>
      </c>
      <c r="AZ231" s="66">
        <f t="shared" si="517"/>
        <v>99</v>
      </c>
      <c r="BA231" s="66">
        <f t="shared" si="517"/>
        <v>99</v>
      </c>
      <c r="BB231" s="66">
        <f t="shared" si="517"/>
        <v>99</v>
      </c>
      <c r="BC231" s="66">
        <f t="shared" si="517"/>
        <v>99</v>
      </c>
      <c r="BD231" s="66">
        <f t="shared" si="517"/>
        <v>99</v>
      </c>
      <c r="BE231" s="66">
        <f t="shared" si="517"/>
        <v>99</v>
      </c>
      <c r="BF231" s="66">
        <f t="shared" si="517"/>
        <v>99</v>
      </c>
      <c r="BG231" s="66">
        <f t="shared" si="517"/>
        <v>99</v>
      </c>
      <c r="BH231" s="66">
        <f t="shared" si="517"/>
        <v>99</v>
      </c>
      <c r="BI231" s="66">
        <f t="shared" si="517"/>
        <v>99</v>
      </c>
      <c r="BJ231" s="66">
        <f t="shared" si="517"/>
        <v>99</v>
      </c>
      <c r="BK231" s="66">
        <f t="shared" si="517"/>
        <v>99</v>
      </c>
      <c r="BM231" s="66"/>
      <c r="BN231" s="66"/>
      <c r="BO231" s="66"/>
      <c r="BP231" s="66"/>
      <c r="BQ231" s="66"/>
      <c r="BR231" s="66"/>
    </row>
    <row r="232" spans="5:70">
      <c r="E232" t="s">
        <v>16</v>
      </c>
      <c r="G232" s="10"/>
      <c r="H232" s="10"/>
      <c r="I232" s="10"/>
      <c r="J232" s="10"/>
      <c r="K232" s="10"/>
      <c r="L232" s="10" t="s">
        <v>420</v>
      </c>
      <c r="M232" s="10"/>
      <c r="N232" s="12"/>
      <c r="O232" s="12"/>
      <c r="P232" s="12"/>
      <c r="Q232" s="12"/>
      <c r="R232" s="12"/>
      <c r="S232" s="12"/>
      <c r="T232" s="12"/>
      <c r="U232" s="12">
        <v>2017</v>
      </c>
      <c r="V232" s="12">
        <f t="shared" ref="V232:BH232" si="522">1+U232</f>
        <v>2018</v>
      </c>
      <c r="W232" s="12">
        <f t="shared" si="522"/>
        <v>2019</v>
      </c>
      <c r="X232" s="12">
        <f t="shared" si="522"/>
        <v>2020</v>
      </c>
      <c r="Y232" s="12">
        <f t="shared" si="522"/>
        <v>2021</v>
      </c>
      <c r="Z232" s="12">
        <f t="shared" si="522"/>
        <v>2022</v>
      </c>
      <c r="AA232" s="12">
        <f t="shared" si="522"/>
        <v>2023</v>
      </c>
      <c r="AB232" s="12">
        <f>1+Z232</f>
        <v>2023</v>
      </c>
      <c r="AC232" s="12">
        <f>1+Z232</f>
        <v>2023</v>
      </c>
      <c r="AD232" s="12">
        <f>1+AA232</f>
        <v>2024</v>
      </c>
      <c r="AE232" s="12">
        <f t="shared" si="522"/>
        <v>2025</v>
      </c>
      <c r="AF232" s="12">
        <f t="shared" si="522"/>
        <v>2026</v>
      </c>
      <c r="AG232" s="12">
        <f t="shared" si="522"/>
        <v>2027</v>
      </c>
      <c r="AH232" s="12">
        <f t="shared" si="522"/>
        <v>2028</v>
      </c>
      <c r="AI232" s="12">
        <f t="shared" si="522"/>
        <v>2029</v>
      </c>
      <c r="AJ232" s="12">
        <f t="shared" si="522"/>
        <v>2030</v>
      </c>
      <c r="AK232" s="12">
        <f t="shared" si="522"/>
        <v>2031</v>
      </c>
      <c r="AL232" s="12">
        <f t="shared" si="522"/>
        <v>2032</v>
      </c>
      <c r="AM232" s="12">
        <f>1+AK232</f>
        <v>2032</v>
      </c>
      <c r="AN232" s="12">
        <f>1+AK232</f>
        <v>2032</v>
      </c>
      <c r="AO232" s="12">
        <f>1+AL232</f>
        <v>2033</v>
      </c>
      <c r="AP232" s="12">
        <f t="shared" si="522"/>
        <v>2034</v>
      </c>
      <c r="AQ232" s="12">
        <f t="shared" si="522"/>
        <v>2035</v>
      </c>
      <c r="AR232" s="12">
        <f t="shared" si="522"/>
        <v>2036</v>
      </c>
      <c r="AS232" s="12">
        <f t="shared" si="522"/>
        <v>2037</v>
      </c>
      <c r="AT232" s="12">
        <f t="shared" si="522"/>
        <v>2038</v>
      </c>
      <c r="AU232" s="12">
        <f>1+AS232</f>
        <v>2038</v>
      </c>
      <c r="AV232" s="12">
        <f>1+AT232</f>
        <v>2039</v>
      </c>
      <c r="AW232" s="12">
        <f t="shared" si="522"/>
        <v>2040</v>
      </c>
      <c r="AX232" s="12">
        <f>1+AV232</f>
        <v>2040</v>
      </c>
      <c r="AY232" s="12">
        <f t="shared" si="522"/>
        <v>2041</v>
      </c>
      <c r="AZ232" s="12">
        <f t="shared" si="522"/>
        <v>2042</v>
      </c>
      <c r="BA232" s="12">
        <f t="shared" si="522"/>
        <v>2043</v>
      </c>
      <c r="BB232" s="12">
        <f t="shared" si="522"/>
        <v>2044</v>
      </c>
      <c r="BC232" s="12">
        <f t="shared" si="522"/>
        <v>2045</v>
      </c>
      <c r="BD232" s="12">
        <f t="shared" si="522"/>
        <v>2046</v>
      </c>
      <c r="BE232" s="12">
        <f t="shared" si="522"/>
        <v>2047</v>
      </c>
      <c r="BF232" s="12">
        <f t="shared" si="522"/>
        <v>2048</v>
      </c>
      <c r="BG232" s="12">
        <f t="shared" si="522"/>
        <v>2049</v>
      </c>
      <c r="BH232" s="12">
        <f t="shared" si="522"/>
        <v>2050</v>
      </c>
      <c r="BI232" s="12">
        <v>2060</v>
      </c>
      <c r="BJ232" s="12">
        <v>2070</v>
      </c>
      <c r="BL232" s="12"/>
      <c r="BM232" s="12"/>
      <c r="BN232" s="12"/>
      <c r="BO232" s="12"/>
      <c r="BP232" s="12"/>
      <c r="BQ232" s="12"/>
    </row>
    <row r="233" spans="5:70">
      <c r="E233" t="s">
        <v>16</v>
      </c>
      <c r="F233" s="15" t="str">
        <f t="shared" ref="F233:F238" si="523">IF(E233="*","","COM_PROJ")</f>
        <v/>
      </c>
      <c r="G233" s="16" t="str">
        <f t="shared" ref="G233:G238" si="524">IF($E233="*","","-")</f>
        <v/>
      </c>
      <c r="I233" s="16" t="str">
        <f t="shared" ref="I233:L238" si="525">IF($E233="*","","-")</f>
        <v/>
      </c>
      <c r="J233" s="16"/>
      <c r="K233" s="16" t="str">
        <f t="shared" si="525"/>
        <v/>
      </c>
      <c r="L233" s="16" t="str">
        <f t="shared" si="525"/>
        <v/>
      </c>
      <c r="M233" s="43" t="str">
        <f t="shared" ref="M233:M240" si="526">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116.21592076775832</v>
      </c>
      <c r="W233" s="3" cm="1">
        <f t="array" ref="W233">IF(X$231=-1,X233,IF(X$231=99,V233,IF(X$231=0,INDEX($E161:$M161,0,X$229),(INDEX($E161:$M161,0,X$231+1)-INDEX($E161:$M161,0,X$231))/(INDEX($E$160:$M$160,0,X$231+1)-INDEX($E$160:$M$160,0,X$231))+V233)))</f>
        <v>122.80015222435354</v>
      </c>
      <c r="X233" s="3" cm="1">
        <f t="array" ref="X233">IF(Y$231=-1,Y233,IF(Y$231=99,W233,IF(Y$231=0,INDEX($E161:$M161,0,Y$229),(INDEX($E161:$M161,0,Y$231+1)-INDEX($E161:$M161,0,Y$231))/(INDEX($E$160:$M$160,0,Y$231+1)-INDEX($E$160:$M$160,0,Y$231))+W233)))</f>
        <v>116.21592076775832</v>
      </c>
      <c r="Y233" s="3" cm="1">
        <f t="array" ref="Y233">IF(Z$231=-1,Z233,IF(Z$231=99,X233,IF(Z$231=0,INDEX($E161:$M161,0,Z$229),(INDEX($E161:$M161,0,Z$231+1)-INDEX($E161:$M161,0,Z$231))/(INDEX($E$160:$M$160,0,Z$231+1)-INDEX($E$160:$M$160,0,Z$231))+X233)))</f>
        <v>118.37528181884112</v>
      </c>
      <c r="Z233" s="3" cm="1">
        <f t="array" ref="Z233">IF(AA$231=-1,AA233,IF(AA$231=99,Y233,IF(AA$231=0,INDEX($E161:$M161,0,AA$229),(INDEX($E161:$M161,0,AA$231+1)-INDEX($E161:$M161,0,AA$231))/(INDEX($E$160:$M$160,0,AA$231+1)-INDEX($E$160:$M$160,0,AA$231))+Y233)))</f>
        <v>120.53464286992391</v>
      </c>
      <c r="AA233" s="3" cm="1">
        <f t="array" ref="AA233">IF(AD$231=-1,AD233,IF(AD$231=99,Z233,IF(AD$231=0,INDEX($E161:$M161,0,AD$229),(INDEX($E161:$M161,0,AD$231+1)-INDEX($E161:$M161,0,AD$231))/(INDEX($E$160:$M$160,0,AD$231+1)-INDEX($E$160:$M$160,0,AD$231))+Z233)))</f>
        <v>122.69400392100671</v>
      </c>
      <c r="AB233" s="3" cm="1">
        <f t="array" ref="AB233">IF(AD$231=-1,AD233,IF(AD$231=99,Z233,IF(AD$231=0,INDEX($E161:$M161,0,AD$229),(INDEX($E161:$M161,0,AD$231+1)-INDEX($E161:$M161,0,AD$231))/(INDEX($E$160:$M$160,0,AD$231+1)-INDEX($E$160:$M$160,0,AD$231))+Z233)))</f>
        <v>122.69400392100671</v>
      </c>
      <c r="AC233" s="3" cm="1">
        <f t="array" ref="AC233">IF(AD$231=-1,AD233,IF(AD$231=99,Z233,IF(AD$231=0,INDEX($E161:$M161,0,AD$229),(INDEX($E161:$M161,0,AD$231+1)-INDEX($E161:$M161,0,AD$231))/(INDEX($E$160:$M$160,0,AD$231+1)-INDEX($E$160:$M$160,0,AD$231))+Z233)))</f>
        <v>122.69400392100671</v>
      </c>
      <c r="AD233" s="3" cm="1">
        <f t="array" ref="AD233">IF(AE$231=-1,AE233,IF(AE$231=99,AA233,IF(AE$231=0,INDEX($E161:$M161,0,AE$229),(INDEX($E161:$M161,0,AE$231+1)-INDEX($E161:$M161,0,AE$231))/(INDEX($E$160:$M$160,0,AE$231+1)-INDEX($E$160:$M$160,0,AE$231))+AA233)))</f>
        <v>124.85336497208951</v>
      </c>
      <c r="AE233" s="3" cm="1">
        <f t="array" ref="AE233">IF(AF$231=-1,AF233,IF(AF$231=99,AD233,IF(AF$231=0,INDEX($E161:$M161,0,AF$229),(INDEX($E161:$M161,0,AF$231+1)-INDEX($E161:$M161,0,AF$231))/(INDEX($E$160:$M$160,0,AF$231+1)-INDEX($E$160:$M$160,0,AF$231))+AD233)))</f>
        <v>127.01272602317231</v>
      </c>
      <c r="AF233" s="3" cm="1">
        <f t="array" ref="AF233">IF(AG$231=-1,AG233,IF(AG$231=99,AE233,IF(AG$231=0,INDEX($E161:$M161,0,AG$229),(INDEX($E161:$M161,0,AG$231+1)-INDEX($E161:$M161,0,AG$231))/(INDEX($E$160:$M$160,0,AG$231+1)-INDEX($E$160:$M$160,0,AG$231))+AE233)))</f>
        <v>129.1720870742551</v>
      </c>
      <c r="AG233" s="3" cm="1">
        <f t="array" ref="AG233">IF(AH$231=-1,AH233,IF(AH$231=99,AF233,IF(AH$231=0,INDEX($E161:$M161,0,AH$229),(INDEX($E161:$M161,0,AH$231+1)-INDEX($E161:$M161,0,AH$231))/(INDEX($E$160:$M$160,0,AH$231+1)-INDEX($E$160:$M$160,0,AH$231))+AF233)))</f>
        <v>131.33144812533791</v>
      </c>
      <c r="AH233" s="3" cm="1">
        <f t="array" ref="AH233">IF(AI$231=-1,AI233,IF(AI$231=99,AG233,IF(AI$231=0,INDEX($E161:$M161,0,AI$229),(INDEX($E161:$M161,0,AI$231+1)-INDEX($E161:$M161,0,AI$231))/(INDEX($E$160:$M$160,0,AI$231+1)-INDEX($E$160:$M$160,0,AI$231))+AG233)))</f>
        <v>133.49080917642073</v>
      </c>
      <c r="AI233" s="3" cm="1">
        <f t="array" ref="AI233">IF(AJ$231=-1,AJ233,IF(AJ$231=99,AH233,IF(AJ$231=0,INDEX($E161:$M161,0,AJ$229),(INDEX($E161:$M161,0,AJ$231+1)-INDEX($E161:$M161,0,AJ$231))/(INDEX($E$160:$M$160,0,AJ$231+1)-INDEX($E$160:$M$160,0,AJ$231))+AH233)))</f>
        <v>135.65017022750354</v>
      </c>
      <c r="AJ233" s="3" cm="1">
        <f t="array" ref="AJ233">IF(AK$231=-1,AK233,IF(AK$231=99,AI233,IF(AK$231=0,INDEX($E161:$M161,0,AK$229),(INDEX($E161:$M161,0,AK$231+1)-INDEX($E161:$M161,0,AK$231))/(INDEX($E$160:$M$160,0,AK$231+1)-INDEX($E$160:$M$160,0,AK$231))+AI233)))</f>
        <v>135.65017022750351</v>
      </c>
      <c r="AK233" s="3" cm="1">
        <f t="array" ref="AK233">IF(AL$231=-1,AL233,IF(AL$231=99,AJ233,IF(AL$231=0,INDEX($E161:$M161,0,AL$229),(INDEX($E161:$M161,0,AL$231+1)-INDEX($E161:$M161,0,AL$231))/(INDEX($E$160:$M$160,0,AL$231+1)-INDEX($E$160:$M$160,0,AL$231))+AJ233)))</f>
        <v>135.65017022750351</v>
      </c>
      <c r="AL233" s="3" cm="1">
        <f t="array" ref="AL233">IF(AO$231=-1,AO233,IF(AO$231=99,AK233,IF(AO$231=0,INDEX($E161:$M161,0,AO$229),(INDEX($E161:$M161,0,AO$231+1)-INDEX($E161:$M161,0,AO$231))/(INDEX($E$160:$M$160,0,AO$231+1)-INDEX($E$160:$M$160,0,AO$231))+AK233)))</f>
        <v>135.65017022750351</v>
      </c>
      <c r="AM233" s="3" cm="1">
        <f t="array" ref="AM233">IF(AO$231=-1,AO233,IF(AO$231=99,AK233,IF(AO$231=0,INDEX($E161:$M161,0,AO$229),(INDEX($E161:$M161,0,AO$231+1)-INDEX($E161:$M161,0,AO$231))/(INDEX($E$160:$M$160,0,AO$231+1)-INDEX($E$160:$M$160,0,AO$231))+AK233)))</f>
        <v>135.65017022750351</v>
      </c>
      <c r="AN233" s="3" cm="1">
        <f t="array" ref="AN233">IF(AO$231=-1,AO233,IF(AO$231=99,AK233,IF(AO$231=0,INDEX($E161:$M161,0,AO$229),(INDEX($E161:$M161,0,AO$231+1)-INDEX($E161:$M161,0,AO$231))/(INDEX($E$160:$M$160,0,AO$231+1)-INDEX($E$160:$M$160,0,AO$231))+AK233)))</f>
        <v>135.65017022750351</v>
      </c>
      <c r="AO233" s="3" cm="1">
        <f t="array" ref="AO233">IF(AP$231=-1,AP233,IF(AP$231=99,AL233,IF(AP$231=0,INDEX($E161:$M161,0,AP$229),(INDEX($E161:$M161,0,AP$231+1)-INDEX($E161:$M161,0,AP$231))/(INDEX($E$160:$M$160,0,AP$231+1)-INDEX($E$160:$M$160,0,AP$231))+AL233)))</f>
        <v>135.65017022750351</v>
      </c>
      <c r="AP233" s="3" cm="1">
        <f t="array" ref="AP233">IF(AQ$231=-1,AQ233,IF(AQ$231=99,AO233,IF(AQ$231=0,INDEX($E161:$M161,0,AQ$229),(INDEX($E161:$M161,0,AQ$231+1)-INDEX($E161:$M161,0,AQ$231))/(INDEX($E$160:$M$160,0,AQ$231+1)-INDEX($E$160:$M$160,0,AQ$231))+AO233)))</f>
        <v>135.65017022750351</v>
      </c>
      <c r="AQ233" s="3" cm="1">
        <f t="array" ref="AQ233">IF(AR$231=-1,AR233,IF(AR$231=99,AP233,IF(AR$231=0,INDEX($E161:$M161,0,AR$229),(INDEX($E161:$M161,0,AR$231+1)-INDEX($E161:$M161,0,AR$231))/(INDEX($E$160:$M$160,0,AR$231+1)-INDEX($E$160:$M$160,0,AR$231))+AP233)))</f>
        <v>135.65017022750351</v>
      </c>
      <c r="AR233" s="3" cm="1">
        <f t="array" ref="AR233">IF(AS$231=-1,AS233,IF(AS$231=99,AQ233,IF(AS$231=0,INDEX($E161:$M161,0,AS$229),(INDEX($E161:$M161,0,AS$231+1)-INDEX($E161:$M161,0,AS$231))/(INDEX($E$160:$M$160,0,AS$231+1)-INDEX($E$160:$M$160,0,AS$231))+AQ233)))</f>
        <v>135.65017022750351</v>
      </c>
      <c r="AS233" s="3" cm="1">
        <f t="array" ref="AS233">IF(AT$231=-1,AT233,IF(AT$231=99,AR233,IF(AT$231=0,INDEX($E161:$M161,0,AT$229),(INDEX($E161:$M161,0,AT$231+1)-INDEX($E161:$M161,0,AT$231))/(INDEX($E$160:$M$160,0,AT$231+1)-INDEX($E$160:$M$160,0,AT$231))+AR233)))</f>
        <v>135.65017022750351</v>
      </c>
      <c r="AT233" s="3" cm="1">
        <f t="array" ref="AT233">IF(AV$231=-1,AV233,IF(AV$231=99,AS233,IF(AV$231=0,INDEX($E161:$M161,0,AV$229),(INDEX($E161:$M161,0,AV$231+1)-INDEX($E161:$M161,0,AV$231))/(INDEX($E$160:$M$160,0,AV$231+1)-INDEX($E$160:$M$160,0,AV$231))+AS233)))</f>
        <v>135.65017022750351</v>
      </c>
      <c r="AU233" s="3" cm="1">
        <f t="array" ref="AU233">IF(AW$231=-1,AW233,IF(AW$231=99,AS233,IF(AW$231=0,INDEX($E161:$M161,0,AW$229),(INDEX($E161:$M161,0,AW$231+1)-INDEX($E161:$M161,0,AW$231))/(INDEX($E$160:$M$160,0,AW$231+1)-INDEX($E$160:$M$160,0,AW$231))+AS233)))</f>
        <v>135.65017022750351</v>
      </c>
      <c r="AV233" s="3" cm="1">
        <f t="array" ref="AV233">IF(AX$231=-1,AX233,IF(AX$231=99,AT233,IF(AX$231=0,INDEX($E161:$M161,0,AX$229),(INDEX($E161:$M161,0,AX$231+1)-INDEX($E161:$M161,0,AX$231))/(INDEX($E$160:$M$160,0,AX$231+1)-INDEX($E$160:$M$160,0,AX$231))+AT233)))</f>
        <v>135.65017022750351</v>
      </c>
      <c r="AW233" s="3" cm="1">
        <f t="array" ref="AW233">IF(AY$231=-1,AY233,IF(AY$231=99,AV233,IF(AY$231=0,INDEX($E161:$M161,0,AY$229),(INDEX($E161:$M161,0,AY$231+1)-INDEX($E161:$M161,0,AY$231))/(INDEX($E$160:$M$160,0,AY$231+1)-INDEX($E$160:$M$160,0,AY$231))+AV233)))</f>
        <v>135.65017022750351</v>
      </c>
      <c r="AX233" s="3" cm="1">
        <f t="array" ref="AX233">IF(AY$231=-1,AY233,IF(AY$231=99,AV233,IF(AY$231=0,INDEX($E161:$M161,0,AY$229),(INDEX($E161:$M161,0,AY$231+1)-INDEX($E161:$M161,0,AY$231))/(INDEX($E$160:$M$160,0,AY$231+1)-INDEX($E$160:$M$160,0,AY$231))+AV233)))</f>
        <v>135.65017022750351</v>
      </c>
      <c r="AY233" s="3" cm="1">
        <f t="array" ref="AY233">IF(AZ$231=-1,AZ233,IF(AZ$231=99,AX233,IF(AZ$231=0,INDEX($E161:$M161,0,AZ$229),(INDEX($E161:$M161,0,AZ$231+1)-INDEX($E161:$M161,0,AZ$231))/(INDEX($E$160:$M$160,0,AZ$231+1)-INDEX($E$160:$M$160,0,AZ$231))+AX233)))</f>
        <v>135.65017022750351</v>
      </c>
      <c r="AZ233" s="3" cm="1">
        <f t="array" ref="AZ233">IF(BA$231=-1,BA233,IF(BA$231=99,AY233,IF(BA$231=0,INDEX($E161:$M161,0,BA$229),(INDEX($E161:$M161,0,BA$231+1)-INDEX($E161:$M161,0,BA$231))/(INDEX($E$160:$M$160,0,BA$231+1)-INDEX($E$160:$M$160,0,BA$231))+AY233)))</f>
        <v>135.65017022750351</v>
      </c>
      <c r="BA233" s="3" cm="1">
        <f t="array" ref="BA233">IF(BB$231=-1,BB233,IF(BB$231=99,AZ233,IF(BB$231=0,INDEX($E161:$M161,0,BB$229),(INDEX($E161:$M161,0,BB$231+1)-INDEX($E161:$M161,0,BB$231))/(INDEX($E$160:$M$160,0,BB$231+1)-INDEX($E$160:$M$160,0,BB$231))+AZ233)))</f>
        <v>135.65017022750351</v>
      </c>
      <c r="BB233" s="3" cm="1">
        <f t="array" ref="BB233">IF(BC$231=-1,BC233,IF(BC$231=99,BA233,IF(BC$231=0,INDEX($E161:$M161,0,BC$229),(INDEX($E161:$M161,0,BC$231+1)-INDEX($E161:$M161,0,BC$231))/(INDEX($E$160:$M$160,0,BC$231+1)-INDEX($E$160:$M$160,0,BC$231))+BA233)))</f>
        <v>135.65017022750351</v>
      </c>
      <c r="BC233" s="3" cm="1">
        <f t="array" ref="BC233">IF(BD$231=-1,BD233,IF(BD$231=99,BB233,IF(BD$231=0,INDEX($E161:$M161,0,BD$229),(INDEX($E161:$M161,0,BD$231+1)-INDEX($E161:$M161,0,BD$231))/(INDEX($E$160:$M$160,0,BD$231+1)-INDEX($E$160:$M$160,0,BD$231))+BB233)))</f>
        <v>135.65017022750351</v>
      </c>
      <c r="BD233" s="3" cm="1">
        <f t="array" ref="BD233">IF(BE$231=-1,BE233,IF(BE$231=99,BC233,IF(BE$231=0,INDEX($E161:$M161,0,BE$229),(INDEX($E161:$M161,0,BE$231+1)-INDEX($E161:$M161,0,BE$231))/(INDEX($E$160:$M$160,0,BE$231+1)-INDEX($E$160:$M$160,0,BE$231))+BC233)))</f>
        <v>135.65017022750351</v>
      </c>
      <c r="BE233" s="3" cm="1">
        <f t="array" ref="BE233">IF(BF$231=-1,BF233,IF(BF$231=99,BD233,IF(BF$231=0,INDEX($E161:$M161,0,BF$229),(INDEX($E161:$M161,0,BF$231+1)-INDEX($E161:$M161,0,BF$231))/(INDEX($E$160:$M$160,0,BF$231+1)-INDEX($E$160:$M$160,0,BF$231))+BD233)))</f>
        <v>135.65017022750351</v>
      </c>
      <c r="BF233" s="3" cm="1">
        <f t="array" ref="BF233">IF(BG$231=-1,BG233,IF(BG$231=99,BE233,IF(BG$231=0,INDEX($E161:$M161,0,BG$229),(INDEX($E161:$M161,0,BG$231+1)-INDEX($E161:$M161,0,BG$231))/(INDEX($E$160:$M$160,0,BG$231+1)-INDEX($E$160:$M$160,0,BG$231))+BE233)))</f>
        <v>135.65017022750351</v>
      </c>
      <c r="BG233" s="3" cm="1">
        <f t="array" ref="BG233">IF(BH$231=-1,BH233,IF(BH$231=99,BF233,IF(BH$231=0,INDEX($E161:$M161,0,BH$229),(INDEX($E161:$M161,0,BH$231+1)-INDEX($E161:$M161,0,BH$231))/(INDEX($E$160:$M$160,0,BH$231+1)-INDEX($E$160:$M$160,0,BH$231))+BF233)))</f>
        <v>135.65017022750351</v>
      </c>
      <c r="BH233" s="3" cm="1">
        <f t="array" ref="BH233">IF(BI$231=-1,BI233,IF(BI$231=99,BG233,IF(BI$231=0,INDEX($E161:$M161,0,BI$229),(INDEX($E161:$M161,0,BI$231+1)-INDEX($E161:$M161,0,BI$231))/(INDEX($E$160:$M$160,0,BI$231+1)-INDEX($E$160:$M$160,0,BI$231))+BG233)))</f>
        <v>135.65017022750351</v>
      </c>
      <c r="BI233" s="3" cm="1">
        <f t="array" ref="BI233">IF(BJ$231=-1,BJ233,IF(BJ$231=99,BH233,IF(BJ$231=0,INDEX($E161:$M161,0,BJ$229),(INDEX($E161:$M161,0,BJ$231+1)-INDEX($E161:$M161,0,BJ$231))/(INDEX($E$160:$M$160,0,BJ$231+1)-INDEX($E$160:$M$160,0,BJ$231))+BH233)))</f>
        <v>135.65017022750351</v>
      </c>
      <c r="BJ233" s="3" cm="1">
        <f t="array" ref="BJ233">IF(BK$231=-1,BL233,IF(BK$231=99,BI233,IF(BK$231=0,INDEX($E161:$M161,0,BK$229),(INDEX($E161:$M161,0,BK$231+1)-INDEX($E161:$M161,0,BK$231))/(INDEX($E$160:$M$160,0,BK$231+1)-INDEX($E$160:$M$160,0,BK$231))+BI233)))</f>
        <v>135.65017022750351</v>
      </c>
      <c r="BL233" s="3"/>
      <c r="BM233" s="3"/>
      <c r="BN233" s="3"/>
      <c r="BO233" s="3"/>
      <c r="BP233" s="3"/>
      <c r="BQ233" s="3"/>
    </row>
    <row r="234" spans="5:70">
      <c r="E234" t="s">
        <v>16</v>
      </c>
      <c r="F234" s="15" t="str">
        <f t="shared" si="523"/>
        <v/>
      </c>
      <c r="G234" s="16" t="str">
        <f t="shared" si="524"/>
        <v/>
      </c>
      <c r="I234" s="16" t="str">
        <f t="shared" si="525"/>
        <v/>
      </c>
      <c r="J234" s="16"/>
      <c r="K234" s="16" t="str">
        <f t="shared" si="525"/>
        <v/>
      </c>
      <c r="L234" s="16" t="str">
        <f t="shared" si="525"/>
        <v/>
      </c>
      <c r="M234" s="43" t="str">
        <f t="shared" si="526"/>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24.695883163148647</v>
      </c>
      <c r="W234" s="3" cm="1">
        <f t="array" ref="W234">IF(X$231=-1,X234,IF(X$231=99,V234,IF(X$231=0,INDEX($E162:$M162,0,X$229),(INDEX($E162:$M162,0,X$231+1)-INDEX($E162:$M162,0,X$231))/(INDEX($E$160:$M$160,0,X$231+1)-INDEX($E$160:$M$160,0,X$231))+V234)))</f>
        <v>26.095032347675133</v>
      </c>
      <c r="X234" s="3" cm="1">
        <f t="array" ref="X234">IF(Y$231=-1,Y234,IF(Y$231=99,W234,IF(Y$231=0,INDEX($E162:$M162,0,Y$229),(INDEX($E162:$M162,0,Y$231+1)-INDEX($E162:$M162,0,Y$231))/(INDEX($E$160:$M$160,0,Y$231+1)-INDEX($E$160:$M$160,0,Y$231))+W234)))</f>
        <v>24.695883163148647</v>
      </c>
      <c r="Y234" s="3" cm="1">
        <f t="array" ref="Y234">IF(Z$231=-1,Z234,IF(Z$231=99,X234,IF(Z$231=0,INDEX($E162:$M162,0,Z$229),(INDEX($E162:$M162,0,Z$231+1)-INDEX($E162:$M162,0,Z$231))/(INDEX($E$160:$M$160,0,Z$231+1)-INDEX($E$160:$M$160,0,Z$231))+X234)))</f>
        <v>23.493375352151741</v>
      </c>
      <c r="Z234" s="3" cm="1">
        <f t="array" ref="Z234">IF(AA$231=-1,AA234,IF(AA$231=99,Y234,IF(AA$231=0,INDEX($E162:$M162,0,AA$229),(INDEX($E162:$M162,0,AA$231+1)-INDEX($E162:$M162,0,AA$231))/(INDEX($E$160:$M$160,0,AA$231+1)-INDEX($E$160:$M$160,0,AA$231))+Y234)))</f>
        <v>22.290867541154835</v>
      </c>
      <c r="AA234" s="3" cm="1">
        <f t="array" ref="AA234">IF(AD$231=-1,AD234,IF(AD$231=99,Z234,IF(AD$231=0,INDEX($E162:$M162,0,AD$229),(INDEX($E162:$M162,0,AD$231+1)-INDEX($E162:$M162,0,AD$231))/(INDEX($E$160:$M$160,0,AD$231+1)-INDEX($E$160:$M$160,0,AD$231))+Z234)))</f>
        <v>21.088359730157929</v>
      </c>
      <c r="AB234" s="3" cm="1">
        <f t="array" ref="AB234">IF(AD$231=-1,AD234,IF(AD$231=99,Z234,IF(AD$231=0,INDEX($E162:$M162,0,AD$229),(INDEX($E162:$M162,0,AD$231+1)-INDEX($E162:$M162,0,AD$231))/(INDEX($E$160:$M$160,0,AD$231+1)-INDEX($E$160:$M$160,0,AD$231))+Z234)))</f>
        <v>21.088359730157929</v>
      </c>
      <c r="AC234" s="3" cm="1">
        <f t="array" ref="AC234">IF(AD$231=-1,AD234,IF(AD$231=99,Z234,IF(AD$231=0,INDEX($E162:$M162,0,AD$229),(INDEX($E162:$M162,0,AD$231+1)-INDEX($E162:$M162,0,AD$231))/(INDEX($E$160:$M$160,0,AD$231+1)-INDEX($E$160:$M$160,0,AD$231))+Z234)))</f>
        <v>21.088359730157929</v>
      </c>
      <c r="AD234" s="3" cm="1">
        <f t="array" ref="AD234">IF(AE$231=-1,AE234,IF(AE$231=99,AA234,IF(AE$231=0,INDEX($E162:$M162,0,AE$229),(INDEX($E162:$M162,0,AE$231+1)-INDEX($E162:$M162,0,AE$231))/(INDEX($E$160:$M$160,0,AE$231+1)-INDEX($E$160:$M$160,0,AE$231))+AA234)))</f>
        <v>19.885851919161023</v>
      </c>
      <c r="AE234" s="3" cm="1">
        <f t="array" ref="AE234">IF(AF$231=-1,AF234,IF(AF$231=99,AD234,IF(AF$231=0,INDEX($E162:$M162,0,AF$229),(INDEX($E162:$M162,0,AF$231+1)-INDEX($E162:$M162,0,AF$231))/(INDEX($E$160:$M$160,0,AF$231+1)-INDEX($E$160:$M$160,0,AF$231))+AD234)))</f>
        <v>18.683344108164118</v>
      </c>
      <c r="AF234" s="3" cm="1">
        <f t="array" ref="AF234">IF(AG$231=-1,AG234,IF(AG$231=99,AE234,IF(AG$231=0,INDEX($E162:$M162,0,AG$229),(INDEX($E162:$M162,0,AG$231+1)-INDEX($E162:$M162,0,AG$231))/(INDEX($E$160:$M$160,0,AG$231+1)-INDEX($E$160:$M$160,0,AG$231))+AE234)))</f>
        <v>17.480836297167212</v>
      </c>
      <c r="AG234" s="3" cm="1">
        <f t="array" ref="AG234">IF(AH$231=-1,AH234,IF(AH$231=99,AF234,IF(AH$231=0,INDEX($E162:$M162,0,AH$229),(INDEX($E162:$M162,0,AH$231+1)-INDEX($E162:$M162,0,AH$231))/(INDEX($E$160:$M$160,0,AH$231+1)-INDEX($E$160:$M$160,0,AH$231))+AF234)))</f>
        <v>16.278328486170306</v>
      </c>
      <c r="AH234" s="3" cm="1">
        <f t="array" ref="AH234">IF(AI$231=-1,AI234,IF(AI$231=99,AG234,IF(AI$231=0,INDEX($E162:$M162,0,AI$229),(INDEX($E162:$M162,0,AI$231+1)-INDEX($E162:$M162,0,AI$231))/(INDEX($E$160:$M$160,0,AI$231+1)-INDEX($E$160:$M$160,0,AI$231))+AG234)))</f>
        <v>15.0758206751734</v>
      </c>
      <c r="AI234" s="3" cm="1">
        <f t="array" ref="AI234">IF(AJ$231=-1,AJ234,IF(AJ$231=99,AH234,IF(AJ$231=0,INDEX($E162:$M162,0,AJ$229),(INDEX($E162:$M162,0,AJ$231+1)-INDEX($E162:$M162,0,AJ$231))/(INDEX($E$160:$M$160,0,AJ$231+1)-INDEX($E$160:$M$160,0,AJ$231))+AH234)))</f>
        <v>13.873312864176494</v>
      </c>
      <c r="AJ234" s="3" cm="1">
        <f t="array" ref="AJ234">IF(AK$231=-1,AK234,IF(AK$231=99,AI234,IF(AK$231=0,INDEX($E162:$M162,0,AK$229),(INDEX($E162:$M162,0,AK$231+1)-INDEX($E162:$M162,0,AK$231))/(INDEX($E$160:$M$160,0,AK$231+1)-INDEX($E$160:$M$160,0,AK$231))+AI234)))</f>
        <v>13.873312864176492</v>
      </c>
      <c r="AK234" s="3" cm="1">
        <f t="array" ref="AK234">IF(AL$231=-1,AL234,IF(AL$231=99,AJ234,IF(AL$231=0,INDEX($E162:$M162,0,AL$229),(INDEX($E162:$M162,0,AL$231+1)-INDEX($E162:$M162,0,AL$231))/(INDEX($E$160:$M$160,0,AL$231+1)-INDEX($E$160:$M$160,0,AL$231))+AJ234)))</f>
        <v>13.873312864176492</v>
      </c>
      <c r="AL234" s="3" cm="1">
        <f t="array" ref="AL234">IF(AO$231=-1,AO234,IF(AO$231=99,AK234,IF(AO$231=0,INDEX($E162:$M162,0,AO$229),(INDEX($E162:$M162,0,AO$231+1)-INDEX($E162:$M162,0,AO$231))/(INDEX($E$160:$M$160,0,AO$231+1)-INDEX($E$160:$M$160,0,AO$231))+AK234)))</f>
        <v>13.873312864176492</v>
      </c>
      <c r="AM234" s="3" cm="1">
        <f t="array" ref="AM234">IF(AO$231=-1,AO234,IF(AO$231=99,AK234,IF(AO$231=0,INDEX($E162:$M162,0,AO$229),(INDEX($E162:$M162,0,AO$231+1)-INDEX($E162:$M162,0,AO$231))/(INDEX($E$160:$M$160,0,AO$231+1)-INDEX($E$160:$M$160,0,AO$231))+AK234)))</f>
        <v>13.873312864176492</v>
      </c>
      <c r="AN234" s="3" cm="1">
        <f t="array" ref="AN234">IF(AO$231=-1,AO234,IF(AO$231=99,AK234,IF(AO$231=0,INDEX($E162:$M162,0,AO$229),(INDEX($E162:$M162,0,AO$231+1)-INDEX($E162:$M162,0,AO$231))/(INDEX($E$160:$M$160,0,AO$231+1)-INDEX($E$160:$M$160,0,AO$231))+AK234)))</f>
        <v>13.873312864176492</v>
      </c>
      <c r="AO234" s="3" cm="1">
        <f t="array" ref="AO234">IF(AP$231=-1,AP234,IF(AP$231=99,AL234,IF(AP$231=0,INDEX($E162:$M162,0,AP$229),(INDEX($E162:$M162,0,AP$231+1)-INDEX($E162:$M162,0,AP$231))/(INDEX($E$160:$M$160,0,AP$231+1)-INDEX($E$160:$M$160,0,AP$231))+AL234)))</f>
        <v>13.873312864176492</v>
      </c>
      <c r="AP234" s="3" cm="1">
        <f t="array" ref="AP234">IF(AQ$231=-1,AQ234,IF(AQ$231=99,AO234,IF(AQ$231=0,INDEX($E162:$M162,0,AQ$229),(INDEX($E162:$M162,0,AQ$231+1)-INDEX($E162:$M162,0,AQ$231))/(INDEX($E$160:$M$160,0,AQ$231+1)-INDEX($E$160:$M$160,0,AQ$231))+AO234)))</f>
        <v>13.873312864176492</v>
      </c>
      <c r="AQ234" s="3" cm="1">
        <f t="array" ref="AQ234">IF(AR$231=-1,AR234,IF(AR$231=99,AP234,IF(AR$231=0,INDEX($E162:$M162,0,AR$229),(INDEX($E162:$M162,0,AR$231+1)-INDEX($E162:$M162,0,AR$231))/(INDEX($E$160:$M$160,0,AR$231+1)-INDEX($E$160:$M$160,0,AR$231))+AP234)))</f>
        <v>13.873312864176492</v>
      </c>
      <c r="AR234" s="3" cm="1">
        <f t="array" ref="AR234">IF(AS$231=-1,AS234,IF(AS$231=99,AQ234,IF(AS$231=0,INDEX($E162:$M162,0,AS$229),(INDEX($E162:$M162,0,AS$231+1)-INDEX($E162:$M162,0,AS$231))/(INDEX($E$160:$M$160,0,AS$231+1)-INDEX($E$160:$M$160,0,AS$231))+AQ234)))</f>
        <v>13.873312864176492</v>
      </c>
      <c r="AS234" s="3" cm="1">
        <f t="array" ref="AS234">IF(AT$231=-1,AT234,IF(AT$231=99,AR234,IF(AT$231=0,INDEX($E162:$M162,0,AT$229),(INDEX($E162:$M162,0,AT$231+1)-INDEX($E162:$M162,0,AT$231))/(INDEX($E$160:$M$160,0,AT$231+1)-INDEX($E$160:$M$160,0,AT$231))+AR234)))</f>
        <v>13.873312864176492</v>
      </c>
      <c r="AT234" s="3" cm="1">
        <f t="array" ref="AT234">IF(AV$231=-1,AV234,IF(AV$231=99,AS234,IF(AV$231=0,INDEX($E162:$M162,0,AV$229),(INDEX($E162:$M162,0,AV$231+1)-INDEX($E162:$M162,0,AV$231))/(INDEX($E$160:$M$160,0,AV$231+1)-INDEX($E$160:$M$160,0,AV$231))+AS234)))</f>
        <v>13.873312864176492</v>
      </c>
      <c r="AU234" s="3" cm="1">
        <f t="array" ref="AU234">IF(AW$231=-1,AW234,IF(AW$231=99,AS234,IF(AW$231=0,INDEX($E162:$M162,0,AW$229),(INDEX($E162:$M162,0,AW$231+1)-INDEX($E162:$M162,0,AW$231))/(INDEX($E$160:$M$160,0,AW$231+1)-INDEX($E$160:$M$160,0,AW$231))+AS234)))</f>
        <v>13.873312864176492</v>
      </c>
      <c r="AV234" s="3" cm="1">
        <f t="array" ref="AV234">IF(AX$231=-1,AX234,IF(AX$231=99,AT234,IF(AX$231=0,INDEX($E162:$M162,0,AX$229),(INDEX($E162:$M162,0,AX$231+1)-INDEX($E162:$M162,0,AX$231))/(INDEX($E$160:$M$160,0,AX$231+1)-INDEX($E$160:$M$160,0,AX$231))+AT234)))</f>
        <v>13.873312864176492</v>
      </c>
      <c r="AW234" s="3" cm="1">
        <f t="array" ref="AW234">IF(AY$231=-1,AY234,IF(AY$231=99,AV234,IF(AY$231=0,INDEX($E162:$M162,0,AY$229),(INDEX($E162:$M162,0,AY$231+1)-INDEX($E162:$M162,0,AY$231))/(INDEX($E$160:$M$160,0,AY$231+1)-INDEX($E$160:$M$160,0,AY$231))+AV234)))</f>
        <v>13.873312864176492</v>
      </c>
      <c r="AX234" s="3" cm="1">
        <f t="array" ref="AX234">IF(AY$231=-1,AY234,IF(AY$231=99,AV234,IF(AY$231=0,INDEX($E162:$M162,0,AY$229),(INDEX($E162:$M162,0,AY$231+1)-INDEX($E162:$M162,0,AY$231))/(INDEX($E$160:$M$160,0,AY$231+1)-INDEX($E$160:$M$160,0,AY$231))+AV234)))</f>
        <v>13.873312864176492</v>
      </c>
      <c r="AY234" s="3" cm="1">
        <f t="array" ref="AY234">IF(AZ$231=-1,AZ234,IF(AZ$231=99,AX234,IF(AZ$231=0,INDEX($E162:$M162,0,AZ$229),(INDEX($E162:$M162,0,AZ$231+1)-INDEX($E162:$M162,0,AZ$231))/(INDEX($E$160:$M$160,0,AZ$231+1)-INDEX($E$160:$M$160,0,AZ$231))+AX234)))</f>
        <v>13.873312864176492</v>
      </c>
      <c r="AZ234" s="3" cm="1">
        <f t="array" ref="AZ234">IF(BA$231=-1,BA234,IF(BA$231=99,AY234,IF(BA$231=0,INDEX($E162:$M162,0,BA$229),(INDEX($E162:$M162,0,BA$231+1)-INDEX($E162:$M162,0,BA$231))/(INDEX($E$160:$M$160,0,BA$231+1)-INDEX($E$160:$M$160,0,BA$231))+AY234)))</f>
        <v>13.873312864176492</v>
      </c>
      <c r="BA234" s="3" cm="1">
        <f t="array" ref="BA234">IF(BB$231=-1,BB234,IF(BB$231=99,AZ234,IF(BB$231=0,INDEX($E162:$M162,0,BB$229),(INDEX($E162:$M162,0,BB$231+1)-INDEX($E162:$M162,0,BB$231))/(INDEX($E$160:$M$160,0,BB$231+1)-INDEX($E$160:$M$160,0,BB$231))+AZ234)))</f>
        <v>13.873312864176492</v>
      </c>
      <c r="BB234" s="3" cm="1">
        <f t="array" ref="BB234">IF(BC$231=-1,BC234,IF(BC$231=99,BA234,IF(BC$231=0,INDEX($E162:$M162,0,BC$229),(INDEX($E162:$M162,0,BC$231+1)-INDEX($E162:$M162,0,BC$231))/(INDEX($E$160:$M$160,0,BC$231+1)-INDEX($E$160:$M$160,0,BC$231))+BA234)))</f>
        <v>13.873312864176492</v>
      </c>
      <c r="BC234" s="3" cm="1">
        <f t="array" ref="BC234">IF(BD$231=-1,BD234,IF(BD$231=99,BB234,IF(BD$231=0,INDEX($E162:$M162,0,BD$229),(INDEX($E162:$M162,0,BD$231+1)-INDEX($E162:$M162,0,BD$231))/(INDEX($E$160:$M$160,0,BD$231+1)-INDEX($E$160:$M$160,0,BD$231))+BB234)))</f>
        <v>13.873312864176492</v>
      </c>
      <c r="BD234" s="3" cm="1">
        <f t="array" ref="BD234">IF(BE$231=-1,BE234,IF(BE$231=99,BC234,IF(BE$231=0,INDEX($E162:$M162,0,BE$229),(INDEX($E162:$M162,0,BE$231+1)-INDEX($E162:$M162,0,BE$231))/(INDEX($E$160:$M$160,0,BE$231+1)-INDEX($E$160:$M$160,0,BE$231))+BC234)))</f>
        <v>13.873312864176492</v>
      </c>
      <c r="BE234" s="3" cm="1">
        <f t="array" ref="BE234">IF(BF$231=-1,BF234,IF(BF$231=99,BD234,IF(BF$231=0,INDEX($E162:$M162,0,BF$229),(INDEX($E162:$M162,0,BF$231+1)-INDEX($E162:$M162,0,BF$231))/(INDEX($E$160:$M$160,0,BF$231+1)-INDEX($E$160:$M$160,0,BF$231))+BD234)))</f>
        <v>13.873312864176492</v>
      </c>
      <c r="BF234" s="3" cm="1">
        <f t="array" ref="BF234">IF(BG$231=-1,BG234,IF(BG$231=99,BE234,IF(BG$231=0,INDEX($E162:$M162,0,BG$229),(INDEX($E162:$M162,0,BG$231+1)-INDEX($E162:$M162,0,BG$231))/(INDEX($E$160:$M$160,0,BG$231+1)-INDEX($E$160:$M$160,0,BG$231))+BE234)))</f>
        <v>13.873312864176492</v>
      </c>
      <c r="BG234" s="3" cm="1">
        <f t="array" ref="BG234">IF(BH$231=-1,BH234,IF(BH$231=99,BF234,IF(BH$231=0,INDEX($E162:$M162,0,BH$229),(INDEX($E162:$M162,0,BH$231+1)-INDEX($E162:$M162,0,BH$231))/(INDEX($E$160:$M$160,0,BH$231+1)-INDEX($E$160:$M$160,0,BH$231))+BF234)))</f>
        <v>13.873312864176492</v>
      </c>
      <c r="BH234" s="3" cm="1">
        <f t="array" ref="BH234">IF(BI$231=-1,BI234,IF(BI$231=99,BG234,IF(BI$231=0,INDEX($E162:$M162,0,BI$229),(INDEX($E162:$M162,0,BI$231+1)-INDEX($E162:$M162,0,BI$231))/(INDEX($E$160:$M$160,0,BI$231+1)-INDEX($E$160:$M$160,0,BI$231))+BG234)))</f>
        <v>13.873312864176492</v>
      </c>
      <c r="BI234" s="3" cm="1">
        <f t="array" ref="BI234">IF(BJ$231=-1,BJ234,IF(BJ$231=99,BH234,IF(BJ$231=0,INDEX($E162:$M162,0,BJ$229),(INDEX($E162:$M162,0,BJ$231+1)-INDEX($E162:$M162,0,BJ$231))/(INDEX($E$160:$M$160,0,BJ$231+1)-INDEX($E$160:$M$160,0,BJ$231))+BH234)))</f>
        <v>13.873312864176492</v>
      </c>
      <c r="BJ234" s="3" cm="1">
        <f t="array" ref="BJ234">IF(BK$231=-1,BL234,IF(BK$231=99,BI234,IF(BK$231=0,INDEX($E162:$M162,0,BK$229),(INDEX($E162:$M162,0,BK$231+1)-INDEX($E162:$M162,0,BK$231))/(INDEX($E$160:$M$160,0,BK$231+1)-INDEX($E$160:$M$160,0,BK$231))+BI234)))</f>
        <v>13.873312864176492</v>
      </c>
      <c r="BL234" s="3"/>
      <c r="BM234" s="3"/>
      <c r="BN234" s="3"/>
      <c r="BO234" s="3"/>
      <c r="BP234" s="3"/>
      <c r="BQ234" s="3"/>
    </row>
    <row r="235" spans="5:70">
      <c r="E235" t="s">
        <v>16</v>
      </c>
      <c r="F235" s="15" t="str">
        <f t="shared" si="523"/>
        <v/>
      </c>
      <c r="G235" s="16" t="str">
        <f t="shared" si="524"/>
        <v/>
      </c>
      <c r="I235" s="16" t="str">
        <f t="shared" si="525"/>
        <v/>
      </c>
      <c r="J235" s="16"/>
      <c r="K235" s="16" t="str">
        <f t="shared" si="525"/>
        <v/>
      </c>
      <c r="L235" s="16" t="str">
        <f t="shared" si="525"/>
        <v/>
      </c>
      <c r="M235" s="43" t="str">
        <f t="shared" si="526"/>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4.3580970287909366</v>
      </c>
      <c r="W235" s="3" cm="1">
        <f t="array" ref="W235">IF(X$231=-1,X235,IF(X$231=99,V235,IF(X$231=0,INDEX($E163:$M163,0,X$229),(INDEX($E163:$M163,0,X$231+1)-INDEX($E163:$M163,0,X$231))/(INDEX($E$160:$M$160,0,X$231+1)-INDEX($E$160:$M$160,0,X$231))+V235)))</f>
        <v>4.6050057084132572</v>
      </c>
      <c r="X235" s="3" cm="1">
        <f t="array" ref="X235">IF(Y$231=-1,Y235,IF(Y$231=99,W235,IF(Y$231=0,INDEX($E163:$M163,0,Y$229),(INDEX($E163:$M163,0,Y$231+1)-INDEX($E163:$M163,0,Y$231))/(INDEX($E$160:$M$160,0,Y$231+1)-INDEX($E$160:$M$160,0,Y$231))+W235)))</f>
        <v>4.3580970287909366</v>
      </c>
      <c r="Y235" s="3" cm="1">
        <f t="array" ref="Y235">IF(Z$231=-1,Z235,IF(Z$231=99,X235,IF(Z$231=0,INDEX($E163:$M163,0,Z$229),(INDEX($E163:$M163,0,Z$231+1)-INDEX($E163:$M163,0,Z$231))/(INDEX($E$160:$M$160,0,Z$231+1)-INDEX($E$160:$M$160,0,Z$231))+X235)))</f>
        <v>4.3876904279688507</v>
      </c>
      <c r="Z235" s="3" cm="1">
        <f t="array" ref="Z235">IF(AA$231=-1,AA235,IF(AA$231=99,Y235,IF(AA$231=0,INDEX($E163:$M163,0,AA$229),(INDEX($E163:$M163,0,AA$231+1)-INDEX($E163:$M163,0,AA$231))/(INDEX($E$160:$M$160,0,AA$231+1)-INDEX($E$160:$M$160,0,AA$231))+Y235)))</f>
        <v>4.4172838271467647</v>
      </c>
      <c r="AA235" s="3" cm="1">
        <f t="array" ref="AA235">IF(AD$231=-1,AD235,IF(AD$231=99,Z235,IF(AD$231=0,INDEX($E163:$M163,0,AD$229),(INDEX($E163:$M163,0,AD$231+1)-INDEX($E163:$M163,0,AD$231))/(INDEX($E$160:$M$160,0,AD$231+1)-INDEX($E$160:$M$160,0,AD$231))+Z235)))</f>
        <v>4.4468772263246787</v>
      </c>
      <c r="AB235" s="3" cm="1">
        <f t="array" ref="AB235">IF(AD$231=-1,AD235,IF(AD$231=99,Z235,IF(AD$231=0,INDEX($E163:$M163,0,AD$229),(INDEX($E163:$M163,0,AD$231+1)-INDEX($E163:$M163,0,AD$231))/(INDEX($E$160:$M$160,0,AD$231+1)-INDEX($E$160:$M$160,0,AD$231))+Z235)))</f>
        <v>4.4468772263246787</v>
      </c>
      <c r="AC235" s="3" cm="1">
        <f t="array" ref="AC235">IF(AD$231=-1,AD235,IF(AD$231=99,Z235,IF(AD$231=0,INDEX($E163:$M163,0,AD$229),(INDEX($E163:$M163,0,AD$231+1)-INDEX($E163:$M163,0,AD$231))/(INDEX($E$160:$M$160,0,AD$231+1)-INDEX($E$160:$M$160,0,AD$231))+Z235)))</f>
        <v>4.4468772263246787</v>
      </c>
      <c r="AD235" s="3" cm="1">
        <f t="array" ref="AD235">IF(AE$231=-1,AE235,IF(AE$231=99,AA235,IF(AE$231=0,INDEX($E163:$M163,0,AE$229),(INDEX($E163:$M163,0,AE$231+1)-INDEX($E163:$M163,0,AE$231))/(INDEX($E$160:$M$160,0,AE$231+1)-INDEX($E$160:$M$160,0,AE$231))+AA235)))</f>
        <v>4.4764706255025928</v>
      </c>
      <c r="AE235" s="3" cm="1">
        <f t="array" ref="AE235">IF(AF$231=-1,AF235,IF(AF$231=99,AD235,IF(AF$231=0,INDEX($E163:$M163,0,AF$229),(INDEX($E163:$M163,0,AF$231+1)-INDEX($E163:$M163,0,AF$231))/(INDEX($E$160:$M$160,0,AF$231+1)-INDEX($E$160:$M$160,0,AF$231))+AD235)))</f>
        <v>4.5060640246805068</v>
      </c>
      <c r="AF235" s="3" cm="1">
        <f t="array" ref="AF235">IF(AG$231=-1,AG235,IF(AG$231=99,AE235,IF(AG$231=0,INDEX($E163:$M163,0,AG$229),(INDEX($E163:$M163,0,AG$231+1)-INDEX($E163:$M163,0,AG$231))/(INDEX($E$160:$M$160,0,AG$231+1)-INDEX($E$160:$M$160,0,AG$231))+AE235)))</f>
        <v>4.5356574238584209</v>
      </c>
      <c r="AG235" s="3" cm="1">
        <f t="array" ref="AG235">IF(AH$231=-1,AH235,IF(AH$231=99,AF235,IF(AH$231=0,INDEX($E163:$M163,0,AH$229),(INDEX($E163:$M163,0,AH$231+1)-INDEX($E163:$M163,0,AH$231))/(INDEX($E$160:$M$160,0,AH$231+1)-INDEX($E$160:$M$160,0,AH$231))+AF235)))</f>
        <v>4.5652508230363349</v>
      </c>
      <c r="AH235" s="3" cm="1">
        <f t="array" ref="AH235">IF(AI$231=-1,AI235,IF(AI$231=99,AG235,IF(AI$231=0,INDEX($E163:$M163,0,AI$229),(INDEX($E163:$M163,0,AI$231+1)-INDEX($E163:$M163,0,AI$231))/(INDEX($E$160:$M$160,0,AI$231+1)-INDEX($E$160:$M$160,0,AI$231))+AG235)))</f>
        <v>4.5948442222142489</v>
      </c>
      <c r="AI235" s="3" cm="1">
        <f t="array" ref="AI235">IF(AJ$231=-1,AJ235,IF(AJ$231=99,AH235,IF(AJ$231=0,INDEX($E163:$M163,0,AJ$229),(INDEX($E163:$M163,0,AJ$231+1)-INDEX($E163:$M163,0,AJ$231))/(INDEX($E$160:$M$160,0,AJ$231+1)-INDEX($E$160:$M$160,0,AJ$231))+AH235)))</f>
        <v>4.624437621392163</v>
      </c>
      <c r="AJ235" s="3" cm="1">
        <f t="array" ref="AJ235">IF(AK$231=-1,AK235,IF(AK$231=99,AI235,IF(AK$231=0,INDEX($E163:$M163,0,AK$229),(INDEX($E163:$M163,0,AK$231+1)-INDEX($E163:$M163,0,AK$231))/(INDEX($E$160:$M$160,0,AK$231+1)-INDEX($E$160:$M$160,0,AK$231))+AI235)))</f>
        <v>4.6244376213921647</v>
      </c>
      <c r="AK235" s="3" cm="1">
        <f t="array" ref="AK235">IF(AL$231=-1,AL235,IF(AL$231=99,AJ235,IF(AL$231=0,INDEX($E163:$M163,0,AL$229),(INDEX($E163:$M163,0,AL$231+1)-INDEX($E163:$M163,0,AL$231))/(INDEX($E$160:$M$160,0,AL$231+1)-INDEX($E$160:$M$160,0,AL$231))+AJ235)))</f>
        <v>4.6244376213921647</v>
      </c>
      <c r="AL235" s="3" cm="1">
        <f t="array" ref="AL235">IF(AO$231=-1,AO235,IF(AO$231=99,AK235,IF(AO$231=0,INDEX($E163:$M163,0,AO$229),(INDEX($E163:$M163,0,AO$231+1)-INDEX($E163:$M163,0,AO$231))/(INDEX($E$160:$M$160,0,AO$231+1)-INDEX($E$160:$M$160,0,AO$231))+AK235)))</f>
        <v>4.6244376213921647</v>
      </c>
      <c r="AM235" s="3" cm="1">
        <f t="array" ref="AM235">IF(AO$231=-1,AO235,IF(AO$231=99,AK235,IF(AO$231=0,INDEX($E163:$M163,0,AO$229),(INDEX($E163:$M163,0,AO$231+1)-INDEX($E163:$M163,0,AO$231))/(INDEX($E$160:$M$160,0,AO$231+1)-INDEX($E$160:$M$160,0,AO$231))+AK235)))</f>
        <v>4.6244376213921647</v>
      </c>
      <c r="AN235" s="3" cm="1">
        <f t="array" ref="AN235">IF(AO$231=-1,AO235,IF(AO$231=99,AK235,IF(AO$231=0,INDEX($E163:$M163,0,AO$229),(INDEX($E163:$M163,0,AO$231+1)-INDEX($E163:$M163,0,AO$231))/(INDEX($E$160:$M$160,0,AO$231+1)-INDEX($E$160:$M$160,0,AO$231))+AK235)))</f>
        <v>4.6244376213921647</v>
      </c>
      <c r="AO235" s="3" cm="1">
        <f t="array" ref="AO235">IF(AP$231=-1,AP235,IF(AP$231=99,AL235,IF(AP$231=0,INDEX($E163:$M163,0,AP$229),(INDEX($E163:$M163,0,AP$231+1)-INDEX($E163:$M163,0,AP$231))/(INDEX($E$160:$M$160,0,AP$231+1)-INDEX($E$160:$M$160,0,AP$231))+AL235)))</f>
        <v>4.6244376213921647</v>
      </c>
      <c r="AP235" s="3" cm="1">
        <f t="array" ref="AP235">IF(AQ$231=-1,AQ235,IF(AQ$231=99,AO235,IF(AQ$231=0,INDEX($E163:$M163,0,AQ$229),(INDEX($E163:$M163,0,AQ$231+1)-INDEX($E163:$M163,0,AQ$231))/(INDEX($E$160:$M$160,0,AQ$231+1)-INDEX($E$160:$M$160,0,AQ$231))+AO235)))</f>
        <v>4.6244376213921647</v>
      </c>
      <c r="AQ235" s="3" cm="1">
        <f t="array" ref="AQ235">IF(AR$231=-1,AR235,IF(AR$231=99,AP235,IF(AR$231=0,INDEX($E163:$M163,0,AR$229),(INDEX($E163:$M163,0,AR$231+1)-INDEX($E163:$M163,0,AR$231))/(INDEX($E$160:$M$160,0,AR$231+1)-INDEX($E$160:$M$160,0,AR$231))+AP235)))</f>
        <v>4.6244376213921647</v>
      </c>
      <c r="AR235" s="3" cm="1">
        <f t="array" ref="AR235">IF(AS$231=-1,AS235,IF(AS$231=99,AQ235,IF(AS$231=0,INDEX($E163:$M163,0,AS$229),(INDEX($E163:$M163,0,AS$231+1)-INDEX($E163:$M163,0,AS$231))/(INDEX($E$160:$M$160,0,AS$231+1)-INDEX($E$160:$M$160,0,AS$231))+AQ235)))</f>
        <v>4.6244376213921647</v>
      </c>
      <c r="AS235" s="3" cm="1">
        <f t="array" ref="AS235">IF(AT$231=-1,AT235,IF(AT$231=99,AR235,IF(AT$231=0,INDEX($E163:$M163,0,AT$229),(INDEX($E163:$M163,0,AT$231+1)-INDEX($E163:$M163,0,AT$231))/(INDEX($E$160:$M$160,0,AT$231+1)-INDEX($E$160:$M$160,0,AT$231))+AR235)))</f>
        <v>4.6244376213921647</v>
      </c>
      <c r="AT235" s="3" cm="1">
        <f t="array" ref="AT235">IF(AV$231=-1,AV235,IF(AV$231=99,AS235,IF(AV$231=0,INDEX($E163:$M163,0,AV$229),(INDEX($E163:$M163,0,AV$231+1)-INDEX($E163:$M163,0,AV$231))/(INDEX($E$160:$M$160,0,AV$231+1)-INDEX($E$160:$M$160,0,AV$231))+AS235)))</f>
        <v>4.6244376213921647</v>
      </c>
      <c r="AU235" s="3" cm="1">
        <f t="array" ref="AU235">IF(AW$231=-1,AW235,IF(AW$231=99,AS235,IF(AW$231=0,INDEX($E163:$M163,0,AW$229),(INDEX($E163:$M163,0,AW$231+1)-INDEX($E163:$M163,0,AW$231))/(INDEX($E$160:$M$160,0,AW$231+1)-INDEX($E$160:$M$160,0,AW$231))+AS235)))</f>
        <v>4.6244376213921647</v>
      </c>
      <c r="AV235" s="3" cm="1">
        <f t="array" ref="AV235">IF(AX$231=-1,AX235,IF(AX$231=99,AT235,IF(AX$231=0,INDEX($E163:$M163,0,AX$229),(INDEX($E163:$M163,0,AX$231+1)-INDEX($E163:$M163,0,AX$231))/(INDEX($E$160:$M$160,0,AX$231+1)-INDEX($E$160:$M$160,0,AX$231))+AT235)))</f>
        <v>4.6244376213921647</v>
      </c>
      <c r="AW235" s="3" cm="1">
        <f t="array" ref="AW235">IF(AY$231=-1,AY235,IF(AY$231=99,AV235,IF(AY$231=0,INDEX($E163:$M163,0,AY$229),(INDEX($E163:$M163,0,AY$231+1)-INDEX($E163:$M163,0,AY$231))/(INDEX($E$160:$M$160,0,AY$231+1)-INDEX($E$160:$M$160,0,AY$231))+AV235)))</f>
        <v>4.6244376213921647</v>
      </c>
      <c r="AX235" s="3" cm="1">
        <f t="array" ref="AX235">IF(AY$231=-1,AY235,IF(AY$231=99,AV235,IF(AY$231=0,INDEX($E163:$M163,0,AY$229),(INDEX($E163:$M163,0,AY$231+1)-INDEX($E163:$M163,0,AY$231))/(INDEX($E$160:$M$160,0,AY$231+1)-INDEX($E$160:$M$160,0,AY$231))+AV235)))</f>
        <v>4.6244376213921647</v>
      </c>
      <c r="AY235" s="3" cm="1">
        <f t="array" ref="AY235">IF(AZ$231=-1,AZ235,IF(AZ$231=99,AX235,IF(AZ$231=0,INDEX($E163:$M163,0,AZ$229),(INDEX($E163:$M163,0,AZ$231+1)-INDEX($E163:$M163,0,AZ$231))/(INDEX($E$160:$M$160,0,AZ$231+1)-INDEX($E$160:$M$160,0,AZ$231))+AX235)))</f>
        <v>4.6244376213921647</v>
      </c>
      <c r="AZ235" s="3" cm="1">
        <f t="array" ref="AZ235">IF(BA$231=-1,BA235,IF(BA$231=99,AY235,IF(BA$231=0,INDEX($E163:$M163,0,BA$229),(INDEX($E163:$M163,0,BA$231+1)-INDEX($E163:$M163,0,BA$231))/(INDEX($E$160:$M$160,0,BA$231+1)-INDEX($E$160:$M$160,0,BA$231))+AY235)))</f>
        <v>4.6244376213921647</v>
      </c>
      <c r="BA235" s="3" cm="1">
        <f t="array" ref="BA235">IF(BB$231=-1,BB235,IF(BB$231=99,AZ235,IF(BB$231=0,INDEX($E163:$M163,0,BB$229),(INDEX($E163:$M163,0,BB$231+1)-INDEX($E163:$M163,0,BB$231))/(INDEX($E$160:$M$160,0,BB$231+1)-INDEX($E$160:$M$160,0,BB$231))+AZ235)))</f>
        <v>4.6244376213921647</v>
      </c>
      <c r="BB235" s="3" cm="1">
        <f t="array" ref="BB235">IF(BC$231=-1,BC235,IF(BC$231=99,BA235,IF(BC$231=0,INDEX($E163:$M163,0,BC$229),(INDEX($E163:$M163,0,BC$231+1)-INDEX($E163:$M163,0,BC$231))/(INDEX($E$160:$M$160,0,BC$231+1)-INDEX($E$160:$M$160,0,BC$231))+BA235)))</f>
        <v>4.6244376213921647</v>
      </c>
      <c r="BC235" s="3" cm="1">
        <f t="array" ref="BC235">IF(BD$231=-1,BD235,IF(BD$231=99,BB235,IF(BD$231=0,INDEX($E163:$M163,0,BD$229),(INDEX($E163:$M163,0,BD$231+1)-INDEX($E163:$M163,0,BD$231))/(INDEX($E$160:$M$160,0,BD$231+1)-INDEX($E$160:$M$160,0,BD$231))+BB235)))</f>
        <v>4.6244376213921647</v>
      </c>
      <c r="BD235" s="3" cm="1">
        <f t="array" ref="BD235">IF(BE$231=-1,BE235,IF(BE$231=99,BC235,IF(BE$231=0,INDEX($E163:$M163,0,BE$229),(INDEX($E163:$M163,0,BE$231+1)-INDEX($E163:$M163,0,BE$231))/(INDEX($E$160:$M$160,0,BE$231+1)-INDEX($E$160:$M$160,0,BE$231))+BC235)))</f>
        <v>4.6244376213921647</v>
      </c>
      <c r="BE235" s="3" cm="1">
        <f t="array" ref="BE235">IF(BF$231=-1,BF235,IF(BF$231=99,BD235,IF(BF$231=0,INDEX($E163:$M163,0,BF$229),(INDEX($E163:$M163,0,BF$231+1)-INDEX($E163:$M163,0,BF$231))/(INDEX($E$160:$M$160,0,BF$231+1)-INDEX($E$160:$M$160,0,BF$231))+BD235)))</f>
        <v>4.6244376213921647</v>
      </c>
      <c r="BF235" s="3" cm="1">
        <f t="array" ref="BF235">IF(BG$231=-1,BG235,IF(BG$231=99,BE235,IF(BG$231=0,INDEX($E163:$M163,0,BG$229),(INDEX($E163:$M163,0,BG$231+1)-INDEX($E163:$M163,0,BG$231))/(INDEX($E$160:$M$160,0,BG$231+1)-INDEX($E$160:$M$160,0,BG$231))+BE235)))</f>
        <v>4.6244376213921647</v>
      </c>
      <c r="BG235" s="3" cm="1">
        <f t="array" ref="BG235">IF(BH$231=-1,BH235,IF(BH$231=99,BF235,IF(BH$231=0,INDEX($E163:$M163,0,BH$229),(INDEX($E163:$M163,0,BH$231+1)-INDEX($E163:$M163,0,BH$231))/(INDEX($E$160:$M$160,0,BH$231+1)-INDEX($E$160:$M$160,0,BH$231))+BF235)))</f>
        <v>4.6244376213921647</v>
      </c>
      <c r="BH235" s="3" cm="1">
        <f t="array" ref="BH235">IF(BI$231=-1,BI235,IF(BI$231=99,BG235,IF(BI$231=0,INDEX($E163:$M163,0,BI$229),(INDEX($E163:$M163,0,BI$231+1)-INDEX($E163:$M163,0,BI$231))/(INDEX($E$160:$M$160,0,BI$231+1)-INDEX($E$160:$M$160,0,BI$231))+BG235)))</f>
        <v>4.6244376213921647</v>
      </c>
      <c r="BI235" s="3" cm="1">
        <f t="array" ref="BI235">IF(BJ$231=-1,BJ235,IF(BJ$231=99,BH235,IF(BJ$231=0,INDEX($E163:$M163,0,BJ$229),(INDEX($E163:$M163,0,BJ$231+1)-INDEX($E163:$M163,0,BJ$231))/(INDEX($E$160:$M$160,0,BJ$231+1)-INDEX($E$160:$M$160,0,BJ$231))+BH235)))</f>
        <v>4.6244376213921647</v>
      </c>
      <c r="BJ235" s="3" cm="1">
        <f t="array" ref="BJ235">IF(BK$231=-1,BL235,IF(BK$231=99,BI235,IF(BK$231=0,INDEX($E163:$M163,0,BK$229),(INDEX($E163:$M163,0,BK$231+1)-INDEX($E163:$M163,0,BK$231))/(INDEX($E$160:$M$160,0,BK$231+1)-INDEX($E$160:$M$160,0,BK$231))+BI235)))</f>
        <v>4.6244376213921647</v>
      </c>
      <c r="BL235" s="3"/>
      <c r="BM235" s="3"/>
      <c r="BN235" s="3"/>
      <c r="BO235" s="3"/>
      <c r="BP235" s="3"/>
      <c r="BQ235" s="3"/>
    </row>
    <row r="236" spans="5:70">
      <c r="E236" t="s">
        <v>16</v>
      </c>
      <c r="F236" s="15" t="str">
        <f t="shared" si="523"/>
        <v/>
      </c>
      <c r="G236" s="16" t="str">
        <f t="shared" si="524"/>
        <v/>
      </c>
      <c r="I236" s="16" t="str">
        <f t="shared" si="525"/>
        <v/>
      </c>
      <c r="J236" s="16"/>
      <c r="K236" s="16" t="str">
        <f t="shared" si="525"/>
        <v/>
      </c>
      <c r="L236" s="16" t="str">
        <f t="shared" si="525"/>
        <v/>
      </c>
      <c r="M236" s="43" t="str">
        <f t="shared" si="526"/>
        <v>TPPUBUS</v>
      </c>
      <c r="N236" s="3"/>
      <c r="O236" s="3"/>
      <c r="P236" s="3"/>
      <c r="Q236" s="3"/>
      <c r="R236" s="3"/>
      <c r="S236" s="3"/>
      <c r="T236" s="3"/>
      <c r="U236" s="3" cm="1">
        <f t="array" ref="U236">IF(V$231=-1,V236,IF(V$231=99,T236,IF(V$231=0,INDEX($E164:$M164,0,V$229),(INDEX($E164:$M164,0,V$231+1)-INDEX($E164:$M164,0,V$231))/(INDEX($E$160:$M$160,0,V$231+1)-INDEX($E$160:$M$160,0,V$231))+T236)))</f>
        <v>16.682000135835718</v>
      </c>
      <c r="V236" s="3" cm="1">
        <f t="array" ref="V236">IF(W$231=-1,W236,IF(W$231=99,U236,IF(W$231=0,INDEX($E164:$M164,0,W$229),(INDEX($E164:$M164,0,W$231+1)-INDEX($E164:$M164,0,W$231))/(INDEX($E$160:$M$160,0,W$231+1)-INDEX($E$160:$M$160,0,W$231))+U236)))</f>
        <v>16.520596981711471</v>
      </c>
      <c r="W236" s="3" cm="1">
        <f t="array" ref="W236">IF(X$231=-1,X236,IF(X$231=99,V236,IF(X$231=0,INDEX($E164:$M164,0,X$229),(INDEX($E164:$M164,0,X$231+1)-INDEX($E164:$M164,0,X$231))/(INDEX($E$160:$M$160,0,X$231+1)-INDEX($E$160:$M$160,0,X$231))+V236)))</f>
        <v>16.359193827587223</v>
      </c>
      <c r="X236" s="3" cm="1">
        <f t="array" ref="X236">IF(Y$231=-1,Y236,IF(Y$231=99,W236,IF(Y$231=0,INDEX($E164:$M164,0,Y$229),(INDEX($E164:$M164,0,Y$231+1)-INDEX($E164:$M164,0,Y$231))/(INDEX($E$160:$M$160,0,Y$231+1)-INDEX($E$160:$M$160,0,Y$231))+W236)))</f>
        <v>16.520596981711471</v>
      </c>
      <c r="Y236" s="3" cm="1">
        <f t="array" ref="Y236">IF(Z$231=-1,Z236,IF(Z$231=99,X236,IF(Z$231=0,INDEX($E164:$M164,0,Z$229),(INDEX($E164:$M164,0,Z$231+1)-INDEX($E164:$M164,0,Z$231))/(INDEX($E$160:$M$160,0,Z$231+1)-INDEX($E$160:$M$160,0,Z$231))+X236)))</f>
        <v>14.684975094854641</v>
      </c>
      <c r="Z236" s="3" cm="1">
        <f t="array" ref="Z236">IF(AA$231=-1,AA236,IF(AA$231=99,Y236,IF(AA$231=0,INDEX($E164:$M164,0,AA$229),(INDEX($E164:$M164,0,AA$231+1)-INDEX($E164:$M164,0,AA$231))/(INDEX($E$160:$M$160,0,AA$231+1)-INDEX($E$160:$M$160,0,AA$231))+Y236)))</f>
        <v>12.849353207997812</v>
      </c>
      <c r="AA236" s="3" cm="1">
        <f t="array" ref="AA236">IF(AD$231=-1,AD236,IF(AD$231=99,Z236,IF(AD$231=0,INDEX($E164:$M164,0,AD$229),(INDEX($E164:$M164,0,AD$231+1)-INDEX($E164:$M164,0,AD$231))/(INDEX($E$160:$M$160,0,AD$231+1)-INDEX($E$160:$M$160,0,AD$231))+Z236)))</f>
        <v>11.013731321140982</v>
      </c>
      <c r="AB236" s="3" cm="1">
        <f t="array" ref="AB236">IF(AD$231=-1,AD236,IF(AD$231=99,Z236,IF(AD$231=0,INDEX($E164:$M164,0,AD$229),(INDEX($E164:$M164,0,AD$231+1)-INDEX($E164:$M164,0,AD$231))/(INDEX($E$160:$M$160,0,AD$231+1)-INDEX($E$160:$M$160,0,AD$231))+Z236)))</f>
        <v>11.013731321140982</v>
      </c>
      <c r="AC236" s="3" cm="1">
        <f t="array" ref="AC236">IF(AD$231=-1,AD236,IF(AD$231=99,Z236,IF(AD$231=0,INDEX($E164:$M164,0,AD$229),(INDEX($E164:$M164,0,AD$231+1)-INDEX($E164:$M164,0,AD$231))/(INDEX($E$160:$M$160,0,AD$231+1)-INDEX($E$160:$M$160,0,AD$231))+Z236)))</f>
        <v>11.013731321140982</v>
      </c>
      <c r="AD236" s="3" cm="1">
        <f t="array" ref="AD236">IF(AE$231=-1,AE236,IF(AE$231=99,AA236,IF(AE$231=0,INDEX($E164:$M164,0,AE$229),(INDEX($E164:$M164,0,AE$231+1)-INDEX($E164:$M164,0,AE$231))/(INDEX($E$160:$M$160,0,AE$231+1)-INDEX($E$160:$M$160,0,AE$231))+AA236)))</f>
        <v>9.1781094342841527</v>
      </c>
      <c r="AE236" s="3" cm="1">
        <f t="array" ref="AE236">IF(AF$231=-1,AF236,IF(AF$231=99,AD236,IF(AF$231=0,INDEX($E164:$M164,0,AF$229),(INDEX($E164:$M164,0,AF$231+1)-INDEX($E164:$M164,0,AF$231))/(INDEX($E$160:$M$160,0,AF$231+1)-INDEX($E$160:$M$160,0,AF$231))+AD236)))</f>
        <v>7.3424875474273223</v>
      </c>
      <c r="AF236" s="3" cm="1">
        <f t="array" ref="AF236">IF(AG$231=-1,AG236,IF(AG$231=99,AE236,IF(AG$231=0,INDEX($E164:$M164,0,AG$229),(INDEX($E164:$M164,0,AG$231+1)-INDEX($E164:$M164,0,AG$231))/(INDEX($E$160:$M$160,0,AG$231+1)-INDEX($E$160:$M$160,0,AG$231))+AE236)))</f>
        <v>5.506865660570492</v>
      </c>
      <c r="AG236" s="3" cm="1">
        <f t="array" ref="AG236">IF(AH$231=-1,AH236,IF(AH$231=99,AF236,IF(AH$231=0,INDEX($E164:$M164,0,AH$229),(INDEX($E164:$M164,0,AH$231+1)-INDEX($E164:$M164,0,AH$231))/(INDEX($E$160:$M$160,0,AH$231+1)-INDEX($E$160:$M$160,0,AH$231))+AF236)))</f>
        <v>3.6712437737136616</v>
      </c>
      <c r="AH236" s="3" cm="1">
        <f t="array" ref="AH236">IF(AI$231=-1,AI236,IF(AI$231=99,AG236,IF(AI$231=0,INDEX($E164:$M164,0,AI$229),(INDEX($E164:$M164,0,AI$231+1)-INDEX($E164:$M164,0,AI$231))/(INDEX($E$160:$M$160,0,AI$231+1)-INDEX($E$160:$M$160,0,AI$231))+AG236)))</f>
        <v>1.8356218868568315</v>
      </c>
      <c r="AI236" s="3" cm="1">
        <f t="array" ref="AI236">IF(AJ$231=-1,AJ236,IF(AJ$231=99,AH236,IF(AJ$231=0,INDEX($E164:$M164,0,AJ$229),(INDEX($E164:$M164,0,AJ$231+1)-INDEX($E164:$M164,0,AJ$231))/(INDEX($E$160:$M$160,0,AJ$231+1)-INDEX($E$160:$M$160,0,AJ$231))+AH236)))</f>
        <v>1.3322676295501878E-15</v>
      </c>
      <c r="AJ236" s="3" cm="1">
        <f t="array" ref="AJ236">IF(AK$231=-1,AK236,IF(AK$231=99,AI236,IF(AK$231=0,INDEX($E164:$M164,0,AK$229),(INDEX($E164:$M164,0,AK$231+1)-INDEX($E164:$M164,0,AK$231))/(INDEX($E$160:$M$160,0,AK$231+1)-INDEX($E$160:$M$160,0,AK$231))+AI236)))</f>
        <v>0</v>
      </c>
      <c r="AK236" s="3" cm="1">
        <f t="array" ref="AK236">IF(AL$231=-1,AL236,IF(AL$231=99,AJ236,IF(AL$231=0,INDEX($E164:$M164,0,AL$229),(INDEX($E164:$M164,0,AL$231+1)-INDEX($E164:$M164,0,AL$231))/(INDEX($E$160:$M$160,0,AL$231+1)-INDEX($E$160:$M$160,0,AL$231))+AJ236)))</f>
        <v>0</v>
      </c>
      <c r="AL236" s="3" cm="1">
        <f t="array" ref="AL236">IF(AO$231=-1,AO236,IF(AO$231=99,AK236,IF(AO$231=0,INDEX($E164:$M164,0,AO$229),(INDEX($E164:$M164,0,AO$231+1)-INDEX($E164:$M164,0,AO$231))/(INDEX($E$160:$M$160,0,AO$231+1)-INDEX($E$160:$M$160,0,AO$231))+AK236)))</f>
        <v>0</v>
      </c>
      <c r="AM236" s="3" cm="1">
        <f t="array" ref="AM236">IF(AO$231=-1,AO236,IF(AO$231=99,AK236,IF(AO$231=0,INDEX($E164:$M164,0,AO$229),(INDEX($E164:$M164,0,AO$231+1)-INDEX($E164:$M164,0,AO$231))/(INDEX($E$160:$M$160,0,AO$231+1)-INDEX($E$160:$M$160,0,AO$231))+AK236)))</f>
        <v>0</v>
      </c>
      <c r="AN236" s="3" cm="1">
        <f t="array" ref="AN236">IF(AO$231=-1,AO236,IF(AO$231=99,AK236,IF(AO$231=0,INDEX($E164:$M164,0,AO$229),(INDEX($E164:$M164,0,AO$231+1)-INDEX($E164:$M164,0,AO$231))/(INDEX($E$160:$M$160,0,AO$231+1)-INDEX($E$160:$M$160,0,AO$231))+AK236)))</f>
        <v>0</v>
      </c>
      <c r="AO236" s="3" cm="1">
        <f t="array" ref="AO236">IF(AP$231=-1,AP236,IF(AP$231=99,AL236,IF(AP$231=0,INDEX($E164:$M164,0,AP$229),(INDEX($E164:$M164,0,AP$231+1)-INDEX($E164:$M164,0,AP$231))/(INDEX($E$160:$M$160,0,AP$231+1)-INDEX($E$160:$M$160,0,AP$231))+AL236)))</f>
        <v>0</v>
      </c>
      <c r="AP236" s="3" cm="1">
        <f t="array" ref="AP236">IF(AQ$231=-1,AQ236,IF(AQ$231=99,AO236,IF(AQ$231=0,INDEX($E164:$M164,0,AQ$229),(INDEX($E164:$M164,0,AQ$231+1)-INDEX($E164:$M164,0,AQ$231))/(INDEX($E$160:$M$160,0,AQ$231+1)-INDEX($E$160:$M$160,0,AQ$231))+AO236)))</f>
        <v>0</v>
      </c>
      <c r="AQ236" s="3" cm="1">
        <f t="array" ref="AQ236">IF(AR$231=-1,AR236,IF(AR$231=99,AP236,IF(AR$231=0,INDEX($E164:$M164,0,AR$229),(INDEX($E164:$M164,0,AR$231+1)-INDEX($E164:$M164,0,AR$231))/(INDEX($E$160:$M$160,0,AR$231+1)-INDEX($E$160:$M$160,0,AR$231))+AP236)))</f>
        <v>0</v>
      </c>
      <c r="AR236" s="3" cm="1">
        <f t="array" ref="AR236">IF(AS$231=-1,AS236,IF(AS$231=99,AQ236,IF(AS$231=0,INDEX($E164:$M164,0,AS$229),(INDEX($E164:$M164,0,AS$231+1)-INDEX($E164:$M164,0,AS$231))/(INDEX($E$160:$M$160,0,AS$231+1)-INDEX($E$160:$M$160,0,AS$231))+AQ236)))</f>
        <v>0</v>
      </c>
      <c r="AS236" s="3" cm="1">
        <f t="array" ref="AS236">IF(AT$231=-1,AT236,IF(AT$231=99,AR236,IF(AT$231=0,INDEX($E164:$M164,0,AT$229),(INDEX($E164:$M164,0,AT$231+1)-INDEX($E164:$M164,0,AT$231))/(INDEX($E$160:$M$160,0,AT$231+1)-INDEX($E$160:$M$160,0,AT$231))+AR236)))</f>
        <v>0</v>
      </c>
      <c r="AT236" s="3" cm="1">
        <f t="array" ref="AT236">IF(AV$231=-1,AV236,IF(AV$231=99,AS236,IF(AV$231=0,INDEX($E164:$M164,0,AV$229),(INDEX($E164:$M164,0,AV$231+1)-INDEX($E164:$M164,0,AV$231))/(INDEX($E$160:$M$160,0,AV$231+1)-INDEX($E$160:$M$160,0,AV$231))+AS236)))</f>
        <v>0</v>
      </c>
      <c r="AU236" s="3" cm="1">
        <f t="array" ref="AU236">IF(AW$231=-1,AW236,IF(AW$231=99,AS236,IF(AW$231=0,INDEX($E164:$M164,0,AW$229),(INDEX($E164:$M164,0,AW$231+1)-INDEX($E164:$M164,0,AW$231))/(INDEX($E$160:$M$160,0,AW$231+1)-INDEX($E$160:$M$160,0,AW$231))+AS236)))</f>
        <v>0</v>
      </c>
      <c r="AV236" s="3" cm="1">
        <f t="array" ref="AV236">IF(AX$231=-1,AX236,IF(AX$231=99,AT236,IF(AX$231=0,INDEX($E164:$M164,0,AX$229),(INDEX($E164:$M164,0,AX$231+1)-INDEX($E164:$M164,0,AX$231))/(INDEX($E$160:$M$160,0,AX$231+1)-INDEX($E$160:$M$160,0,AX$231))+AT236)))</f>
        <v>0</v>
      </c>
      <c r="AW236" s="3" cm="1">
        <f t="array" ref="AW236">IF(AY$231=-1,AY236,IF(AY$231=99,AV236,IF(AY$231=0,INDEX($E164:$M164,0,AY$229),(INDEX($E164:$M164,0,AY$231+1)-INDEX($E164:$M164,0,AY$231))/(INDEX($E$160:$M$160,0,AY$231+1)-INDEX($E$160:$M$160,0,AY$231))+AV236)))</f>
        <v>0</v>
      </c>
      <c r="AX236" s="3" cm="1">
        <f t="array" ref="AX236">IF(AY$231=-1,AY236,IF(AY$231=99,AV236,IF(AY$231=0,INDEX($E164:$M164,0,AY$229),(INDEX($E164:$M164,0,AY$231+1)-INDEX($E164:$M164,0,AY$231))/(INDEX($E$160:$M$160,0,AY$231+1)-INDEX($E$160:$M$160,0,AY$231))+AV236)))</f>
        <v>0</v>
      </c>
      <c r="AY236" s="3" cm="1">
        <f t="array" ref="AY236">IF(AZ$231=-1,AZ236,IF(AZ$231=99,AX236,IF(AZ$231=0,INDEX($E164:$M164,0,AZ$229),(INDEX($E164:$M164,0,AZ$231+1)-INDEX($E164:$M164,0,AZ$231))/(INDEX($E$160:$M$160,0,AZ$231+1)-INDEX($E$160:$M$160,0,AZ$231))+AX236)))</f>
        <v>0</v>
      </c>
      <c r="AZ236" s="3" cm="1">
        <f t="array" ref="AZ236">IF(BA$231=-1,BA236,IF(BA$231=99,AY236,IF(BA$231=0,INDEX($E164:$M164,0,BA$229),(INDEX($E164:$M164,0,BA$231+1)-INDEX($E164:$M164,0,BA$231))/(INDEX($E$160:$M$160,0,BA$231+1)-INDEX($E$160:$M$160,0,BA$231))+AY236)))</f>
        <v>0</v>
      </c>
      <c r="BA236" s="3" cm="1">
        <f t="array" ref="BA236">IF(BB$231=-1,BB236,IF(BB$231=99,AZ236,IF(BB$231=0,INDEX($E164:$M164,0,BB$229),(INDEX($E164:$M164,0,BB$231+1)-INDEX($E164:$M164,0,BB$231))/(INDEX($E$160:$M$160,0,BB$231+1)-INDEX($E$160:$M$160,0,BB$231))+AZ236)))</f>
        <v>0</v>
      </c>
      <c r="BB236" s="3" cm="1">
        <f t="array" ref="BB236">IF(BC$231=-1,BC236,IF(BC$231=99,BA236,IF(BC$231=0,INDEX($E164:$M164,0,BC$229),(INDEX($E164:$M164,0,BC$231+1)-INDEX($E164:$M164,0,BC$231))/(INDEX($E$160:$M$160,0,BC$231+1)-INDEX($E$160:$M$160,0,BC$231))+BA236)))</f>
        <v>0</v>
      </c>
      <c r="BC236" s="3" cm="1">
        <f t="array" ref="BC236">IF(BD$231=-1,BD236,IF(BD$231=99,BB236,IF(BD$231=0,INDEX($E164:$M164,0,BD$229),(INDEX($E164:$M164,0,BD$231+1)-INDEX($E164:$M164,0,BD$231))/(INDEX($E$160:$M$160,0,BD$231+1)-INDEX($E$160:$M$160,0,BD$231))+BB236)))</f>
        <v>0</v>
      </c>
      <c r="BD236" s="3" cm="1">
        <f t="array" ref="BD236">IF(BE$231=-1,BE236,IF(BE$231=99,BC236,IF(BE$231=0,INDEX($E164:$M164,0,BE$229),(INDEX($E164:$M164,0,BE$231+1)-INDEX($E164:$M164,0,BE$231))/(INDEX($E$160:$M$160,0,BE$231+1)-INDEX($E$160:$M$160,0,BE$231))+BC236)))</f>
        <v>0</v>
      </c>
      <c r="BE236" s="3" cm="1">
        <f t="array" ref="BE236">IF(BF$231=-1,BF236,IF(BF$231=99,BD236,IF(BF$231=0,INDEX($E164:$M164,0,BF$229),(INDEX($E164:$M164,0,BF$231+1)-INDEX($E164:$M164,0,BF$231))/(INDEX($E$160:$M$160,0,BF$231+1)-INDEX($E$160:$M$160,0,BF$231))+BD236)))</f>
        <v>0</v>
      </c>
      <c r="BF236" s="3" cm="1">
        <f t="array" ref="BF236">IF(BG$231=-1,BG236,IF(BG$231=99,BE236,IF(BG$231=0,INDEX($E164:$M164,0,BG$229),(INDEX($E164:$M164,0,BG$231+1)-INDEX($E164:$M164,0,BG$231))/(INDEX($E$160:$M$160,0,BG$231+1)-INDEX($E$160:$M$160,0,BG$231))+BE236)))</f>
        <v>0</v>
      </c>
      <c r="BG236" s="3" cm="1">
        <f t="array" ref="BG236">IF(BH$231=-1,BH236,IF(BH$231=99,BF236,IF(BH$231=0,INDEX($E164:$M164,0,BH$229),(INDEX($E164:$M164,0,BH$231+1)-INDEX($E164:$M164,0,BH$231))/(INDEX($E$160:$M$160,0,BH$231+1)-INDEX($E$160:$M$160,0,BH$231))+BF236)))</f>
        <v>0</v>
      </c>
      <c r="BH236" s="3" cm="1">
        <f t="array" ref="BH236">IF(BI$231=-1,BI236,IF(BI$231=99,BG236,IF(BI$231=0,INDEX($E164:$M164,0,BI$229),(INDEX($E164:$M164,0,BI$231+1)-INDEX($E164:$M164,0,BI$231))/(INDEX($E$160:$M$160,0,BI$231+1)-INDEX($E$160:$M$160,0,BI$231))+BG236)))</f>
        <v>0</v>
      </c>
      <c r="BI236" s="3" cm="1">
        <f t="array" ref="BI236">IF(BJ$231=-1,BJ236,IF(BJ$231=99,BH236,IF(BJ$231=0,INDEX($E164:$M164,0,BJ$229),(INDEX($E164:$M164,0,BJ$231+1)-INDEX($E164:$M164,0,BJ$231))/(INDEX($E$160:$M$160,0,BJ$231+1)-INDEX($E$160:$M$160,0,BJ$231))+BH236)))</f>
        <v>0</v>
      </c>
      <c r="BJ236" s="3" cm="1">
        <f t="array" ref="BJ236">IF(BK$231=-1,BL236,IF(BK$231=99,BI236,IF(BK$231=0,INDEX($E164:$M164,0,BK$229),(INDEX($E164:$M164,0,BK$231+1)-INDEX($E164:$M164,0,BK$231))/(INDEX($E$160:$M$160,0,BK$231+1)-INDEX($E$160:$M$160,0,BK$231))+BI236)))</f>
        <v>0</v>
      </c>
      <c r="BL236" s="3"/>
      <c r="BM236" s="3"/>
      <c r="BN236" s="3"/>
      <c r="BO236" s="3"/>
      <c r="BP236" s="3"/>
      <c r="BQ236" s="3"/>
    </row>
    <row r="237" spans="5:70">
      <c r="E237" t="s">
        <v>16</v>
      </c>
      <c r="F237" s="15" t="str">
        <f t="shared" si="523"/>
        <v/>
      </c>
      <c r="G237" s="16" t="str">
        <f t="shared" si="524"/>
        <v/>
      </c>
      <c r="I237" s="16" t="str">
        <f t="shared" si="525"/>
        <v/>
      </c>
      <c r="J237" s="16"/>
      <c r="K237" s="16" t="str">
        <f t="shared" si="525"/>
        <v/>
      </c>
      <c r="L237" s="16" t="str">
        <f t="shared" si="525"/>
        <v/>
      </c>
      <c r="M237" s="43" t="str">
        <f t="shared" si="526"/>
        <v>TPPUMBT</v>
      </c>
      <c r="N237" s="3"/>
      <c r="O237" s="3"/>
      <c r="P237" s="3"/>
      <c r="Q237" s="3"/>
      <c r="R237" s="3"/>
      <c r="S237" s="3"/>
      <c r="T237" s="3"/>
      <c r="U237" s="3" cm="1">
        <f t="array" ref="U237">IF(V$231=-1,V237,IF(V$231=99,T237,IF(V$231=0,INDEX($E165:$M165,0,V$229),(INDEX($E165:$M165,0,V$231+1)-INDEX($E165:$M165,0,V$231))/(INDEX($E$160:$M$160,0,V$231+1)-INDEX($E$160:$M$160,0,V$231))+T237)))</f>
        <v>104.81726219934336</v>
      </c>
      <c r="V237" s="3" cm="1">
        <f t="array" ref="V237">IF(W$231=-1,W237,IF(W$231=99,U237,IF(W$231=0,INDEX($E165:$M165,0,W$229),(INDEX($E165:$M165,0,W$231+1)-INDEX($E165:$M165,0,W$231))/(INDEX($E$160:$M$160,0,W$231+1)-INDEX($E$160:$M$160,0,W$231))+U237)))</f>
        <v>103.80312501028412</v>
      </c>
      <c r="W237" s="3" cm="1">
        <f t="array" ref="W237">IF(X$231=-1,X237,IF(X$231=99,V237,IF(X$231=0,INDEX($E165:$M165,0,X$229),(INDEX($E165:$M165,0,X$231+1)-INDEX($E165:$M165,0,X$231))/(INDEX($E$160:$M$160,0,X$231+1)-INDEX($E$160:$M$160,0,X$231))+V237)))</f>
        <v>102.78898782122488</v>
      </c>
      <c r="X237" s="3" cm="1">
        <f t="array" ref="X237">IF(Y$231=-1,Y237,IF(Y$231=99,W237,IF(Y$231=0,INDEX($E165:$M165,0,Y$229),(INDEX($E165:$M165,0,Y$231+1)-INDEX($E165:$M165,0,Y$231))/(INDEX($E$160:$M$160,0,Y$231+1)-INDEX($E$160:$M$160,0,Y$231))+W237)))</f>
        <v>103.80312501028412</v>
      </c>
      <c r="Y237" s="3" cm="1">
        <f t="array" ref="Y237">IF(Z$231=-1,Z237,IF(Z$231=99,X237,IF(Z$231=0,INDEX($E165:$M165,0,Z$229),(INDEX($E165:$M165,0,Z$231+1)-INDEX($E165:$M165,0,Z$231))/(INDEX($E$160:$M$160,0,Z$231+1)-INDEX($E$160:$M$160,0,Z$231))+X237)))</f>
        <v>92.269444453585891</v>
      </c>
      <c r="Z237" s="3" cm="1">
        <f t="array" ref="Z237">IF(AA$231=-1,AA237,IF(AA$231=99,Y237,IF(AA$231=0,INDEX($E165:$M165,0,AA$229),(INDEX($E165:$M165,0,AA$231+1)-INDEX($E165:$M165,0,AA$231))/(INDEX($E$160:$M$160,0,AA$231+1)-INDEX($E$160:$M$160,0,AA$231))+Y237)))</f>
        <v>80.735763896887647</v>
      </c>
      <c r="AA237" s="3" cm="1">
        <f t="array" ref="AA237">IF(AD$231=-1,AD237,IF(AD$231=99,Z237,IF(AD$231=0,INDEX($E165:$M165,0,AD$229),(INDEX($E165:$M165,0,AD$231+1)-INDEX($E165:$M165,0,AD$231))/(INDEX($E$160:$M$160,0,AD$231+1)-INDEX($E$160:$M$160,0,AD$231))+Z237)))</f>
        <v>69.202083340189404</v>
      </c>
      <c r="AB237" s="3" cm="1">
        <f t="array" ref="AB237">IF(AD$231=-1,AD237,IF(AD$231=99,Z237,IF(AD$231=0,INDEX($E165:$M165,0,AD$229),(INDEX($E165:$M165,0,AD$231+1)-INDEX($E165:$M165,0,AD$231))/(INDEX($E$160:$M$160,0,AD$231+1)-INDEX($E$160:$M$160,0,AD$231))+Z237)))</f>
        <v>69.202083340189404</v>
      </c>
      <c r="AC237" s="3" cm="1">
        <f t="array" ref="AC237">IF(AD$231=-1,AD237,IF(AD$231=99,Z237,IF(AD$231=0,INDEX($E165:$M165,0,AD$229),(INDEX($E165:$M165,0,AD$231+1)-INDEX($E165:$M165,0,AD$231))/(INDEX($E$160:$M$160,0,AD$231+1)-INDEX($E$160:$M$160,0,AD$231))+Z237)))</f>
        <v>69.202083340189404</v>
      </c>
      <c r="AD237" s="3" cm="1">
        <f t="array" ref="AD237">IF(AE$231=-1,AE237,IF(AE$231=99,AA237,IF(AE$231=0,INDEX($E165:$M165,0,AE$229),(INDEX($E165:$M165,0,AE$231+1)-INDEX($E165:$M165,0,AE$231))/(INDEX($E$160:$M$160,0,AE$231+1)-INDEX($E$160:$M$160,0,AE$231))+AA237)))</f>
        <v>57.668402783491167</v>
      </c>
      <c r="AE237" s="3" cm="1">
        <f t="array" ref="AE237">IF(AF$231=-1,AF237,IF(AF$231=99,AD237,IF(AF$231=0,INDEX($E165:$M165,0,AF$229),(INDEX($E165:$M165,0,AF$231+1)-INDEX($E165:$M165,0,AF$231))/(INDEX($E$160:$M$160,0,AF$231+1)-INDEX($E$160:$M$160,0,AF$231))+AD237)))</f>
        <v>46.134722226792931</v>
      </c>
      <c r="AF237" s="3" cm="1">
        <f t="array" ref="AF237">IF(AG$231=-1,AG237,IF(AG$231=99,AE237,IF(AG$231=0,INDEX($E165:$M165,0,AG$229),(INDEX($E165:$M165,0,AG$231+1)-INDEX($E165:$M165,0,AG$231))/(INDEX($E$160:$M$160,0,AG$231+1)-INDEX($E$160:$M$160,0,AG$231))+AE237)))</f>
        <v>34.601041670094695</v>
      </c>
      <c r="AG237" s="3" cm="1">
        <f t="array" ref="AG237">IF(AH$231=-1,AH237,IF(AH$231=99,AF237,IF(AH$231=0,INDEX($E165:$M165,0,AH$229),(INDEX($E165:$M165,0,AH$231+1)-INDEX($E165:$M165,0,AH$231))/(INDEX($E$160:$M$160,0,AH$231+1)-INDEX($E$160:$M$160,0,AH$231))+AF237)))</f>
        <v>23.067361113396458</v>
      </c>
      <c r="AH237" s="3" cm="1">
        <f t="array" ref="AH237">IF(AI$231=-1,AI237,IF(AI$231=99,AG237,IF(AI$231=0,INDEX($E165:$M165,0,AI$229),(INDEX($E165:$M165,0,AI$231+1)-INDEX($E165:$M165,0,AI$231))/(INDEX($E$160:$M$160,0,AI$231+1)-INDEX($E$160:$M$160,0,AI$231))+AG237)))</f>
        <v>11.533680556698222</v>
      </c>
      <c r="AI237" s="3" cm="1">
        <f t="array" ref="AI237">IF(AJ$231=-1,AJ237,IF(AJ$231=99,AH237,IF(AJ$231=0,INDEX($E165:$M165,0,AJ$229),(INDEX($E165:$M165,0,AJ$231+1)-INDEX($E165:$M165,0,AJ$231))/(INDEX($E$160:$M$160,0,AJ$231+1)-INDEX($E$160:$M$160,0,AJ$231))+AH237)))</f>
        <v>-1.4210854715202004E-14</v>
      </c>
      <c r="AJ237" s="3" cm="1">
        <f t="array" ref="AJ237">IF(AK$231=-1,AK237,IF(AK$231=99,AI237,IF(AK$231=0,INDEX($E165:$M165,0,AK$229),(INDEX($E165:$M165,0,AK$231+1)-INDEX($E165:$M165,0,AK$231))/(INDEX($E$160:$M$160,0,AK$231+1)-INDEX($E$160:$M$160,0,AK$231))+AI237)))</f>
        <v>0</v>
      </c>
      <c r="AK237" s="3" cm="1">
        <f t="array" ref="AK237">IF(AL$231=-1,AL237,IF(AL$231=99,AJ237,IF(AL$231=0,INDEX($E165:$M165,0,AL$229),(INDEX($E165:$M165,0,AL$231+1)-INDEX($E165:$M165,0,AL$231))/(INDEX($E$160:$M$160,0,AL$231+1)-INDEX($E$160:$M$160,0,AL$231))+AJ237)))</f>
        <v>0</v>
      </c>
      <c r="AL237" s="3" cm="1">
        <f t="array" ref="AL237">IF(AO$231=-1,AO237,IF(AO$231=99,AK237,IF(AO$231=0,INDEX($E165:$M165,0,AO$229),(INDEX($E165:$M165,0,AO$231+1)-INDEX($E165:$M165,0,AO$231))/(INDEX($E$160:$M$160,0,AO$231+1)-INDEX($E$160:$M$160,0,AO$231))+AK237)))</f>
        <v>0</v>
      </c>
      <c r="AM237" s="3" cm="1">
        <f t="array" ref="AM237">IF(AO$231=-1,AO237,IF(AO$231=99,AK237,IF(AO$231=0,INDEX($E165:$M165,0,AO$229),(INDEX($E165:$M165,0,AO$231+1)-INDEX($E165:$M165,0,AO$231))/(INDEX($E$160:$M$160,0,AO$231+1)-INDEX($E$160:$M$160,0,AO$231))+AK237)))</f>
        <v>0</v>
      </c>
      <c r="AN237" s="3" cm="1">
        <f t="array" ref="AN237">IF(AO$231=-1,AO237,IF(AO$231=99,AK237,IF(AO$231=0,INDEX($E165:$M165,0,AO$229),(INDEX($E165:$M165,0,AO$231+1)-INDEX($E165:$M165,0,AO$231))/(INDEX($E$160:$M$160,0,AO$231+1)-INDEX($E$160:$M$160,0,AO$231))+AK237)))</f>
        <v>0</v>
      </c>
      <c r="AO237" s="3" cm="1">
        <f t="array" ref="AO237">IF(AP$231=-1,AP237,IF(AP$231=99,AL237,IF(AP$231=0,INDEX($E165:$M165,0,AP$229),(INDEX($E165:$M165,0,AP$231+1)-INDEX($E165:$M165,0,AP$231))/(INDEX($E$160:$M$160,0,AP$231+1)-INDEX($E$160:$M$160,0,AP$231))+AL237)))</f>
        <v>0</v>
      </c>
      <c r="AP237" s="3" cm="1">
        <f t="array" ref="AP237">IF(AQ$231=-1,AQ237,IF(AQ$231=99,AO237,IF(AQ$231=0,INDEX($E165:$M165,0,AQ$229),(INDEX($E165:$M165,0,AQ$231+1)-INDEX($E165:$M165,0,AQ$231))/(INDEX($E$160:$M$160,0,AQ$231+1)-INDEX($E$160:$M$160,0,AQ$231))+AO237)))</f>
        <v>0</v>
      </c>
      <c r="AQ237" s="3" cm="1">
        <f t="array" ref="AQ237">IF(AR$231=-1,AR237,IF(AR$231=99,AP237,IF(AR$231=0,INDEX($E165:$M165,0,AR$229),(INDEX($E165:$M165,0,AR$231+1)-INDEX($E165:$M165,0,AR$231))/(INDEX($E$160:$M$160,0,AR$231+1)-INDEX($E$160:$M$160,0,AR$231))+AP237)))</f>
        <v>0</v>
      </c>
      <c r="AR237" s="3" cm="1">
        <f t="array" ref="AR237">IF(AS$231=-1,AS237,IF(AS$231=99,AQ237,IF(AS$231=0,INDEX($E165:$M165,0,AS$229),(INDEX($E165:$M165,0,AS$231+1)-INDEX($E165:$M165,0,AS$231))/(INDEX($E$160:$M$160,0,AS$231+1)-INDEX($E$160:$M$160,0,AS$231))+AQ237)))</f>
        <v>0</v>
      </c>
      <c r="AS237" s="3" cm="1">
        <f t="array" ref="AS237">IF(AT$231=-1,AT237,IF(AT$231=99,AR237,IF(AT$231=0,INDEX($E165:$M165,0,AT$229),(INDEX($E165:$M165,0,AT$231+1)-INDEX($E165:$M165,0,AT$231))/(INDEX($E$160:$M$160,0,AT$231+1)-INDEX($E$160:$M$160,0,AT$231))+AR237)))</f>
        <v>0</v>
      </c>
      <c r="AT237" s="3" cm="1">
        <f t="array" ref="AT237">IF(AV$231=-1,AV237,IF(AV$231=99,AS237,IF(AV$231=0,INDEX($E165:$M165,0,AV$229),(INDEX($E165:$M165,0,AV$231+1)-INDEX($E165:$M165,0,AV$231))/(INDEX($E$160:$M$160,0,AV$231+1)-INDEX($E$160:$M$160,0,AV$231))+AS237)))</f>
        <v>0</v>
      </c>
      <c r="AU237" s="3" cm="1">
        <f t="array" ref="AU237">IF(AW$231=-1,AW237,IF(AW$231=99,AS237,IF(AW$231=0,INDEX($E165:$M165,0,AW$229),(INDEX($E165:$M165,0,AW$231+1)-INDEX($E165:$M165,0,AW$231))/(INDEX($E$160:$M$160,0,AW$231+1)-INDEX($E$160:$M$160,0,AW$231))+AS237)))</f>
        <v>0</v>
      </c>
      <c r="AV237" s="3" cm="1">
        <f t="array" ref="AV237">IF(AX$231=-1,AX237,IF(AX$231=99,AT237,IF(AX$231=0,INDEX($E165:$M165,0,AX$229),(INDEX($E165:$M165,0,AX$231+1)-INDEX($E165:$M165,0,AX$231))/(INDEX($E$160:$M$160,0,AX$231+1)-INDEX($E$160:$M$160,0,AX$231))+AT237)))</f>
        <v>0</v>
      </c>
      <c r="AW237" s="3" cm="1">
        <f t="array" ref="AW237">IF(AY$231=-1,AY237,IF(AY$231=99,AV237,IF(AY$231=0,INDEX($E165:$M165,0,AY$229),(INDEX($E165:$M165,0,AY$231+1)-INDEX($E165:$M165,0,AY$231))/(INDEX($E$160:$M$160,0,AY$231+1)-INDEX($E$160:$M$160,0,AY$231))+AV237)))</f>
        <v>0</v>
      </c>
      <c r="AX237" s="3" cm="1">
        <f t="array" ref="AX237">IF(AY$231=-1,AY237,IF(AY$231=99,AV237,IF(AY$231=0,INDEX($E165:$M165,0,AY$229),(INDEX($E165:$M165,0,AY$231+1)-INDEX($E165:$M165,0,AY$231))/(INDEX($E$160:$M$160,0,AY$231+1)-INDEX($E$160:$M$160,0,AY$231))+AV237)))</f>
        <v>0</v>
      </c>
      <c r="AY237" s="3" cm="1">
        <f t="array" ref="AY237">IF(AZ$231=-1,AZ237,IF(AZ$231=99,AX237,IF(AZ$231=0,INDEX($E165:$M165,0,AZ$229),(INDEX($E165:$M165,0,AZ$231+1)-INDEX($E165:$M165,0,AZ$231))/(INDEX($E$160:$M$160,0,AZ$231+1)-INDEX($E$160:$M$160,0,AZ$231))+AX237)))</f>
        <v>0</v>
      </c>
      <c r="AZ237" s="3" cm="1">
        <f t="array" ref="AZ237">IF(BA$231=-1,BA237,IF(BA$231=99,AY237,IF(BA$231=0,INDEX($E165:$M165,0,BA$229),(INDEX($E165:$M165,0,BA$231+1)-INDEX($E165:$M165,0,BA$231))/(INDEX($E$160:$M$160,0,BA$231+1)-INDEX($E$160:$M$160,0,BA$231))+AY237)))</f>
        <v>0</v>
      </c>
      <c r="BA237" s="3" cm="1">
        <f t="array" ref="BA237">IF(BB$231=-1,BB237,IF(BB$231=99,AZ237,IF(BB$231=0,INDEX($E165:$M165,0,BB$229),(INDEX($E165:$M165,0,BB$231+1)-INDEX($E165:$M165,0,BB$231))/(INDEX($E$160:$M$160,0,BB$231+1)-INDEX($E$160:$M$160,0,BB$231))+AZ237)))</f>
        <v>0</v>
      </c>
      <c r="BB237" s="3" cm="1">
        <f t="array" ref="BB237">IF(BC$231=-1,BC237,IF(BC$231=99,BA237,IF(BC$231=0,INDEX($E165:$M165,0,BC$229),(INDEX($E165:$M165,0,BC$231+1)-INDEX($E165:$M165,0,BC$231))/(INDEX($E$160:$M$160,0,BC$231+1)-INDEX($E$160:$M$160,0,BC$231))+BA237)))</f>
        <v>0</v>
      </c>
      <c r="BC237" s="3" cm="1">
        <f t="array" ref="BC237">IF(BD$231=-1,BD237,IF(BD$231=99,BB237,IF(BD$231=0,INDEX($E165:$M165,0,BD$229),(INDEX($E165:$M165,0,BD$231+1)-INDEX($E165:$M165,0,BD$231))/(INDEX($E$160:$M$160,0,BD$231+1)-INDEX($E$160:$M$160,0,BD$231))+BB237)))</f>
        <v>0</v>
      </c>
      <c r="BD237" s="3" cm="1">
        <f t="array" ref="BD237">IF(BE$231=-1,BE237,IF(BE$231=99,BC237,IF(BE$231=0,INDEX($E165:$M165,0,BE$229),(INDEX($E165:$M165,0,BE$231+1)-INDEX($E165:$M165,0,BE$231))/(INDEX($E$160:$M$160,0,BE$231+1)-INDEX($E$160:$M$160,0,BE$231))+BC237)))</f>
        <v>0</v>
      </c>
      <c r="BE237" s="3" cm="1">
        <f t="array" ref="BE237">IF(BF$231=-1,BF237,IF(BF$231=99,BD237,IF(BF$231=0,INDEX($E165:$M165,0,BF$229),(INDEX($E165:$M165,0,BF$231+1)-INDEX($E165:$M165,0,BF$231))/(INDEX($E$160:$M$160,0,BF$231+1)-INDEX($E$160:$M$160,0,BF$231))+BD237)))</f>
        <v>0</v>
      </c>
      <c r="BF237" s="3" cm="1">
        <f t="array" ref="BF237">IF(BG$231=-1,BG237,IF(BG$231=99,BE237,IF(BG$231=0,INDEX($E165:$M165,0,BG$229),(INDEX($E165:$M165,0,BG$231+1)-INDEX($E165:$M165,0,BG$231))/(INDEX($E$160:$M$160,0,BG$231+1)-INDEX($E$160:$M$160,0,BG$231))+BE237)))</f>
        <v>0</v>
      </c>
      <c r="BG237" s="3" cm="1">
        <f t="array" ref="BG237">IF(BH$231=-1,BH237,IF(BH$231=99,BF237,IF(BH$231=0,INDEX($E165:$M165,0,BH$229),(INDEX($E165:$M165,0,BH$231+1)-INDEX($E165:$M165,0,BH$231))/(INDEX($E$160:$M$160,0,BH$231+1)-INDEX($E$160:$M$160,0,BH$231))+BF237)))</f>
        <v>0</v>
      </c>
      <c r="BH237" s="3" cm="1">
        <f t="array" ref="BH237">IF(BI$231=-1,BI237,IF(BI$231=99,BG237,IF(BI$231=0,INDEX($E165:$M165,0,BI$229),(INDEX($E165:$M165,0,BI$231+1)-INDEX($E165:$M165,0,BI$231))/(INDEX($E$160:$M$160,0,BI$231+1)-INDEX($E$160:$M$160,0,BI$231))+BG237)))</f>
        <v>0</v>
      </c>
      <c r="BI237" s="3" cm="1">
        <f t="array" ref="BI237">IF(BJ$231=-1,BJ237,IF(BJ$231=99,BH237,IF(BJ$231=0,INDEX($E165:$M165,0,BJ$229),(INDEX($E165:$M165,0,BJ$231+1)-INDEX($E165:$M165,0,BJ$231))/(INDEX($E$160:$M$160,0,BJ$231+1)-INDEX($E$160:$M$160,0,BJ$231))+BH237)))</f>
        <v>0</v>
      </c>
      <c r="BJ237" s="3" cm="1">
        <f t="array" ref="BJ237">IF(BK$231=-1,BL237,IF(BK$231=99,BI237,IF(BK$231=0,INDEX($E165:$M165,0,BK$229),(INDEX($E165:$M165,0,BK$231+1)-INDEX($E165:$M165,0,BK$231))/(INDEX($E$160:$M$160,0,BK$231+1)-INDEX($E$160:$M$160,0,BK$231))+BI237)))</f>
        <v>0</v>
      </c>
      <c r="BL237" s="3"/>
      <c r="BM237" s="3"/>
      <c r="BN237" s="3"/>
      <c r="BO237" s="3"/>
      <c r="BP237" s="3"/>
      <c r="BQ237" s="3"/>
    </row>
    <row r="238" spans="5:70">
      <c r="E238" t="s">
        <v>16</v>
      </c>
      <c r="F238" s="15" t="str">
        <f t="shared" si="523"/>
        <v/>
      </c>
      <c r="G238" s="16" t="str">
        <f t="shared" si="524"/>
        <v/>
      </c>
      <c r="I238" s="16" t="str">
        <f t="shared" si="525"/>
        <v/>
      </c>
      <c r="J238" s="16"/>
      <c r="K238" s="16" t="str">
        <f t="shared" si="525"/>
        <v/>
      </c>
      <c r="L238" s="16" t="str">
        <f t="shared" si="525"/>
        <v/>
      </c>
      <c r="M238" s="43" t="str">
        <f t="shared" si="526"/>
        <v>TPPUBRT</v>
      </c>
      <c r="N238" s="3"/>
      <c r="O238" s="3"/>
      <c r="P238" s="3"/>
      <c r="Q238" s="3"/>
      <c r="R238" s="3"/>
      <c r="S238" s="3"/>
      <c r="T238" s="3"/>
      <c r="U238" s="3" cm="1">
        <f t="array" ref="U238">IF(V$231=-1,V238,IF(V$231=99,T238,IF(V$231=0,INDEX($E166:$M166,0,V$229),(INDEX($E166:$M166,0,V$231+1)-INDEX($E166:$M166,0,V$231))/(INDEX($E$160:$M$160,0,V$231+1)-INDEX($E$160:$M$160,0,V$231))+T238)))</f>
        <v>2.5547042090015273</v>
      </c>
      <c r="V238" s="3" cm="1">
        <f t="array" ref="V238">IF(W$231=-1,W238,IF(W$231=99,U238,IF(W$231=0,INDEX($E166:$M166,0,W$229),(INDEX($E166:$M166,0,W$231+1)-INDEX($E166:$M166,0,W$231))/(INDEX($E$160:$M$160,0,W$231+1)-INDEX($E$160:$M$160,0,W$231))+U238)))</f>
        <v>7.1285655645901684</v>
      </c>
      <c r="W238" s="3" cm="1">
        <f t="array" ref="W238">IF(X$231=-1,X238,IF(X$231=99,V238,IF(X$231=0,INDEX($E166:$M166,0,X$229),(INDEX($E166:$M166,0,X$231+1)-INDEX($E166:$M166,0,X$231))/(INDEX($E$160:$M$160,0,X$231+1)-INDEX($E$160:$M$160,0,X$231))+V238)))</f>
        <v>11.702426920178809</v>
      </c>
      <c r="X238" s="3" cm="1">
        <f t="array" ref="X238">IF(Y$231=-1,Y238,IF(Y$231=99,W238,IF(Y$231=0,INDEX($E166:$M166,0,Y$229),(INDEX($E166:$M166,0,Y$231+1)-INDEX($E166:$M166,0,Y$231))/(INDEX($E$160:$M$160,0,Y$231+1)-INDEX($E$160:$M$160,0,Y$231))+W238)))</f>
        <v>7.1285655645901684</v>
      </c>
      <c r="Y238" s="3" cm="1">
        <f t="array" ref="Y238">IF(Z$231=-1,Z238,IF(Z$231=99,X238,IF(Z$231=0,INDEX($E166:$M166,0,Z$229),(INDEX($E166:$M166,0,Z$231+1)-INDEX($E166:$M166,0,Z$231))/(INDEX($E$160:$M$160,0,Z$231+1)-INDEX($E$160:$M$160,0,Z$231))+X238)))</f>
        <v>8.083512492161633</v>
      </c>
      <c r="Z238" s="3" cm="1">
        <f t="array" ref="Z238">IF(AA$231=-1,AA238,IF(AA$231=99,Y238,IF(AA$231=0,INDEX($E166:$M166,0,AA$229),(INDEX($E166:$M166,0,AA$231+1)-INDEX($E166:$M166,0,AA$231))/(INDEX($E$160:$M$160,0,AA$231+1)-INDEX($E$160:$M$160,0,AA$231))+Y238)))</f>
        <v>9.0384594197330976</v>
      </c>
      <c r="AA238" s="3" cm="1">
        <f t="array" ref="AA238">IF(AD$231=-1,AD238,IF(AD$231=99,Z238,IF(AD$231=0,INDEX($E166:$M166,0,AD$229),(INDEX($E166:$M166,0,AD$231+1)-INDEX($E166:$M166,0,AD$231))/(INDEX($E$160:$M$160,0,AD$231+1)-INDEX($E$160:$M$160,0,AD$231))+Z238)))</f>
        <v>9.9934063473045622</v>
      </c>
      <c r="AB238" s="3" cm="1">
        <f t="array" ref="AB238">IF(AD$231=-1,AD238,IF(AD$231=99,Z238,IF(AD$231=0,INDEX($E166:$M166,0,AD$229),(INDEX($E166:$M166,0,AD$231+1)-INDEX($E166:$M166,0,AD$231))/(INDEX($E$160:$M$160,0,AD$231+1)-INDEX($E$160:$M$160,0,AD$231))+Z238)))</f>
        <v>9.9934063473045622</v>
      </c>
      <c r="AC238" s="3" cm="1">
        <f t="array" ref="AC238">IF(AD$231=-1,AD238,IF(AD$231=99,Z238,IF(AD$231=0,INDEX($E166:$M166,0,AD$229),(INDEX($E166:$M166,0,AD$231+1)-INDEX($E166:$M166,0,AD$231))/(INDEX($E$160:$M$160,0,AD$231+1)-INDEX($E$160:$M$160,0,AD$231))+Z238)))</f>
        <v>9.9934063473045622</v>
      </c>
      <c r="AD238" s="3" cm="1">
        <f t="array" ref="AD238">IF(AE$231=-1,AE238,IF(AE$231=99,AA238,IF(AE$231=0,INDEX($E166:$M166,0,AE$229),(INDEX($E166:$M166,0,AE$231+1)-INDEX($E166:$M166,0,AE$231))/(INDEX($E$160:$M$160,0,AE$231+1)-INDEX($E$160:$M$160,0,AE$231))+AA238)))</f>
        <v>10.948353274876027</v>
      </c>
      <c r="AE238" s="3" cm="1">
        <f t="array" ref="AE238">IF(AF$231=-1,AF238,IF(AF$231=99,AD238,IF(AF$231=0,INDEX($E166:$M166,0,AF$229),(INDEX($E166:$M166,0,AF$231+1)-INDEX($E166:$M166,0,AF$231))/(INDEX($E$160:$M$160,0,AF$231+1)-INDEX($E$160:$M$160,0,AF$231))+AD238)))</f>
        <v>11.903300202447491</v>
      </c>
      <c r="AF238" s="3" cm="1">
        <f t="array" ref="AF238">IF(AG$231=-1,AG238,IF(AG$231=99,AE238,IF(AG$231=0,INDEX($E166:$M166,0,AG$229),(INDEX($E166:$M166,0,AG$231+1)-INDEX($E166:$M166,0,AG$231))/(INDEX($E$160:$M$160,0,AG$231+1)-INDEX($E$160:$M$160,0,AG$231))+AE238)))</f>
        <v>12.858247130018956</v>
      </c>
      <c r="AG238" s="3" cm="1">
        <f t="array" ref="AG238">IF(AH$231=-1,AH238,IF(AH$231=99,AF238,IF(AH$231=0,INDEX($E166:$M166,0,AH$229),(INDEX($E166:$M166,0,AH$231+1)-INDEX($E166:$M166,0,AH$231))/(INDEX($E$160:$M$160,0,AH$231+1)-INDEX($E$160:$M$160,0,AH$231))+AF238)))</f>
        <v>13.813194057590421</v>
      </c>
      <c r="AH238" s="3" cm="1">
        <f t="array" ref="AH238">IF(AI$231=-1,AI238,IF(AI$231=99,AG238,IF(AI$231=0,INDEX($E166:$M166,0,AI$229),(INDEX($E166:$M166,0,AI$231+1)-INDEX($E166:$M166,0,AI$231))/(INDEX($E$160:$M$160,0,AI$231+1)-INDEX($E$160:$M$160,0,AI$231))+AG238)))</f>
        <v>14.768140985161885</v>
      </c>
      <c r="AI238" s="3" cm="1">
        <f t="array" ref="AI238">IF(AJ$231=-1,AJ238,IF(AJ$231=99,AH238,IF(AJ$231=0,INDEX($E166:$M166,0,AJ$229),(INDEX($E166:$M166,0,AJ$231+1)-INDEX($E166:$M166,0,AJ$231))/(INDEX($E$160:$M$160,0,AJ$231+1)-INDEX($E$160:$M$160,0,AJ$231))+AH238)))</f>
        <v>15.72308791273335</v>
      </c>
      <c r="AJ238" s="3" cm="1">
        <f t="array" ref="AJ238">IF(AK$231=-1,AK238,IF(AK$231=99,AI238,IF(AK$231=0,INDEX($E166:$M166,0,AK$229),(INDEX($E166:$M166,0,AK$231+1)-INDEX($E166:$M166,0,AK$231))/(INDEX($E$160:$M$160,0,AK$231+1)-INDEX($E$160:$M$160,0,AK$231))+AI238)))</f>
        <v>15.723087912733352</v>
      </c>
      <c r="AK238" s="3" cm="1">
        <f t="array" ref="AK238">IF(AL$231=-1,AL238,IF(AL$231=99,AJ238,IF(AL$231=0,INDEX($E166:$M166,0,AL$229),(INDEX($E166:$M166,0,AL$231+1)-INDEX($E166:$M166,0,AL$231))/(INDEX($E$160:$M$160,0,AL$231+1)-INDEX($E$160:$M$160,0,AL$231))+AJ238)))</f>
        <v>15.723087912733352</v>
      </c>
      <c r="AL238" s="3" cm="1">
        <f t="array" ref="AL238">IF(AO$231=-1,AO238,IF(AO$231=99,AK238,IF(AO$231=0,INDEX($E166:$M166,0,AO$229),(INDEX($E166:$M166,0,AO$231+1)-INDEX($E166:$M166,0,AO$231))/(INDEX($E$160:$M$160,0,AO$231+1)-INDEX($E$160:$M$160,0,AO$231))+AK238)))</f>
        <v>15.723087912733352</v>
      </c>
      <c r="AM238" s="3" cm="1">
        <f t="array" ref="AM238">IF(AO$231=-1,AO238,IF(AO$231=99,AK238,IF(AO$231=0,INDEX($E166:$M166,0,AO$229),(INDEX($E166:$M166,0,AO$231+1)-INDEX($E166:$M166,0,AO$231))/(INDEX($E$160:$M$160,0,AO$231+1)-INDEX($E$160:$M$160,0,AO$231))+AK238)))</f>
        <v>15.723087912733352</v>
      </c>
      <c r="AN238" s="3" cm="1">
        <f t="array" ref="AN238">IF(AO$231=-1,AO238,IF(AO$231=99,AK238,IF(AO$231=0,INDEX($E166:$M166,0,AO$229),(INDEX($E166:$M166,0,AO$231+1)-INDEX($E166:$M166,0,AO$231))/(INDEX($E$160:$M$160,0,AO$231+1)-INDEX($E$160:$M$160,0,AO$231))+AK238)))</f>
        <v>15.723087912733352</v>
      </c>
      <c r="AO238" s="3" cm="1">
        <f t="array" ref="AO238">IF(AP$231=-1,AP238,IF(AP$231=99,AL238,IF(AP$231=0,INDEX($E166:$M166,0,AP$229),(INDEX($E166:$M166,0,AP$231+1)-INDEX($E166:$M166,0,AP$231))/(INDEX($E$160:$M$160,0,AP$231+1)-INDEX($E$160:$M$160,0,AP$231))+AL238)))</f>
        <v>15.723087912733352</v>
      </c>
      <c r="AP238" s="3" cm="1">
        <f t="array" ref="AP238">IF(AQ$231=-1,AQ238,IF(AQ$231=99,AO238,IF(AQ$231=0,INDEX($E166:$M166,0,AQ$229),(INDEX($E166:$M166,0,AQ$231+1)-INDEX($E166:$M166,0,AQ$231))/(INDEX($E$160:$M$160,0,AQ$231+1)-INDEX($E$160:$M$160,0,AQ$231))+AO238)))</f>
        <v>15.723087912733352</v>
      </c>
      <c r="AQ238" s="3" cm="1">
        <f t="array" ref="AQ238">IF(AR$231=-1,AR238,IF(AR$231=99,AP238,IF(AR$231=0,INDEX($E166:$M166,0,AR$229),(INDEX($E166:$M166,0,AR$231+1)-INDEX($E166:$M166,0,AR$231))/(INDEX($E$160:$M$160,0,AR$231+1)-INDEX($E$160:$M$160,0,AR$231))+AP238)))</f>
        <v>15.723087912733352</v>
      </c>
      <c r="AR238" s="3" cm="1">
        <f t="array" ref="AR238">IF(AS$231=-1,AS238,IF(AS$231=99,AQ238,IF(AS$231=0,INDEX($E166:$M166,0,AS$229),(INDEX($E166:$M166,0,AS$231+1)-INDEX($E166:$M166,0,AS$231))/(INDEX($E$160:$M$160,0,AS$231+1)-INDEX($E$160:$M$160,0,AS$231))+AQ238)))</f>
        <v>15.723087912733352</v>
      </c>
      <c r="AS238" s="3" cm="1">
        <f t="array" ref="AS238">IF(AT$231=-1,AT238,IF(AT$231=99,AR238,IF(AT$231=0,INDEX($E166:$M166,0,AT$229),(INDEX($E166:$M166,0,AT$231+1)-INDEX($E166:$M166,0,AT$231))/(INDEX($E$160:$M$160,0,AT$231+1)-INDEX($E$160:$M$160,0,AT$231))+AR238)))</f>
        <v>15.723087912733352</v>
      </c>
      <c r="AT238" s="3" cm="1">
        <f t="array" ref="AT238">IF(AV$231=-1,AV238,IF(AV$231=99,AS238,IF(AV$231=0,INDEX($E166:$M166,0,AV$229),(INDEX($E166:$M166,0,AV$231+1)-INDEX($E166:$M166,0,AV$231))/(INDEX($E$160:$M$160,0,AV$231+1)-INDEX($E$160:$M$160,0,AV$231))+AS238)))</f>
        <v>15.723087912733352</v>
      </c>
      <c r="AU238" s="3" cm="1">
        <f t="array" ref="AU238">IF(AW$231=-1,AW238,IF(AW$231=99,AS238,IF(AW$231=0,INDEX($E166:$M166,0,AW$229),(INDEX($E166:$M166,0,AW$231+1)-INDEX($E166:$M166,0,AW$231))/(INDEX($E$160:$M$160,0,AW$231+1)-INDEX($E$160:$M$160,0,AW$231))+AS238)))</f>
        <v>15.723087912733352</v>
      </c>
      <c r="AV238" s="3" cm="1">
        <f t="array" ref="AV238">IF(AX$231=-1,AX238,IF(AX$231=99,AT238,IF(AX$231=0,INDEX($E166:$M166,0,AX$229),(INDEX($E166:$M166,0,AX$231+1)-INDEX($E166:$M166,0,AX$231))/(INDEX($E$160:$M$160,0,AX$231+1)-INDEX($E$160:$M$160,0,AX$231))+AT238)))</f>
        <v>15.723087912733352</v>
      </c>
      <c r="AW238" s="3" cm="1">
        <f t="array" ref="AW238">IF(AY$231=-1,AY238,IF(AY$231=99,AV238,IF(AY$231=0,INDEX($E166:$M166,0,AY$229),(INDEX($E166:$M166,0,AY$231+1)-INDEX($E166:$M166,0,AY$231))/(INDEX($E$160:$M$160,0,AY$231+1)-INDEX($E$160:$M$160,0,AY$231))+AV238)))</f>
        <v>15.723087912733352</v>
      </c>
      <c r="AX238" s="3" cm="1">
        <f t="array" ref="AX238">IF(AY$231=-1,AY238,IF(AY$231=99,AV238,IF(AY$231=0,INDEX($E166:$M166,0,AY$229),(INDEX($E166:$M166,0,AY$231+1)-INDEX($E166:$M166,0,AY$231))/(INDEX($E$160:$M$160,0,AY$231+1)-INDEX($E$160:$M$160,0,AY$231))+AV238)))</f>
        <v>15.723087912733352</v>
      </c>
      <c r="AY238" s="3" cm="1">
        <f t="array" ref="AY238">IF(AZ$231=-1,AZ238,IF(AZ$231=99,AX238,IF(AZ$231=0,INDEX($E166:$M166,0,AZ$229),(INDEX($E166:$M166,0,AZ$231+1)-INDEX($E166:$M166,0,AZ$231))/(INDEX($E$160:$M$160,0,AZ$231+1)-INDEX($E$160:$M$160,0,AZ$231))+AX238)))</f>
        <v>15.723087912733352</v>
      </c>
      <c r="AZ238" s="3" cm="1">
        <f t="array" ref="AZ238">IF(BA$231=-1,BA238,IF(BA$231=99,AY238,IF(BA$231=0,INDEX($E166:$M166,0,BA$229),(INDEX($E166:$M166,0,BA$231+1)-INDEX($E166:$M166,0,BA$231))/(INDEX($E$160:$M$160,0,BA$231+1)-INDEX($E$160:$M$160,0,BA$231))+AY238)))</f>
        <v>15.723087912733352</v>
      </c>
      <c r="BA238" s="3" cm="1">
        <f t="array" ref="BA238">IF(BB$231=-1,BB238,IF(BB$231=99,AZ238,IF(BB$231=0,INDEX($E166:$M166,0,BB$229),(INDEX($E166:$M166,0,BB$231+1)-INDEX($E166:$M166,0,BB$231))/(INDEX($E$160:$M$160,0,BB$231+1)-INDEX($E$160:$M$160,0,BB$231))+AZ238)))</f>
        <v>15.723087912733352</v>
      </c>
      <c r="BB238" s="3" cm="1">
        <f t="array" ref="BB238">IF(BC$231=-1,BC238,IF(BC$231=99,BA238,IF(BC$231=0,INDEX($E166:$M166,0,BC$229),(INDEX($E166:$M166,0,BC$231+1)-INDEX($E166:$M166,0,BC$231))/(INDEX($E$160:$M$160,0,BC$231+1)-INDEX($E$160:$M$160,0,BC$231))+BA238)))</f>
        <v>15.723087912733352</v>
      </c>
      <c r="BC238" s="3" cm="1">
        <f t="array" ref="BC238">IF(BD$231=-1,BD238,IF(BD$231=99,BB238,IF(BD$231=0,INDEX($E166:$M166,0,BD$229),(INDEX($E166:$M166,0,BD$231+1)-INDEX($E166:$M166,0,BD$231))/(INDEX($E$160:$M$160,0,BD$231+1)-INDEX($E$160:$M$160,0,BD$231))+BB238)))</f>
        <v>15.723087912733352</v>
      </c>
      <c r="BD238" s="3" cm="1">
        <f t="array" ref="BD238">IF(BE$231=-1,BE238,IF(BE$231=99,BC238,IF(BE$231=0,INDEX($E166:$M166,0,BE$229),(INDEX($E166:$M166,0,BE$231+1)-INDEX($E166:$M166,0,BE$231))/(INDEX($E$160:$M$160,0,BE$231+1)-INDEX($E$160:$M$160,0,BE$231))+BC238)))</f>
        <v>15.723087912733352</v>
      </c>
      <c r="BE238" s="3" cm="1">
        <f t="array" ref="BE238">IF(BF$231=-1,BF238,IF(BF$231=99,BD238,IF(BF$231=0,INDEX($E166:$M166,0,BF$229),(INDEX($E166:$M166,0,BF$231+1)-INDEX($E166:$M166,0,BF$231))/(INDEX($E$160:$M$160,0,BF$231+1)-INDEX($E$160:$M$160,0,BF$231))+BD238)))</f>
        <v>15.723087912733352</v>
      </c>
      <c r="BF238" s="3" cm="1">
        <f t="array" ref="BF238">IF(BG$231=-1,BG238,IF(BG$231=99,BE238,IF(BG$231=0,INDEX($E166:$M166,0,BG$229),(INDEX($E166:$M166,0,BG$231+1)-INDEX($E166:$M166,0,BG$231))/(INDEX($E$160:$M$160,0,BG$231+1)-INDEX($E$160:$M$160,0,BG$231))+BE238)))</f>
        <v>15.723087912733352</v>
      </c>
      <c r="BG238" s="3" cm="1">
        <f t="array" ref="BG238">IF(BH$231=-1,BH238,IF(BH$231=99,BF238,IF(BH$231=0,INDEX($E166:$M166,0,BH$229),(INDEX($E166:$M166,0,BH$231+1)-INDEX($E166:$M166,0,BH$231))/(INDEX($E$160:$M$160,0,BH$231+1)-INDEX($E$160:$M$160,0,BH$231))+BF238)))</f>
        <v>15.723087912733352</v>
      </c>
      <c r="BH238" s="3" cm="1">
        <f t="array" ref="BH238">IF(BI$231=-1,BI238,IF(BI$231=99,BG238,IF(BI$231=0,INDEX($E166:$M166,0,BI$229),(INDEX($E166:$M166,0,BI$231+1)-INDEX($E166:$M166,0,BI$231))/(INDEX($E$160:$M$160,0,BI$231+1)-INDEX($E$160:$M$160,0,BI$231))+BG238)))</f>
        <v>15.723087912733352</v>
      </c>
      <c r="BI238" s="3" cm="1">
        <f t="array" ref="BI238">IF(BJ$231=-1,BJ238,IF(BJ$231=99,BH238,IF(BJ$231=0,INDEX($E166:$M166,0,BJ$229),(INDEX($E166:$M166,0,BJ$231+1)-INDEX($E166:$M166,0,BJ$231))/(INDEX($E$160:$M$160,0,BJ$231+1)-INDEX($E$160:$M$160,0,BJ$231))+BH238)))</f>
        <v>15.723087912733352</v>
      </c>
      <c r="BJ238" s="3" cm="1">
        <f t="array" ref="BJ238">IF(BK$231=-1,BL238,IF(BK$231=99,BI238,IF(BK$231=0,INDEX($E166:$M166,0,BK$229),(INDEX($E166:$M166,0,BK$231+1)-INDEX($E166:$M166,0,BK$231))/(INDEX($E$160:$M$160,0,BK$231+1)-INDEX($E$160:$M$160,0,BK$231))+BI238)))</f>
        <v>15.723087912733352</v>
      </c>
      <c r="BL238" s="3"/>
      <c r="BM238" s="3"/>
      <c r="BN238" s="3"/>
      <c r="BO238" s="3"/>
      <c r="BP238" s="3"/>
      <c r="BQ238" s="3"/>
    </row>
    <row r="239" spans="5:70">
      <c r="E239" t="s">
        <v>16</v>
      </c>
      <c r="F239" s="15"/>
      <c r="G239" s="16"/>
      <c r="I239" s="16"/>
      <c r="J239" s="16"/>
      <c r="K239" s="16"/>
      <c r="L239" s="16"/>
      <c r="M239" s="43" t="str">
        <f t="shared" si="526"/>
        <v>TPPUMER</v>
      </c>
      <c r="N239" s="3"/>
      <c r="O239" s="3"/>
      <c r="P239" s="3"/>
      <c r="Q239" s="3"/>
      <c r="R239" s="3"/>
      <c r="S239" s="3"/>
      <c r="T239" s="3"/>
      <c r="U239" s="3" cm="1">
        <f t="array" ref="U239">IF(V$231=-1,V239,IF(V$231=99,T239,IF(V$231=0,INDEX($E167:$M167,0,V$229),(INDEX($E167:$M167,0,V$231+1)-INDEX($E167:$M167,0,V$231))/(INDEX($E$160:$M$160,0,V$231+1)-INDEX($E$160:$M$160,0,V$231))+T239)))</f>
        <v>9.0328201048500034</v>
      </c>
      <c r="V239" s="3" cm="1">
        <f t="array" ref="V239">IF(W$231=-1,W239,IF(W$231=99,U239,IF(W$231=0,INDEX($E167:$M167,0,W$229),(INDEX($E167:$M167,0,W$231+1)-INDEX($E167:$M167,0,W$231))/(INDEX($E$160:$M$160,0,W$231+1)-INDEX($E$160:$M$160,0,W$231))+U239)))</f>
        <v>8.9454249697529935</v>
      </c>
      <c r="W239" s="3" cm="1">
        <f t="array" ref="W239">IF(X$231=-1,X239,IF(X$231=99,V239,IF(X$231=0,INDEX($E167:$M167,0,X$229),(INDEX($E167:$M167,0,X$231+1)-INDEX($E167:$M167,0,X$231))/(INDEX($E$160:$M$160,0,X$231+1)-INDEX($E$160:$M$160,0,X$231))+V239)))</f>
        <v>8.8580298346559836</v>
      </c>
      <c r="X239" s="3" cm="1">
        <f t="array" ref="X239">IF(Y$231=-1,Y239,IF(Y$231=99,W239,IF(Y$231=0,INDEX($E167:$M167,0,Y$229),(INDEX($E167:$M167,0,Y$231+1)-INDEX($E167:$M167,0,Y$231))/(INDEX($E$160:$M$160,0,Y$231+1)-INDEX($E$160:$M$160,0,Y$231))+W239)))</f>
        <v>8.9454249697529935</v>
      </c>
      <c r="Y239" s="3" cm="1">
        <f t="array" ref="Y239">IF(Z$231=-1,Z239,IF(Z$231=99,X239,IF(Z$231=0,INDEX($E167:$M167,0,Z$229),(INDEX($E167:$M167,0,Z$231+1)-INDEX($E167:$M167,0,Z$231))/(INDEX($E$160:$M$160,0,Z$231+1)-INDEX($E$160:$M$160,0,Z$231))+X239)))</f>
        <v>21.704908898957875</v>
      </c>
      <c r="Z239" s="3" cm="1">
        <f t="array" ref="Z239">IF(AA$231=-1,AA239,IF(AA$231=99,Y239,IF(AA$231=0,INDEX($E167:$M167,0,AA$229),(INDEX($E167:$M167,0,AA$231+1)-INDEX($E167:$M167,0,AA$231))/(INDEX($E$160:$M$160,0,AA$231+1)-INDEX($E$160:$M$160,0,AA$231))+Y239)))</f>
        <v>34.464392828162758</v>
      </c>
      <c r="AA239" s="3" cm="1">
        <f t="array" ref="AA239">IF(AD$231=-1,AD239,IF(AD$231=99,Z239,IF(AD$231=0,INDEX($E167:$M167,0,AD$229),(INDEX($E167:$M167,0,AD$231+1)-INDEX($E167:$M167,0,AD$231))/(INDEX($E$160:$M$160,0,AD$231+1)-INDEX($E$160:$M$160,0,AD$231))+Z239)))</f>
        <v>47.223876757367641</v>
      </c>
      <c r="AB239" s="3" cm="1">
        <f t="array" ref="AB239">IF(AD$231=-1,AD239,IF(AD$231=99,Z239,IF(AD$231=0,INDEX($E167:$M167,0,AD$229),(INDEX($E167:$M167,0,AD$231+1)-INDEX($E167:$M167,0,AD$231))/(INDEX($E$160:$M$160,0,AD$231+1)-INDEX($E$160:$M$160,0,AD$231))+Z239)))</f>
        <v>47.223876757367641</v>
      </c>
      <c r="AC239" s="3" cm="1">
        <f t="array" ref="AC239">IF(AD$231=-1,AD239,IF(AD$231=99,Z239,IF(AD$231=0,INDEX($E167:$M167,0,AD$229),(INDEX($E167:$M167,0,AD$231+1)-INDEX($E167:$M167,0,AD$231))/(INDEX($E$160:$M$160,0,AD$231+1)-INDEX($E$160:$M$160,0,AD$231))+Z239)))</f>
        <v>47.223876757367641</v>
      </c>
      <c r="AD239" s="3" cm="1">
        <f t="array" ref="AD239">IF(AE$231=-1,AE239,IF(AE$231=99,AA239,IF(AE$231=0,INDEX($E167:$M167,0,AE$229),(INDEX($E167:$M167,0,AE$231+1)-INDEX($E167:$M167,0,AE$231))/(INDEX($E$160:$M$160,0,AE$231+1)-INDEX($E$160:$M$160,0,AE$231))+AA239)))</f>
        <v>59.983360686572524</v>
      </c>
      <c r="AE239" s="3" cm="1">
        <f t="array" ref="AE239">IF(AF$231=-1,AF239,IF(AF$231=99,AD239,IF(AF$231=0,INDEX($E167:$M167,0,AF$229),(INDEX($E167:$M167,0,AF$231+1)-INDEX($E167:$M167,0,AF$231))/(INDEX($E$160:$M$160,0,AF$231+1)-INDEX($E$160:$M$160,0,AF$231))+AD239)))</f>
        <v>72.742844615777415</v>
      </c>
      <c r="AF239" s="3" cm="1">
        <f t="array" ref="AF239">IF(AG$231=-1,AG239,IF(AG$231=99,AE239,IF(AG$231=0,INDEX($E167:$M167,0,AG$229),(INDEX($E167:$M167,0,AG$231+1)-INDEX($E167:$M167,0,AG$231))/(INDEX($E$160:$M$160,0,AG$231+1)-INDEX($E$160:$M$160,0,AG$231))+AE239)))</f>
        <v>85.502328544982305</v>
      </c>
      <c r="AG239" s="3" cm="1">
        <f t="array" ref="AG239">IF(AH$231=-1,AH239,IF(AH$231=99,AF239,IF(AH$231=0,INDEX($E167:$M167,0,AH$229),(INDEX($E167:$M167,0,AH$231+1)-INDEX($E167:$M167,0,AH$231))/(INDEX($E$160:$M$160,0,AH$231+1)-INDEX($E$160:$M$160,0,AH$231))+AF239)))</f>
        <v>98.261812474187195</v>
      </c>
      <c r="AH239" s="3" cm="1">
        <f t="array" ref="AH239">IF(AI$231=-1,AI239,IF(AI$231=99,AG239,IF(AI$231=0,INDEX($E167:$M167,0,AI$229),(INDEX($E167:$M167,0,AI$231+1)-INDEX($E167:$M167,0,AI$231))/(INDEX($E$160:$M$160,0,AI$231+1)-INDEX($E$160:$M$160,0,AI$231))+AG239)))</f>
        <v>111.02129640339209</v>
      </c>
      <c r="AI239" s="3" cm="1">
        <f t="array" ref="AI239">IF(AJ$231=-1,AJ239,IF(AJ$231=99,AH239,IF(AJ$231=0,INDEX($E167:$M167,0,AJ$229),(INDEX($E167:$M167,0,AJ$231+1)-INDEX($E167:$M167,0,AJ$231))/(INDEX($E$160:$M$160,0,AJ$231+1)-INDEX($E$160:$M$160,0,AJ$231))+AH239)))</f>
        <v>123.78078033259698</v>
      </c>
      <c r="AJ239" s="3" cm="1">
        <f t="array" ref="AJ239">IF(AK$231=-1,AK239,IF(AK$231=99,AI239,IF(AK$231=0,INDEX($E167:$M167,0,AK$229),(INDEX($E167:$M167,0,AK$231+1)-INDEX($E167:$M167,0,AK$231))/(INDEX($E$160:$M$160,0,AK$231+1)-INDEX($E$160:$M$160,0,AK$231))+AI239)))</f>
        <v>123.78078033259695</v>
      </c>
      <c r="AK239" s="3" cm="1">
        <f t="array" ref="AK239">IF(AL$231=-1,AL239,IF(AL$231=99,AJ239,IF(AL$231=0,INDEX($E167:$M167,0,AL$229),(INDEX($E167:$M167,0,AL$231+1)-INDEX($E167:$M167,0,AL$231))/(INDEX($E$160:$M$160,0,AL$231+1)-INDEX($E$160:$M$160,0,AL$231))+AJ239)))</f>
        <v>123.78078033259695</v>
      </c>
      <c r="AL239" s="3" cm="1">
        <f t="array" ref="AL239">IF(AO$231=-1,AO239,IF(AO$231=99,AK239,IF(AO$231=0,INDEX($E167:$M167,0,AO$229),(INDEX($E167:$M167,0,AO$231+1)-INDEX($E167:$M167,0,AO$231))/(INDEX($E$160:$M$160,0,AO$231+1)-INDEX($E$160:$M$160,0,AO$231))+AK239)))</f>
        <v>123.78078033259695</v>
      </c>
      <c r="AM239" s="3" cm="1">
        <f t="array" ref="AM239">IF(AO$231=-1,AO239,IF(AO$231=99,AK239,IF(AO$231=0,INDEX($E167:$M167,0,AO$229),(INDEX($E167:$M167,0,AO$231+1)-INDEX($E167:$M167,0,AO$231))/(INDEX($E$160:$M$160,0,AO$231+1)-INDEX($E$160:$M$160,0,AO$231))+AK239)))</f>
        <v>123.78078033259695</v>
      </c>
      <c r="AN239" s="3" cm="1">
        <f t="array" ref="AN239">IF(AO$231=-1,AO239,IF(AO$231=99,AK239,IF(AO$231=0,INDEX($E167:$M167,0,AO$229),(INDEX($E167:$M167,0,AO$231+1)-INDEX($E167:$M167,0,AO$231))/(INDEX($E$160:$M$160,0,AO$231+1)-INDEX($E$160:$M$160,0,AO$231))+AK239)))</f>
        <v>123.78078033259695</v>
      </c>
      <c r="AO239" s="3" cm="1">
        <f t="array" ref="AO239">IF(AP$231=-1,AP239,IF(AP$231=99,AL239,IF(AP$231=0,INDEX($E167:$M167,0,AP$229),(INDEX($E167:$M167,0,AP$231+1)-INDEX($E167:$M167,0,AP$231))/(INDEX($E$160:$M$160,0,AP$231+1)-INDEX($E$160:$M$160,0,AP$231))+AL239)))</f>
        <v>123.78078033259695</v>
      </c>
      <c r="AP239" s="3" cm="1">
        <f t="array" ref="AP239">IF(AQ$231=-1,AQ239,IF(AQ$231=99,AO239,IF(AQ$231=0,INDEX($E167:$M167,0,AQ$229),(INDEX($E167:$M167,0,AQ$231+1)-INDEX($E167:$M167,0,AQ$231))/(INDEX($E$160:$M$160,0,AQ$231+1)-INDEX($E$160:$M$160,0,AQ$231))+AO239)))</f>
        <v>123.78078033259695</v>
      </c>
      <c r="AQ239" s="3" cm="1">
        <f t="array" ref="AQ239">IF(AR$231=-1,AR239,IF(AR$231=99,AP239,IF(AR$231=0,INDEX($E167:$M167,0,AR$229),(INDEX($E167:$M167,0,AR$231+1)-INDEX($E167:$M167,0,AR$231))/(INDEX($E$160:$M$160,0,AR$231+1)-INDEX($E$160:$M$160,0,AR$231))+AP239)))</f>
        <v>123.78078033259695</v>
      </c>
      <c r="AR239" s="3" cm="1">
        <f t="array" ref="AR239">IF(AS$231=-1,AS239,IF(AS$231=99,AQ239,IF(AS$231=0,INDEX($E167:$M167,0,AS$229),(INDEX($E167:$M167,0,AS$231+1)-INDEX($E167:$M167,0,AS$231))/(INDEX($E$160:$M$160,0,AS$231+1)-INDEX($E$160:$M$160,0,AS$231))+AQ239)))</f>
        <v>123.78078033259695</v>
      </c>
      <c r="AS239" s="3" cm="1">
        <f t="array" ref="AS239">IF(AT$231=-1,AT239,IF(AT$231=99,AR239,IF(AT$231=0,INDEX($E167:$M167,0,AT$229),(INDEX($E167:$M167,0,AT$231+1)-INDEX($E167:$M167,0,AT$231))/(INDEX($E$160:$M$160,0,AT$231+1)-INDEX($E$160:$M$160,0,AT$231))+AR239)))</f>
        <v>123.78078033259695</v>
      </c>
      <c r="AT239" s="3" cm="1">
        <f t="array" ref="AT239">IF(AV$231=-1,AV239,IF(AV$231=99,AS239,IF(AV$231=0,INDEX($E167:$M167,0,AV$229),(INDEX($E167:$M167,0,AV$231+1)-INDEX($E167:$M167,0,AV$231))/(INDEX($E$160:$M$160,0,AV$231+1)-INDEX($E$160:$M$160,0,AV$231))+AS239)))</f>
        <v>123.78078033259695</v>
      </c>
      <c r="AU239" s="3" cm="1">
        <f t="array" ref="AU239">IF(AW$231=-1,AW239,IF(AW$231=99,AS239,IF(AW$231=0,INDEX($E167:$M167,0,AW$229),(INDEX($E167:$M167,0,AW$231+1)-INDEX($E167:$M167,0,AW$231))/(INDEX($E$160:$M$160,0,AW$231+1)-INDEX($E$160:$M$160,0,AW$231))+AS239)))</f>
        <v>123.78078033259695</v>
      </c>
      <c r="AV239" s="3" cm="1">
        <f t="array" ref="AV239">IF(AX$231=-1,AX239,IF(AX$231=99,AT239,IF(AX$231=0,INDEX($E167:$M167,0,AX$229),(INDEX($E167:$M167,0,AX$231+1)-INDEX($E167:$M167,0,AX$231))/(INDEX($E$160:$M$160,0,AX$231+1)-INDEX($E$160:$M$160,0,AX$231))+AT239)))</f>
        <v>123.78078033259695</v>
      </c>
      <c r="AW239" s="3" cm="1">
        <f t="array" ref="AW239">IF(AY$231=-1,AY239,IF(AY$231=99,AV239,IF(AY$231=0,INDEX($E167:$M167,0,AY$229),(INDEX($E167:$M167,0,AY$231+1)-INDEX($E167:$M167,0,AY$231))/(INDEX($E$160:$M$160,0,AY$231+1)-INDEX($E$160:$M$160,0,AY$231))+AV239)))</f>
        <v>123.78078033259695</v>
      </c>
      <c r="AX239" s="3" cm="1">
        <f t="array" ref="AX239">IF(AY$231=-1,AY239,IF(AY$231=99,AV239,IF(AY$231=0,INDEX($E167:$M167,0,AY$229),(INDEX($E167:$M167,0,AY$231+1)-INDEX($E167:$M167,0,AY$231))/(INDEX($E$160:$M$160,0,AY$231+1)-INDEX($E$160:$M$160,0,AY$231))+AV239)))</f>
        <v>123.78078033259695</v>
      </c>
      <c r="AY239" s="3" cm="1">
        <f t="array" ref="AY239">IF(AZ$231=-1,AZ239,IF(AZ$231=99,AX239,IF(AZ$231=0,INDEX($E167:$M167,0,AZ$229),(INDEX($E167:$M167,0,AZ$231+1)-INDEX($E167:$M167,0,AZ$231))/(INDEX($E$160:$M$160,0,AZ$231+1)-INDEX($E$160:$M$160,0,AZ$231))+AX239)))</f>
        <v>123.78078033259695</v>
      </c>
      <c r="AZ239" s="3" cm="1">
        <f t="array" ref="AZ239">IF(BA$231=-1,BA239,IF(BA$231=99,AY239,IF(BA$231=0,INDEX($E167:$M167,0,BA$229),(INDEX($E167:$M167,0,BA$231+1)-INDEX($E167:$M167,0,BA$231))/(INDEX($E$160:$M$160,0,BA$231+1)-INDEX($E$160:$M$160,0,BA$231))+AY239)))</f>
        <v>123.78078033259695</v>
      </c>
      <c r="BA239" s="3" cm="1">
        <f t="array" ref="BA239">IF(BB$231=-1,BB239,IF(BB$231=99,AZ239,IF(BB$231=0,INDEX($E167:$M167,0,BB$229),(INDEX($E167:$M167,0,BB$231+1)-INDEX($E167:$M167,0,BB$231))/(INDEX($E$160:$M$160,0,BB$231+1)-INDEX($E$160:$M$160,0,BB$231))+AZ239)))</f>
        <v>123.78078033259695</v>
      </c>
      <c r="BB239" s="3" cm="1">
        <f t="array" ref="BB239">IF(BC$231=-1,BC239,IF(BC$231=99,BA239,IF(BC$231=0,INDEX($E167:$M167,0,BC$229),(INDEX($E167:$M167,0,BC$231+1)-INDEX($E167:$M167,0,BC$231))/(INDEX($E$160:$M$160,0,BC$231+1)-INDEX($E$160:$M$160,0,BC$231))+BA239)))</f>
        <v>123.78078033259695</v>
      </c>
      <c r="BC239" s="3" cm="1">
        <f t="array" ref="BC239">IF(BD$231=-1,BD239,IF(BD$231=99,BB239,IF(BD$231=0,INDEX($E167:$M167,0,BD$229),(INDEX($E167:$M167,0,BD$231+1)-INDEX($E167:$M167,0,BD$231))/(INDEX($E$160:$M$160,0,BD$231+1)-INDEX($E$160:$M$160,0,BD$231))+BB239)))</f>
        <v>123.78078033259695</v>
      </c>
      <c r="BD239" s="3" cm="1">
        <f t="array" ref="BD239">IF(BE$231=-1,BE239,IF(BE$231=99,BC239,IF(BE$231=0,INDEX($E167:$M167,0,BE$229),(INDEX($E167:$M167,0,BE$231+1)-INDEX($E167:$M167,0,BE$231))/(INDEX($E$160:$M$160,0,BE$231+1)-INDEX($E$160:$M$160,0,BE$231))+BC239)))</f>
        <v>123.78078033259695</v>
      </c>
      <c r="BE239" s="3" cm="1">
        <f t="array" ref="BE239">IF(BF$231=-1,BF239,IF(BF$231=99,BD239,IF(BF$231=0,INDEX($E167:$M167,0,BF$229),(INDEX($E167:$M167,0,BF$231+1)-INDEX($E167:$M167,0,BF$231))/(INDEX($E$160:$M$160,0,BF$231+1)-INDEX($E$160:$M$160,0,BF$231))+BD239)))</f>
        <v>123.78078033259695</v>
      </c>
      <c r="BF239" s="3" cm="1">
        <f t="array" ref="BF239">IF(BG$231=-1,BG239,IF(BG$231=99,BE239,IF(BG$231=0,INDEX($E167:$M167,0,BG$229),(INDEX($E167:$M167,0,BG$231+1)-INDEX($E167:$M167,0,BG$231))/(INDEX($E$160:$M$160,0,BG$231+1)-INDEX($E$160:$M$160,0,BG$231))+BE239)))</f>
        <v>123.78078033259695</v>
      </c>
      <c r="BG239" s="3" cm="1">
        <f t="array" ref="BG239">IF(BH$231=-1,BH239,IF(BH$231=99,BF239,IF(BH$231=0,INDEX($E167:$M167,0,BH$229),(INDEX($E167:$M167,0,BH$231+1)-INDEX($E167:$M167,0,BH$231))/(INDEX($E$160:$M$160,0,BH$231+1)-INDEX($E$160:$M$160,0,BH$231))+BF239)))</f>
        <v>123.78078033259695</v>
      </c>
      <c r="BH239" s="3" cm="1">
        <f t="array" ref="BH239">IF(BI$231=-1,BI239,IF(BI$231=99,BG239,IF(BI$231=0,INDEX($E167:$M167,0,BI$229),(INDEX($E167:$M167,0,BI$231+1)-INDEX($E167:$M167,0,BI$231))/(INDEX($E$160:$M$160,0,BI$231+1)-INDEX($E$160:$M$160,0,BI$231))+BG239)))</f>
        <v>123.78078033259695</v>
      </c>
      <c r="BI239" s="3" cm="1">
        <f t="array" ref="BI239">IF(BJ$231=-1,BJ239,IF(BJ$231=99,BH239,IF(BJ$231=0,INDEX($E167:$M167,0,BJ$229),(INDEX($E167:$M167,0,BJ$231+1)-INDEX($E167:$M167,0,BJ$231))/(INDEX($E$160:$M$160,0,BJ$231+1)-INDEX($E$160:$M$160,0,BJ$231))+BH239)))</f>
        <v>123.78078033259695</v>
      </c>
      <c r="BJ239" s="3" cm="1">
        <f t="array" ref="BJ239">IF(BK$231=-1,BL239,IF(BK$231=99,BI239,IF(BK$231=0,INDEX($E167:$M167,0,BK$229),(INDEX($E167:$M167,0,BK$231+1)-INDEX($E167:$M167,0,BK$231))/(INDEX($E$160:$M$160,0,BK$231+1)-INDEX($E$160:$M$160,0,BK$231))+BI239)))</f>
        <v>123.78078033259695</v>
      </c>
      <c r="BL239" s="3"/>
      <c r="BM239" s="3"/>
      <c r="BN239" s="3"/>
      <c r="BO239" s="3"/>
      <c r="BP239" s="3"/>
      <c r="BQ239" s="3"/>
    </row>
    <row r="240" spans="5:70">
      <c r="E240" t="s">
        <v>16</v>
      </c>
      <c r="F240" s="15"/>
      <c r="G240" s="16"/>
      <c r="I240" s="16"/>
      <c r="J240" s="16"/>
      <c r="K240" s="16"/>
      <c r="L240" s="16"/>
      <c r="M240" s="43" t="str">
        <f t="shared" si="526"/>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0.68522387738371804</v>
      </c>
      <c r="W240" s="3" cm="1">
        <f t="array" ref="W240">IF(X$231=-1,X240,IF(X$231=99,V240,IF(X$231=0,INDEX($E168:$M168,0,X$229),(INDEX($E168:$M168,0,X$231+1)-INDEX($E168:$M168,0,X$231))/(INDEX($E$160:$M$160,0,X$231+1)-INDEX($E$160:$M$160,0,X$231))+V240)))</f>
        <v>0.7279652249961428</v>
      </c>
      <c r="X240" s="3" cm="1">
        <f t="array" ref="X240">IF(Y$231=-1,Y240,IF(Y$231=99,W240,IF(Y$231=0,INDEX($E168:$M168,0,Y$229),(INDEX($E168:$M168,0,Y$231+1)-INDEX($E168:$M168,0,Y$231))/(INDEX($E$160:$M$160,0,Y$231+1)-INDEX($E$160:$M$160,0,Y$231))+W240)))</f>
        <v>0.68522387738371804</v>
      </c>
      <c r="Y240" s="3" cm="1">
        <f t="array" ref="Y240">IF(Z$231=-1,Z240,IF(Z$231=99,X240,IF(Z$231=0,INDEX($E168:$M168,0,Z$229),(INDEX($E168:$M168,0,Z$231+1)-INDEX($E168:$M168,0,Z$231))/(INDEX($E$160:$M$160,0,Z$231+1)-INDEX($E$160:$M$160,0,Z$231))+X240)))</f>
        <v>2.2362048318679557</v>
      </c>
      <c r="Z240" s="3" cm="1">
        <f t="array" ref="Z240">IF(AA$231=-1,AA240,IF(AA$231=99,Y240,IF(AA$231=0,INDEX($E168:$M168,0,AA$229),(INDEX($E168:$M168,0,AA$231+1)-INDEX($E168:$M168,0,AA$231))/(INDEX($E$160:$M$160,0,AA$231+1)-INDEX($E$160:$M$160,0,AA$231))+Y240)))</f>
        <v>3.7871857863521932</v>
      </c>
      <c r="AA240" s="3" cm="1">
        <f t="array" ref="AA240">IF(AD$231=-1,AD240,IF(AD$231=99,Z240,IF(AD$231=0,INDEX($E168:$M168,0,AD$229),(INDEX($E168:$M168,0,AD$231+1)-INDEX($E168:$M168,0,AD$231))/(INDEX($E$160:$M$160,0,AD$231+1)-INDEX($E$160:$M$160,0,AD$231))+Z240)))</f>
        <v>5.3381667408364306</v>
      </c>
      <c r="AB240" s="3" cm="1">
        <f t="array" ref="AB240">IF(AD$231=-1,AD240,IF(AD$231=99,Z240,IF(AD$231=0,INDEX($E168:$M168,0,AD$229),(INDEX($E168:$M168,0,AD$231+1)-INDEX($E168:$M168,0,AD$231))/(INDEX($E$160:$M$160,0,AD$231+1)-INDEX($E$160:$M$160,0,AD$231))+Z240)))</f>
        <v>5.3381667408364306</v>
      </c>
      <c r="AC240" s="3" cm="1">
        <f t="array" ref="AC240">IF(AD$231=-1,AD240,IF(AD$231=99,Z240,IF(AD$231=0,INDEX($E168:$M168,0,AD$229),(INDEX($E168:$M168,0,AD$231+1)-INDEX($E168:$M168,0,AD$231))/(INDEX($E$160:$M$160,0,AD$231+1)-INDEX($E$160:$M$160,0,AD$231))+Z240)))</f>
        <v>5.3381667408364306</v>
      </c>
      <c r="AD240" s="3" cm="1">
        <f t="array" ref="AD240">IF(AE$231=-1,AE240,IF(AE$231=99,AA240,IF(AE$231=0,INDEX($E168:$M168,0,AE$229),(INDEX($E168:$M168,0,AE$231+1)-INDEX($E168:$M168,0,AE$231))/(INDEX($E$160:$M$160,0,AE$231+1)-INDEX($E$160:$M$160,0,AE$231))+AA240)))</f>
        <v>6.8891476953206681</v>
      </c>
      <c r="AE240" s="3" cm="1">
        <f t="array" ref="AE240">IF(AF$231=-1,AF240,IF(AF$231=99,AD240,IF(AF$231=0,INDEX($E168:$M168,0,AF$229),(INDEX($E168:$M168,0,AF$231+1)-INDEX($E168:$M168,0,AF$231))/(INDEX($E$160:$M$160,0,AF$231+1)-INDEX($E$160:$M$160,0,AF$231))+AD240)))</f>
        <v>8.4401286498049046</v>
      </c>
      <c r="AF240" s="3" cm="1">
        <f t="array" ref="AF240">IF(AG$231=-1,AG240,IF(AG$231=99,AE240,IF(AG$231=0,INDEX($E168:$M168,0,AG$229),(INDEX($E168:$M168,0,AG$231+1)-INDEX($E168:$M168,0,AG$231))/(INDEX($E$160:$M$160,0,AG$231+1)-INDEX($E$160:$M$160,0,AG$231))+AE240)))</f>
        <v>9.991109604289143</v>
      </c>
      <c r="AG240" s="3" cm="1">
        <f t="array" ref="AG240">IF(AH$231=-1,AH240,IF(AH$231=99,AF240,IF(AH$231=0,INDEX($E168:$M168,0,AH$229),(INDEX($E168:$M168,0,AH$231+1)-INDEX($E168:$M168,0,AH$231))/(INDEX($E$160:$M$160,0,AH$231+1)-INDEX($E$160:$M$160,0,AH$231))+AF240)))</f>
        <v>11.542090558773381</v>
      </c>
      <c r="AH240" s="3" cm="1">
        <f t="array" ref="AH240">IF(AI$231=-1,AI240,IF(AI$231=99,AG240,IF(AI$231=0,INDEX($E168:$M168,0,AI$229),(INDEX($E168:$M168,0,AI$231+1)-INDEX($E168:$M168,0,AI$231))/(INDEX($E$160:$M$160,0,AI$231+1)-INDEX($E$160:$M$160,0,AI$231))+AG240)))</f>
        <v>13.09307151325762</v>
      </c>
      <c r="AI240" s="3" cm="1">
        <f t="array" ref="AI240">IF(AJ$231=-1,AJ240,IF(AJ$231=99,AH240,IF(AJ$231=0,INDEX($E168:$M168,0,AJ$229),(INDEX($E168:$M168,0,AJ$231+1)-INDEX($E168:$M168,0,AJ$231))/(INDEX($E$160:$M$160,0,AJ$231+1)-INDEX($E$160:$M$160,0,AJ$231))+AH240)))</f>
        <v>14.644052467741858</v>
      </c>
      <c r="AJ240" s="3" cm="1">
        <f t="array" ref="AJ240">IF(AK$231=-1,AK240,IF(AK$231=99,AI240,IF(AK$231=0,INDEX($E168:$M168,0,AK$229),(INDEX($E168:$M168,0,AK$231+1)-INDEX($E168:$M168,0,AK$231))/(INDEX($E$160:$M$160,0,AK$231+1)-INDEX($E$160:$M$160,0,AK$231))+AI240)))</f>
        <v>14.644052467741854</v>
      </c>
      <c r="AK240" s="3" cm="1">
        <f t="array" ref="AK240">IF(AL$231=-1,AL240,IF(AL$231=99,AJ240,IF(AL$231=0,INDEX($E168:$M168,0,AL$229),(INDEX($E168:$M168,0,AL$231+1)-INDEX($E168:$M168,0,AL$231))/(INDEX($E$160:$M$160,0,AL$231+1)-INDEX($E$160:$M$160,0,AL$231))+AJ240)))</f>
        <v>14.644052467741854</v>
      </c>
      <c r="AL240" s="3" cm="1">
        <f t="array" ref="AL240">IF(AO$231=-1,AO240,IF(AO$231=99,AK240,IF(AO$231=0,INDEX($E168:$M168,0,AO$229),(INDEX($E168:$M168,0,AO$231+1)-INDEX($E168:$M168,0,AO$231))/(INDEX($E$160:$M$160,0,AO$231+1)-INDEX($E$160:$M$160,0,AO$231))+AK240)))</f>
        <v>14.644052467741854</v>
      </c>
      <c r="AM240" s="3" cm="1">
        <f t="array" ref="AM240">IF(AO$231=-1,AO240,IF(AO$231=99,AK240,IF(AO$231=0,INDEX($E168:$M168,0,AO$229),(INDEX($E168:$M168,0,AO$231+1)-INDEX($E168:$M168,0,AO$231))/(INDEX($E$160:$M$160,0,AO$231+1)-INDEX($E$160:$M$160,0,AO$231))+AK240)))</f>
        <v>14.644052467741854</v>
      </c>
      <c r="AN240" s="3" cm="1">
        <f t="array" ref="AN240">IF(AO$231=-1,AO240,IF(AO$231=99,AK240,IF(AO$231=0,INDEX($E168:$M168,0,AO$229),(INDEX($E168:$M168,0,AO$231+1)-INDEX($E168:$M168,0,AO$231))/(INDEX($E$160:$M$160,0,AO$231+1)-INDEX($E$160:$M$160,0,AO$231))+AK240)))</f>
        <v>14.644052467741854</v>
      </c>
      <c r="AO240" s="3" cm="1">
        <f t="array" ref="AO240">IF(AP$231=-1,AP240,IF(AP$231=99,AL240,IF(AP$231=0,INDEX($E168:$M168,0,AP$229),(INDEX($E168:$M168,0,AP$231+1)-INDEX($E168:$M168,0,AP$231))/(INDEX($E$160:$M$160,0,AP$231+1)-INDEX($E$160:$M$160,0,AP$231))+AL240)))</f>
        <v>14.644052467741854</v>
      </c>
      <c r="AP240" s="3" cm="1">
        <f t="array" ref="AP240">IF(AQ$231=-1,AQ240,IF(AQ$231=99,AO240,IF(AQ$231=0,INDEX($E168:$M168,0,AQ$229),(INDEX($E168:$M168,0,AQ$231+1)-INDEX($E168:$M168,0,AQ$231))/(INDEX($E$160:$M$160,0,AQ$231+1)-INDEX($E$160:$M$160,0,AQ$231))+AO240)))</f>
        <v>14.644052467741854</v>
      </c>
      <c r="AQ240" s="3" cm="1">
        <f t="array" ref="AQ240">IF(AR$231=-1,AR240,IF(AR$231=99,AP240,IF(AR$231=0,INDEX($E168:$M168,0,AR$229),(INDEX($E168:$M168,0,AR$231+1)-INDEX($E168:$M168,0,AR$231))/(INDEX($E$160:$M$160,0,AR$231+1)-INDEX($E$160:$M$160,0,AR$231))+AP240)))</f>
        <v>14.644052467741854</v>
      </c>
      <c r="AR240" s="3" cm="1">
        <f t="array" ref="AR240">IF(AS$231=-1,AS240,IF(AS$231=99,AQ240,IF(AS$231=0,INDEX($E168:$M168,0,AS$229),(INDEX($E168:$M168,0,AS$231+1)-INDEX($E168:$M168,0,AS$231))/(INDEX($E$160:$M$160,0,AS$231+1)-INDEX($E$160:$M$160,0,AS$231))+AQ240)))</f>
        <v>14.644052467741854</v>
      </c>
      <c r="AS240" s="3" cm="1">
        <f t="array" ref="AS240">IF(AT$231=-1,AT240,IF(AT$231=99,AR240,IF(AT$231=0,INDEX($E168:$M168,0,AT$229),(INDEX($E168:$M168,0,AT$231+1)-INDEX($E168:$M168,0,AT$231))/(INDEX($E$160:$M$160,0,AT$231+1)-INDEX($E$160:$M$160,0,AT$231))+AR240)))</f>
        <v>14.644052467741854</v>
      </c>
      <c r="AT240" s="3" cm="1">
        <f t="array" ref="AT240">IF(AV$231=-1,AV240,IF(AV$231=99,AS240,IF(AV$231=0,INDEX($E168:$M168,0,AV$229),(INDEX($E168:$M168,0,AV$231+1)-INDEX($E168:$M168,0,AV$231))/(INDEX($E$160:$M$160,0,AV$231+1)-INDEX($E$160:$M$160,0,AV$231))+AS240)))</f>
        <v>14.644052467741854</v>
      </c>
      <c r="AU240" s="3" cm="1">
        <f t="array" ref="AU240">IF(AW$231=-1,AW240,IF(AW$231=99,AS240,IF(AW$231=0,INDEX($E168:$M168,0,AW$229),(INDEX($E168:$M168,0,AW$231+1)-INDEX($E168:$M168,0,AW$231))/(INDEX($E$160:$M$160,0,AW$231+1)-INDEX($E$160:$M$160,0,AW$231))+AS240)))</f>
        <v>14.644052467741854</v>
      </c>
      <c r="AV240" s="3" cm="1">
        <f t="array" ref="AV240">IF(AX$231=-1,AX240,IF(AX$231=99,AT240,IF(AX$231=0,INDEX($E168:$M168,0,AX$229),(INDEX($E168:$M168,0,AX$231+1)-INDEX($E168:$M168,0,AX$231))/(INDEX($E$160:$M$160,0,AX$231+1)-INDEX($E$160:$M$160,0,AX$231))+AT240)))</f>
        <v>14.644052467741854</v>
      </c>
      <c r="AW240" s="3" cm="1">
        <f t="array" ref="AW240">IF(AY$231=-1,AY240,IF(AY$231=99,AV240,IF(AY$231=0,INDEX($E168:$M168,0,AY$229),(INDEX($E168:$M168,0,AY$231+1)-INDEX($E168:$M168,0,AY$231))/(INDEX($E$160:$M$160,0,AY$231+1)-INDEX($E$160:$M$160,0,AY$231))+AV240)))</f>
        <v>14.644052467741854</v>
      </c>
      <c r="AX240" s="3" cm="1">
        <f t="array" ref="AX240">IF(AY$231=-1,AY240,IF(AY$231=99,AV240,IF(AY$231=0,INDEX($E168:$M168,0,AY$229),(INDEX($E168:$M168,0,AY$231+1)-INDEX($E168:$M168,0,AY$231))/(INDEX($E$160:$M$160,0,AY$231+1)-INDEX($E$160:$M$160,0,AY$231))+AV240)))</f>
        <v>14.644052467741854</v>
      </c>
      <c r="AY240" s="3" cm="1">
        <f t="array" ref="AY240">IF(AZ$231=-1,AZ240,IF(AZ$231=99,AX240,IF(AZ$231=0,INDEX($E168:$M168,0,AZ$229),(INDEX($E168:$M168,0,AZ$231+1)-INDEX($E168:$M168,0,AZ$231))/(INDEX($E$160:$M$160,0,AZ$231+1)-INDEX($E$160:$M$160,0,AZ$231))+AX240)))</f>
        <v>14.644052467741854</v>
      </c>
      <c r="AZ240" s="3" cm="1">
        <f t="array" ref="AZ240">IF(BA$231=-1,BA240,IF(BA$231=99,AY240,IF(BA$231=0,INDEX($E168:$M168,0,BA$229),(INDEX($E168:$M168,0,BA$231+1)-INDEX($E168:$M168,0,BA$231))/(INDEX($E$160:$M$160,0,BA$231+1)-INDEX($E$160:$M$160,0,BA$231))+AY240)))</f>
        <v>14.644052467741854</v>
      </c>
      <c r="BA240" s="3" cm="1">
        <f t="array" ref="BA240">IF(BB$231=-1,BB240,IF(BB$231=99,AZ240,IF(BB$231=0,INDEX($E168:$M168,0,BB$229),(INDEX($E168:$M168,0,BB$231+1)-INDEX($E168:$M168,0,BB$231))/(INDEX($E$160:$M$160,0,BB$231+1)-INDEX($E$160:$M$160,0,BB$231))+AZ240)))</f>
        <v>14.644052467741854</v>
      </c>
      <c r="BB240" s="3" cm="1">
        <f t="array" ref="BB240">IF(BC$231=-1,BC240,IF(BC$231=99,BA240,IF(BC$231=0,INDEX($E168:$M168,0,BC$229),(INDEX($E168:$M168,0,BC$231+1)-INDEX($E168:$M168,0,BC$231))/(INDEX($E$160:$M$160,0,BC$231+1)-INDEX($E$160:$M$160,0,BC$231))+BA240)))</f>
        <v>14.644052467741854</v>
      </c>
      <c r="BC240" s="3" cm="1">
        <f t="array" ref="BC240">IF(BD$231=-1,BD240,IF(BD$231=99,BB240,IF(BD$231=0,INDEX($E168:$M168,0,BD$229),(INDEX($E168:$M168,0,BD$231+1)-INDEX($E168:$M168,0,BD$231))/(INDEX($E$160:$M$160,0,BD$231+1)-INDEX($E$160:$M$160,0,BD$231))+BB240)))</f>
        <v>14.644052467741854</v>
      </c>
      <c r="BD240" s="3" cm="1">
        <f t="array" ref="BD240">IF(BE$231=-1,BE240,IF(BE$231=99,BC240,IF(BE$231=0,INDEX($E168:$M168,0,BE$229),(INDEX($E168:$M168,0,BE$231+1)-INDEX($E168:$M168,0,BE$231))/(INDEX($E$160:$M$160,0,BE$231+1)-INDEX($E$160:$M$160,0,BE$231))+BC240)))</f>
        <v>14.644052467741854</v>
      </c>
      <c r="BE240" s="3" cm="1">
        <f t="array" ref="BE240">IF(BF$231=-1,BF240,IF(BF$231=99,BD240,IF(BF$231=0,INDEX($E168:$M168,0,BF$229),(INDEX($E168:$M168,0,BF$231+1)-INDEX($E168:$M168,0,BF$231))/(INDEX($E$160:$M$160,0,BF$231+1)-INDEX($E$160:$M$160,0,BF$231))+BD240)))</f>
        <v>14.644052467741854</v>
      </c>
      <c r="BF240" s="3" cm="1">
        <f t="array" ref="BF240">IF(BG$231=-1,BG240,IF(BG$231=99,BE240,IF(BG$231=0,INDEX($E168:$M168,0,BG$229),(INDEX($E168:$M168,0,BG$231+1)-INDEX($E168:$M168,0,BG$231))/(INDEX($E$160:$M$160,0,BG$231+1)-INDEX($E$160:$M$160,0,BG$231))+BE240)))</f>
        <v>14.644052467741854</v>
      </c>
      <c r="BG240" s="3" cm="1">
        <f t="array" ref="BG240">IF(BH$231=-1,BH240,IF(BH$231=99,BF240,IF(BH$231=0,INDEX($E168:$M168,0,BH$229),(INDEX($E168:$M168,0,BH$231+1)-INDEX($E168:$M168,0,BH$231))/(INDEX($E$160:$M$160,0,BH$231+1)-INDEX($E$160:$M$160,0,BH$231))+BF240)))</f>
        <v>14.644052467741854</v>
      </c>
      <c r="BH240" s="3" cm="1">
        <f t="array" ref="BH240">IF(BI$231=-1,BI240,IF(BI$231=99,BG240,IF(BI$231=0,INDEX($E168:$M168,0,BI$229),(INDEX($E168:$M168,0,BI$231+1)-INDEX($E168:$M168,0,BI$231))/(INDEX($E$160:$M$160,0,BI$231+1)-INDEX($E$160:$M$160,0,BI$231))+BG240)))</f>
        <v>14.644052467741854</v>
      </c>
      <c r="BI240" s="3" cm="1">
        <f t="array" ref="BI240">IF(BJ$231=-1,BJ240,IF(BJ$231=99,BH240,IF(BJ$231=0,INDEX($E168:$M168,0,BJ$229),(INDEX($E168:$M168,0,BJ$231+1)-INDEX($E168:$M168,0,BJ$231))/(INDEX($E$160:$M$160,0,BJ$231+1)-INDEX($E$160:$M$160,0,BJ$231))+BH240)))</f>
        <v>14.644052467741854</v>
      </c>
      <c r="BJ240" s="3" cm="1">
        <f t="array" ref="BJ240">IF(BK$231=-1,BL240,IF(BK$231=99,BI240,IF(BK$231=0,INDEX($E168:$M168,0,BK$229),(INDEX($E168:$M168,0,BK$231+1)-INDEX($E168:$M168,0,BK$231))/(INDEX($E$160:$M$160,0,BK$231+1)-INDEX($E$160:$M$160,0,BK$231))+BI240)))</f>
        <v>14.644052467741854</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27">M228</f>
        <v>2040</v>
      </c>
      <c r="N249">
        <f t="shared" si="527"/>
        <v>0</v>
      </c>
      <c r="O249">
        <f>N228</f>
        <v>0</v>
      </c>
      <c r="P249" s="97" t="e">
        <f>MATCH(N$259,$H$249:$O$249,$G249)</f>
        <v>#N/A</v>
      </c>
      <c r="Q249" s="98" t="e">
        <f>MATCH(N$232,$H$228:$N$228,$G249)</f>
        <v>#N/A</v>
      </c>
      <c r="R249" s="98" t="e">
        <f t="shared" ref="R249:T250" si="528">MATCH(N$232,$H$228:$N$228,$G249)</f>
        <v>#N/A</v>
      </c>
      <c r="S249" s="98" t="e">
        <f t="shared" si="528"/>
        <v>#N/A</v>
      </c>
      <c r="T249" s="98" t="e">
        <f t="shared" si="528"/>
        <v>#N/A</v>
      </c>
      <c r="U249" s="98" t="e">
        <f t="shared" ref="U249:AA250" si="529">MATCH(S$232,$H$228:$N$228,$G249)</f>
        <v>#N/A</v>
      </c>
      <c r="V249" s="98" t="e">
        <f t="shared" si="529"/>
        <v>#N/A</v>
      </c>
      <c r="W249" s="98">
        <f t="shared" si="529"/>
        <v>3</v>
      </c>
      <c r="X249" s="98">
        <f t="shared" si="529"/>
        <v>3</v>
      </c>
      <c r="Y249" s="98">
        <f t="shared" si="529"/>
        <v>3</v>
      </c>
      <c r="Z249" s="98">
        <f t="shared" si="529"/>
        <v>4</v>
      </c>
      <c r="AA249" s="98">
        <f t="shared" si="529"/>
        <v>4</v>
      </c>
      <c r="AB249" s="98">
        <f>MATCH(Y$232,$H$228:$N$228,$G249)</f>
        <v>4</v>
      </c>
      <c r="AC249" s="98">
        <f t="shared" ref="AC249:AE250" si="530">MATCH(Y$232,$H$228:$N$228,$G249)</f>
        <v>4</v>
      </c>
      <c r="AD249" s="98">
        <f t="shared" si="530"/>
        <v>4</v>
      </c>
      <c r="AE249" s="98">
        <f t="shared" si="530"/>
        <v>4</v>
      </c>
      <c r="AF249" s="98">
        <f t="shared" ref="AF249:AL250" si="531">MATCH(AD$232,$H$228:$N$228,$G249)</f>
        <v>4</v>
      </c>
      <c r="AG249" s="98">
        <f t="shared" si="531"/>
        <v>4</v>
      </c>
      <c r="AH249" s="98">
        <f t="shared" si="531"/>
        <v>4</v>
      </c>
      <c r="AI249" s="98">
        <f t="shared" si="531"/>
        <v>4</v>
      </c>
      <c r="AJ249" s="98">
        <f t="shared" si="531"/>
        <v>4</v>
      </c>
      <c r="AK249" s="98">
        <f t="shared" si="531"/>
        <v>4</v>
      </c>
      <c r="AL249" s="98">
        <f t="shared" si="531"/>
        <v>5</v>
      </c>
      <c r="AM249" s="98">
        <f>MATCH(AJ$232,$H$228:$N$228,$G249)</f>
        <v>5</v>
      </c>
      <c r="AN249" s="98">
        <f t="shared" ref="AN249:AP250" si="532">MATCH(AJ$232,$H$228:$N$228,$G249)</f>
        <v>5</v>
      </c>
      <c r="AO249" s="98">
        <f t="shared" si="532"/>
        <v>5</v>
      </c>
      <c r="AP249" s="98">
        <f t="shared" si="532"/>
        <v>5</v>
      </c>
      <c r="AQ249" s="98">
        <f t="shared" ref="AQ249:BB250" si="533">MATCH(AO$232,$H$228:$N$228,$G249)</f>
        <v>5</v>
      </c>
      <c r="AR249" s="98">
        <f t="shared" si="533"/>
        <v>5</v>
      </c>
      <c r="AS249" s="98">
        <f t="shared" si="533"/>
        <v>5</v>
      </c>
      <c r="AT249" s="98">
        <f t="shared" si="533"/>
        <v>5</v>
      </c>
      <c r="AU249" s="98">
        <f t="shared" ref="AU249:AW250" si="534">MATCH(AR$232,$H$228:$N$228,$G249)</f>
        <v>5</v>
      </c>
      <c r="AV249" s="98">
        <f t="shared" si="534"/>
        <v>5</v>
      </c>
      <c r="AW249" s="98">
        <f t="shared" si="534"/>
        <v>5</v>
      </c>
      <c r="AX249" s="98">
        <f>MATCH(AT$232,$H$228:$N$228,$G249)</f>
        <v>5</v>
      </c>
      <c r="AY249" s="98">
        <f>MATCH(AV$232,$H$228:$N$228,$G249)</f>
        <v>5</v>
      </c>
      <c r="AZ249" s="98">
        <f t="shared" si="533"/>
        <v>6</v>
      </c>
      <c r="BA249" s="98">
        <f t="shared" si="533"/>
        <v>6</v>
      </c>
      <c r="BB249" s="98">
        <f t="shared" si="533"/>
        <v>6</v>
      </c>
      <c r="BC249" s="98">
        <f t="shared" ref="BC249:BD250" si="535">MATCH(BA$232,$H$228:$N$228,$G249)</f>
        <v>6</v>
      </c>
      <c r="BD249" s="98">
        <f t="shared" si="535"/>
        <v>6</v>
      </c>
      <c r="BE249" s="98">
        <f t="shared" ref="BE249:BR250" si="536">MATCH(BC$259,$H$228:$N$228,$G249)</f>
        <v>6</v>
      </c>
      <c r="BF249" s="98">
        <f t="shared" si="536"/>
        <v>6</v>
      </c>
      <c r="BG249" s="98">
        <f t="shared" si="536"/>
        <v>6</v>
      </c>
      <c r="BH249" s="98">
        <f t="shared" si="536"/>
        <v>6</v>
      </c>
      <c r="BI249" s="98">
        <f t="shared" si="536"/>
        <v>6</v>
      </c>
      <c r="BJ249" s="98">
        <f t="shared" si="536"/>
        <v>6</v>
      </c>
      <c r="BK249" s="98">
        <f t="shared" si="536"/>
        <v>6</v>
      </c>
      <c r="BL249" s="98">
        <f t="shared" si="536"/>
        <v>6</v>
      </c>
      <c r="BM249" s="98">
        <f t="shared" si="536"/>
        <v>6</v>
      </c>
      <c r="BN249" s="98">
        <f t="shared" si="536"/>
        <v>6</v>
      </c>
      <c r="BO249" s="98">
        <f t="shared" si="536"/>
        <v>6</v>
      </c>
      <c r="BP249" s="98">
        <f t="shared" si="536"/>
        <v>6</v>
      </c>
      <c r="BQ249" s="98">
        <f t="shared" si="536"/>
        <v>6</v>
      </c>
      <c r="BR249" s="98">
        <f t="shared" si="536"/>
        <v>6</v>
      </c>
    </row>
    <row r="250" spans="5:70">
      <c r="E250" t="s">
        <v>16</v>
      </c>
      <c r="G250">
        <f>G229</f>
        <v>0</v>
      </c>
      <c r="H250">
        <f t="shared" ref="H250:N251" si="537">H229</f>
        <v>2030</v>
      </c>
      <c r="I250">
        <f t="shared" si="537"/>
        <v>2020</v>
      </c>
      <c r="J250">
        <f t="shared" si="537"/>
        <v>2017</v>
      </c>
      <c r="K250" t="e">
        <f t="shared" si="537"/>
        <v>#REF!</v>
      </c>
      <c r="L250">
        <f t="shared" si="537"/>
        <v>2006</v>
      </c>
      <c r="M250">
        <f t="shared" si="537"/>
        <v>2006</v>
      </c>
      <c r="N250" t="e">
        <f t="shared" si="537"/>
        <v>#REF!</v>
      </c>
      <c r="O250">
        <v>2012</v>
      </c>
      <c r="P250" s="31">
        <f>MATCH(N$259,$H$249:$O$249,$G250)</f>
        <v>7</v>
      </c>
      <c r="Q250" t="e">
        <f>MATCH(N$232,$H$228:$N$228,$G250)</f>
        <v>#N/A</v>
      </c>
      <c r="R250" t="e">
        <f t="shared" si="528"/>
        <v>#N/A</v>
      </c>
      <c r="S250" t="e">
        <f t="shared" si="528"/>
        <v>#N/A</v>
      </c>
      <c r="T250" t="e">
        <f t="shared" si="528"/>
        <v>#N/A</v>
      </c>
      <c r="U250" t="e">
        <f t="shared" si="529"/>
        <v>#N/A</v>
      </c>
      <c r="V250" t="e">
        <f t="shared" si="529"/>
        <v>#N/A</v>
      </c>
      <c r="W250">
        <f t="shared" si="529"/>
        <v>3</v>
      </c>
      <c r="X250" t="e">
        <f t="shared" si="529"/>
        <v>#N/A</v>
      </c>
      <c r="Y250" t="e">
        <f t="shared" si="529"/>
        <v>#N/A</v>
      </c>
      <c r="Z250">
        <f t="shared" si="529"/>
        <v>4</v>
      </c>
      <c r="AA250" t="e">
        <f t="shared" si="529"/>
        <v>#N/A</v>
      </c>
      <c r="AB250" t="e">
        <f>MATCH(Y$232,$H$228:$N$228,$G250)</f>
        <v>#N/A</v>
      </c>
      <c r="AC250" t="e">
        <f t="shared" si="530"/>
        <v>#N/A</v>
      </c>
      <c r="AD250" t="e">
        <f t="shared" si="530"/>
        <v>#N/A</v>
      </c>
      <c r="AE250" t="e">
        <f t="shared" si="530"/>
        <v>#N/A</v>
      </c>
      <c r="AF250" t="e">
        <f t="shared" si="531"/>
        <v>#N/A</v>
      </c>
      <c r="AG250" t="e">
        <f t="shared" si="531"/>
        <v>#N/A</v>
      </c>
      <c r="AH250" t="e">
        <f t="shared" si="531"/>
        <v>#N/A</v>
      </c>
      <c r="AI250" t="e">
        <f t="shared" si="531"/>
        <v>#N/A</v>
      </c>
      <c r="AJ250" t="e">
        <f t="shared" si="531"/>
        <v>#N/A</v>
      </c>
      <c r="AK250" t="e">
        <f t="shared" si="531"/>
        <v>#N/A</v>
      </c>
      <c r="AL250">
        <f t="shared" si="531"/>
        <v>5</v>
      </c>
      <c r="AM250">
        <f>MATCH(AJ$232,$H$228:$N$228,$G250)</f>
        <v>5</v>
      </c>
      <c r="AN250">
        <f t="shared" si="532"/>
        <v>5</v>
      </c>
      <c r="AO250" t="e">
        <f t="shared" si="532"/>
        <v>#N/A</v>
      </c>
      <c r="AP250" t="e">
        <f t="shared" si="532"/>
        <v>#N/A</v>
      </c>
      <c r="AQ250" t="e">
        <f t="shared" si="533"/>
        <v>#N/A</v>
      </c>
      <c r="AR250" t="e">
        <f t="shared" si="533"/>
        <v>#N/A</v>
      </c>
      <c r="AS250" t="e">
        <f t="shared" si="533"/>
        <v>#N/A</v>
      </c>
      <c r="AT250" t="e">
        <f t="shared" si="533"/>
        <v>#N/A</v>
      </c>
      <c r="AU250" t="e">
        <f t="shared" si="534"/>
        <v>#N/A</v>
      </c>
      <c r="AV250" t="e">
        <f t="shared" si="534"/>
        <v>#N/A</v>
      </c>
      <c r="AW250" t="e">
        <f t="shared" si="534"/>
        <v>#N/A</v>
      </c>
      <c r="AX250" t="e">
        <f>MATCH(AT$232,$H$228:$N$228,$G250)</f>
        <v>#N/A</v>
      </c>
      <c r="AY250" t="e">
        <f>MATCH(AV$232,$H$228:$N$228,$G250)</f>
        <v>#N/A</v>
      </c>
      <c r="AZ250">
        <f t="shared" si="533"/>
        <v>6</v>
      </c>
      <c r="BA250" t="e">
        <f t="shared" si="533"/>
        <v>#N/A</v>
      </c>
      <c r="BB250" t="e">
        <f t="shared" si="533"/>
        <v>#N/A</v>
      </c>
      <c r="BC250" t="e">
        <f t="shared" si="535"/>
        <v>#N/A</v>
      </c>
      <c r="BD250" t="e">
        <f t="shared" si="535"/>
        <v>#N/A</v>
      </c>
      <c r="BE250" t="e">
        <f t="shared" si="536"/>
        <v>#N/A</v>
      </c>
      <c r="BF250" t="e">
        <f t="shared" si="536"/>
        <v>#N/A</v>
      </c>
      <c r="BG250" t="e">
        <f t="shared" si="536"/>
        <v>#N/A</v>
      </c>
      <c r="BH250" t="e">
        <f t="shared" si="536"/>
        <v>#N/A</v>
      </c>
      <c r="BI250" t="e">
        <f t="shared" si="536"/>
        <v>#N/A</v>
      </c>
      <c r="BJ250" t="e">
        <f t="shared" si="536"/>
        <v>#N/A</v>
      </c>
      <c r="BK250" t="e">
        <f t="shared" si="536"/>
        <v>#N/A</v>
      </c>
      <c r="BL250" t="e">
        <f t="shared" si="536"/>
        <v>#N/A</v>
      </c>
      <c r="BM250" t="e">
        <f t="shared" si="536"/>
        <v>#N/A</v>
      </c>
      <c r="BN250" t="e">
        <f t="shared" si="536"/>
        <v>#N/A</v>
      </c>
      <c r="BO250" t="e">
        <f t="shared" si="536"/>
        <v>#N/A</v>
      </c>
      <c r="BP250" t="e">
        <f t="shared" si="536"/>
        <v>#N/A</v>
      </c>
      <c r="BQ250" t="e">
        <f t="shared" si="536"/>
        <v>#N/A</v>
      </c>
      <c r="BR250" t="e">
        <f t="shared" si="536"/>
        <v>#N/A</v>
      </c>
    </row>
    <row r="251" spans="5:70">
      <c r="E251" t="s">
        <v>16</v>
      </c>
      <c r="G251">
        <f>G230</f>
        <v>-1</v>
      </c>
      <c r="H251">
        <f t="shared" si="537"/>
        <v>0</v>
      </c>
      <c r="I251">
        <f t="shared" si="537"/>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38">MATCH(S$232,$H$229:$N$229,$G251)</f>
        <v>6</v>
      </c>
      <c r="V251">
        <f t="shared" si="538"/>
        <v>6</v>
      </c>
      <c r="W251">
        <f t="shared" si="538"/>
        <v>3</v>
      </c>
      <c r="X251">
        <f t="shared" si="538"/>
        <v>2</v>
      </c>
      <c r="Y251">
        <f t="shared" si="538"/>
        <v>2</v>
      </c>
      <c r="Z251">
        <f t="shared" si="538"/>
        <v>2</v>
      </c>
      <c r="AA251">
        <f t="shared" si="538"/>
        <v>1</v>
      </c>
      <c r="AB251">
        <f>MATCH(Y$232,$H$229:$N$229,$G251)</f>
        <v>1</v>
      </c>
      <c r="AC251">
        <f>MATCH(Y$232,$H$229:$N$229,$G251)</f>
        <v>1</v>
      </c>
      <c r="AD251">
        <f>MATCH(Z$232,$H$229:$N$229,$G251)</f>
        <v>1</v>
      </c>
      <c r="AE251">
        <f>MATCH(AA$232,$H$229:$N$229,$G251)</f>
        <v>1</v>
      </c>
      <c r="AF251">
        <f t="shared" si="538"/>
        <v>1</v>
      </c>
      <c r="AG251">
        <f t="shared" si="538"/>
        <v>1</v>
      </c>
      <c r="AH251">
        <f t="shared" si="538"/>
        <v>1</v>
      </c>
      <c r="AI251">
        <f t="shared" si="538"/>
        <v>1</v>
      </c>
      <c r="AJ251">
        <f t="shared" si="538"/>
        <v>1</v>
      </c>
      <c r="AK251">
        <f t="shared" si="538"/>
        <v>1</v>
      </c>
      <c r="AL251">
        <f t="shared" si="538"/>
        <v>1</v>
      </c>
      <c r="AM251">
        <f>MATCH(AJ$232,$H$229:$N$229,$G251)</f>
        <v>1</v>
      </c>
      <c r="AN251">
        <f>MATCH(AJ$232,$H$229:$N$229,$G251)</f>
        <v>1</v>
      </c>
      <c r="AO251" t="e">
        <f>MATCH(AK$232,$H$229:$N$229,$G251)</f>
        <v>#N/A</v>
      </c>
      <c r="AP251" t="e">
        <f>MATCH(AL$232,$H$229:$N$229,$G251)</f>
        <v>#N/A</v>
      </c>
      <c r="AQ251" t="e">
        <f t="shared" si="538"/>
        <v>#N/A</v>
      </c>
      <c r="AR251" t="e">
        <f t="shared" si="538"/>
        <v>#N/A</v>
      </c>
      <c r="AS251" t="e">
        <f t="shared" si="538"/>
        <v>#N/A</v>
      </c>
      <c r="AT251" t="e">
        <f t="shared" si="538"/>
        <v>#N/A</v>
      </c>
      <c r="AU251" t="e">
        <f>MATCH(AR$232,$H$229:$N$229,$G251)</f>
        <v>#N/A</v>
      </c>
      <c r="AV251" t="e">
        <f>MATCH(AS$232,$H$229:$N$229,$G251)</f>
        <v>#N/A</v>
      </c>
      <c r="AW251" t="e">
        <f>MATCH(AT$232,$H$229:$N$229,$G251)</f>
        <v>#N/A</v>
      </c>
      <c r="AX251" t="e">
        <f>MATCH(AT$232,$H$229:$N$229,$G251)</f>
        <v>#N/A</v>
      </c>
      <c r="AY251" t="e">
        <f>MATCH(AV$232,$H$229:$N$229,$G251)</f>
        <v>#N/A</v>
      </c>
      <c r="AZ251" t="e">
        <f t="shared" si="538"/>
        <v>#N/A</v>
      </c>
      <c r="BA251" t="e">
        <f t="shared" si="538"/>
        <v>#N/A</v>
      </c>
      <c r="BB251" t="e">
        <f t="shared" si="538"/>
        <v>#N/A</v>
      </c>
      <c r="BC251" t="e">
        <f t="shared" si="538"/>
        <v>#N/A</v>
      </c>
      <c r="BD251" t="e">
        <f t="shared" si="538"/>
        <v>#N/A</v>
      </c>
      <c r="BE251" t="e">
        <f t="shared" ref="BE251:BR251" si="539">MATCH(BC$259,$H$229:$N$229,$G251)</f>
        <v>#N/A</v>
      </c>
      <c r="BF251" t="e">
        <f t="shared" si="539"/>
        <v>#N/A</v>
      </c>
      <c r="BG251" t="e">
        <f t="shared" si="539"/>
        <v>#N/A</v>
      </c>
      <c r="BH251" t="e">
        <f t="shared" si="539"/>
        <v>#N/A</v>
      </c>
      <c r="BI251" t="e">
        <f t="shared" si="539"/>
        <v>#N/A</v>
      </c>
      <c r="BJ251" t="e">
        <f t="shared" si="539"/>
        <v>#N/A</v>
      </c>
      <c r="BK251" t="e">
        <f t="shared" si="539"/>
        <v>#N/A</v>
      </c>
      <c r="BL251" t="e">
        <f t="shared" si="539"/>
        <v>#N/A</v>
      </c>
      <c r="BM251" t="e">
        <f t="shared" si="539"/>
        <v>#N/A</v>
      </c>
      <c r="BN251" t="e">
        <f t="shared" si="539"/>
        <v>#N/A</v>
      </c>
      <c r="BO251" t="e">
        <f t="shared" si="539"/>
        <v>#N/A</v>
      </c>
      <c r="BP251" t="e">
        <f t="shared" si="539"/>
        <v>#N/A</v>
      </c>
      <c r="BQ251" t="e">
        <f t="shared" si="539"/>
        <v>#N/A</v>
      </c>
      <c r="BR251" t="e">
        <f t="shared" si="539"/>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40">IF(ISNA(T249),-1,IF(ISNA(T251),99,IF(ISNA(T250),T249,0)))</f>
        <v>-1</v>
      </c>
      <c r="U252" s="66">
        <f t="shared" si="540"/>
        <v>-1</v>
      </c>
      <c r="V252" s="66">
        <f t="shared" si="540"/>
        <v>-1</v>
      </c>
      <c r="W252" s="66">
        <f t="shared" si="540"/>
        <v>0</v>
      </c>
      <c r="X252" s="66">
        <f t="shared" si="540"/>
        <v>3</v>
      </c>
      <c r="Y252" s="66">
        <f t="shared" si="540"/>
        <v>3</v>
      </c>
      <c r="Z252" s="66">
        <f t="shared" si="540"/>
        <v>0</v>
      </c>
      <c r="AA252" s="66">
        <f t="shared" si="540"/>
        <v>4</v>
      </c>
      <c r="AB252" s="66">
        <f t="shared" ref="AB252:AC252" si="541">IF(ISNA(AB249),-1,IF(ISNA(AB251),99,IF(ISNA(AB250),AB249,0)))</f>
        <v>4</v>
      </c>
      <c r="AC252" s="66">
        <f t="shared" si="541"/>
        <v>4</v>
      </c>
      <c r="AD252" s="66">
        <f t="shared" si="540"/>
        <v>4</v>
      </c>
      <c r="AE252" s="66">
        <f t="shared" si="540"/>
        <v>4</v>
      </c>
      <c r="AF252" s="66">
        <f t="shared" si="540"/>
        <v>4</v>
      </c>
      <c r="AG252" s="66">
        <f t="shared" si="540"/>
        <v>4</v>
      </c>
      <c r="AH252" s="66">
        <f t="shared" si="540"/>
        <v>4</v>
      </c>
      <c r="AI252" s="66">
        <f t="shared" si="540"/>
        <v>4</v>
      </c>
      <c r="AJ252" s="66">
        <f t="shared" si="540"/>
        <v>4</v>
      </c>
      <c r="AK252" s="66">
        <f t="shared" si="540"/>
        <v>4</v>
      </c>
      <c r="AL252" s="66">
        <f t="shared" si="540"/>
        <v>0</v>
      </c>
      <c r="AM252" s="66">
        <f t="shared" ref="AM252:AN252" si="542">IF(ISNA(AM249),-1,IF(ISNA(AM251),99,IF(ISNA(AM250),AM249,0)))</f>
        <v>0</v>
      </c>
      <c r="AN252" s="66">
        <f t="shared" si="542"/>
        <v>0</v>
      </c>
      <c r="AO252" s="66">
        <f t="shared" si="540"/>
        <v>99</v>
      </c>
      <c r="AP252" s="66">
        <f t="shared" si="540"/>
        <v>99</v>
      </c>
      <c r="AQ252" s="66">
        <f t="shared" si="540"/>
        <v>99</v>
      </c>
      <c r="AR252" s="66">
        <f t="shared" si="540"/>
        <v>99</v>
      </c>
      <c r="AS252" s="66">
        <f t="shared" si="540"/>
        <v>99</v>
      </c>
      <c r="AT252" s="66">
        <f t="shared" si="540"/>
        <v>99</v>
      </c>
      <c r="AU252" s="66">
        <f t="shared" ref="AU252" si="543">IF(ISNA(AU249),-1,IF(ISNA(AU251),99,IF(ISNA(AU250),AU249,0)))</f>
        <v>99</v>
      </c>
      <c r="AV252" s="66">
        <f t="shared" si="540"/>
        <v>99</v>
      </c>
      <c r="AW252" s="66">
        <f t="shared" ref="AW252" si="544">IF(ISNA(AW249),-1,IF(ISNA(AW251),99,IF(ISNA(AW250),AW249,0)))</f>
        <v>99</v>
      </c>
      <c r="AX252" s="66">
        <f t="shared" si="540"/>
        <v>99</v>
      </c>
      <c r="AY252" s="66">
        <f t="shared" si="540"/>
        <v>99</v>
      </c>
      <c r="AZ252" s="66">
        <f t="shared" si="540"/>
        <v>99</v>
      </c>
      <c r="BA252" s="66">
        <f t="shared" si="540"/>
        <v>99</v>
      </c>
      <c r="BB252" s="66">
        <f t="shared" si="540"/>
        <v>99</v>
      </c>
      <c r="BC252" s="66">
        <f t="shared" si="540"/>
        <v>99</v>
      </c>
      <c r="BD252" s="66">
        <f t="shared" si="540"/>
        <v>99</v>
      </c>
      <c r="BE252" s="66">
        <f t="shared" si="540"/>
        <v>99</v>
      </c>
      <c r="BF252" s="66">
        <f t="shared" si="540"/>
        <v>99</v>
      </c>
      <c r="BG252" s="66">
        <f t="shared" si="540"/>
        <v>99</v>
      </c>
      <c r="BH252" s="66">
        <f t="shared" si="540"/>
        <v>99</v>
      </c>
      <c r="BI252" s="66">
        <f t="shared" si="540"/>
        <v>99</v>
      </c>
      <c r="BJ252" s="66">
        <f t="shared" si="540"/>
        <v>99</v>
      </c>
      <c r="BK252" s="66">
        <f t="shared" si="540"/>
        <v>99</v>
      </c>
      <c r="BL252" s="66">
        <f t="shared" si="540"/>
        <v>99</v>
      </c>
      <c r="BM252" s="66">
        <f t="shared" si="540"/>
        <v>99</v>
      </c>
      <c r="BN252" s="66">
        <f t="shared" si="540"/>
        <v>99</v>
      </c>
      <c r="BO252" s="66">
        <f t="shared" si="540"/>
        <v>99</v>
      </c>
      <c r="BP252" s="66">
        <f t="shared" si="540"/>
        <v>99</v>
      </c>
      <c r="BQ252" s="66">
        <f t="shared" si="540"/>
        <v>99</v>
      </c>
      <c r="BR252" s="66">
        <f t="shared" si="540"/>
        <v>99</v>
      </c>
    </row>
    <row r="253" spans="5:70">
      <c r="E253" t="s">
        <v>16</v>
      </c>
      <c r="F253" t="s">
        <v>261</v>
      </c>
      <c r="G253" s="3" t="s">
        <v>426</v>
      </c>
      <c r="H253" s="92" t="e">
        <f>#REF!/#REF!</f>
        <v>#REF!</v>
      </c>
      <c r="I253" s="92" t="e">
        <f>#REF!/#REF!</f>
        <v>#REF!</v>
      </c>
      <c r="J253" s="92"/>
      <c r="K253" s="92">
        <f>G107/G$111</f>
        <v>1.0184768607920332E-2</v>
      </c>
      <c r="L253" s="92">
        <f t="shared" ref="L253:M255" si="545">I107/I$111</f>
        <v>8.1525284530935445E-3</v>
      </c>
      <c r="M253" s="92">
        <f t="shared" si="545"/>
        <v>5.8862637445407902E-3</v>
      </c>
      <c r="N253" s="92">
        <f>M107/M$111</f>
        <v>1.8773190446102633E-3</v>
      </c>
      <c r="O253" s="92">
        <f>M107/M$111</f>
        <v>1.8773190446102633E-3</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262</v>
      </c>
      <c r="G254" s="3" t="s">
        <v>426</v>
      </c>
      <c r="H254" s="92" t="e">
        <f>#REF!/#REF!</f>
        <v>#REF!</v>
      </c>
      <c r="I254" s="92" t="e">
        <f>#REF!/#REF!</f>
        <v>#REF!</v>
      </c>
      <c r="J254" s="92"/>
      <c r="K254" s="92">
        <f>G108/G$111</f>
        <v>0.38722878293536411</v>
      </c>
      <c r="L254" s="92">
        <f t="shared" si="545"/>
        <v>0.32390395281486711</v>
      </c>
      <c r="M254" s="92">
        <f t="shared" si="545"/>
        <v>0.29781128451682304</v>
      </c>
      <c r="N254" s="92">
        <f>M108/M$111</f>
        <v>0.2758625664897556</v>
      </c>
      <c r="O254" s="92">
        <f>M108/M$111</f>
        <v>0.2758625664897556</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263</v>
      </c>
      <c r="G255" s="3" t="s">
        <v>426</v>
      </c>
      <c r="H255" s="92" t="e">
        <f>#REF!/#REF!</f>
        <v>#REF!</v>
      </c>
      <c r="I255" s="92" t="e">
        <f>#REF!/#REF!</f>
        <v>#REF!</v>
      </c>
      <c r="J255" s="92"/>
      <c r="K255" s="92">
        <f>G109/G$111</f>
        <v>0.49205730389406133</v>
      </c>
      <c r="L255" s="92">
        <f t="shared" si="545"/>
        <v>0.56521819522444738</v>
      </c>
      <c r="M255" s="92">
        <f t="shared" si="545"/>
        <v>0.59571951080470187</v>
      </c>
      <c r="N255" s="92">
        <f>M109/M$111</f>
        <v>0.6390435424771832</v>
      </c>
      <c r="O255" s="92">
        <f>M109/M$111</f>
        <v>0.6390435424771832</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425</v>
      </c>
      <c r="H256" s="92" t="e">
        <f>SUM(#REF!)/SUM(#REF!)</f>
        <v>#REF!</v>
      </c>
      <c r="I256" s="92" t="e">
        <f>SUM(#REF!)/SUM(#REF!)</f>
        <v>#REF!</v>
      </c>
      <c r="J256" s="92"/>
      <c r="K256" s="92">
        <f>SUM(G115:G117)/SUM(G$127:G$129)</f>
        <v>0.56801238122858133</v>
      </c>
      <c r="L256" s="92">
        <f>SUM(I115:I117)/SUM(I$127:I$129)</f>
        <v>0.50860725211423208</v>
      </c>
      <c r="M256" s="92">
        <f>SUM(J115:J117)/SUM(J$127:J$129)</f>
        <v>0.42894567894054747</v>
      </c>
      <c r="N256" s="92">
        <f>SUM(M115:M117)/SUM(M$127:M$129)</f>
        <v>0.1881563286868565</v>
      </c>
      <c r="O256" s="92">
        <f>SUM(M115:M117)/SUM(M$127:M$129)</f>
        <v>0.1881563286868565</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425</v>
      </c>
      <c r="H257" s="92" t="e">
        <f>SUM(#REF!)/SUM(#REF!)</f>
        <v>#REF!</v>
      </c>
      <c r="I257" s="92" t="e">
        <f>SUM(#REF!)/SUM(#REF!)</f>
        <v>#REF!</v>
      </c>
      <c r="J257" s="92"/>
      <c r="K257" s="92">
        <f>SUM(G119:G121)/SUM(G$127:G$129)</f>
        <v>0.30844903754168601</v>
      </c>
      <c r="L257" s="92">
        <f>SUM(I119:I121)/SUM(I$127:I$129)</f>
        <v>0.32219580439113732</v>
      </c>
      <c r="M257" s="92">
        <f>SUM(J119:J121)/SUM(J$127:J$129)</f>
        <v>0.35464620155034599</v>
      </c>
      <c r="N257" s="92">
        <f>SUM(M119:M121)/SUM(M$127:M$129)</f>
        <v>0.48139966132050027</v>
      </c>
      <c r="O257" s="92">
        <f>SUM(M119:M121)/SUM(M$127:M$129)</f>
        <v>0.48139966132050027</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425</v>
      </c>
      <c r="H258" s="92" t="e">
        <f>SUM(#REF!)/SUM(#REF!)</f>
        <v>#REF!</v>
      </c>
      <c r="I258" s="92" t="e">
        <f>SUM(#REF!)/SUM(#REF!)</f>
        <v>#REF!</v>
      </c>
      <c r="J258" s="92"/>
      <c r="K258" s="92">
        <f>SUM(G123:G125)/SUM(G$127:G$129)</f>
        <v>0.12353858122973264</v>
      </c>
      <c r="L258" s="92">
        <f>SUM(I123:I125)/SUM(I$127:I$129)</f>
        <v>0.16919694349463046</v>
      </c>
      <c r="M258" s="92">
        <f>SUM(J123:J125)/SUM(J$127:J$129)</f>
        <v>0.2164081195091066</v>
      </c>
      <c r="N258" s="92">
        <f>SUM(M123:M125)/SUM(M$127:M$129)</f>
        <v>0.33044400999264323</v>
      </c>
      <c r="O258" s="92">
        <f>SUM(M123:M125)/SUM(M$127:M$129)</f>
        <v>0.33044400999264323</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424</v>
      </c>
      <c r="N259">
        <f t="shared" ref="N259:BD259" si="546">N232</f>
        <v>0</v>
      </c>
      <c r="O259">
        <f t="shared" si="546"/>
        <v>0</v>
      </c>
      <c r="P259">
        <f t="shared" si="546"/>
        <v>0</v>
      </c>
      <c r="Q259">
        <f t="shared" ref="Q259:R259" si="547">Q232</f>
        <v>0</v>
      </c>
      <c r="R259">
        <f t="shared" si="547"/>
        <v>0</v>
      </c>
      <c r="S259">
        <f t="shared" si="546"/>
        <v>0</v>
      </c>
      <c r="T259">
        <f t="shared" si="546"/>
        <v>0</v>
      </c>
      <c r="U259">
        <f t="shared" si="546"/>
        <v>2017</v>
      </c>
      <c r="V259">
        <f t="shared" si="546"/>
        <v>2018</v>
      </c>
      <c r="W259">
        <f t="shared" si="546"/>
        <v>2019</v>
      </c>
      <c r="X259">
        <f t="shared" si="546"/>
        <v>2020</v>
      </c>
      <c r="Y259">
        <f t="shared" si="546"/>
        <v>2021</v>
      </c>
      <c r="Z259">
        <f t="shared" si="546"/>
        <v>2022</v>
      </c>
      <c r="AA259">
        <f t="shared" si="546"/>
        <v>2023</v>
      </c>
      <c r="AB259">
        <f t="shared" ref="AB259:AC259" si="548">AB232</f>
        <v>2023</v>
      </c>
      <c r="AC259">
        <f t="shared" si="548"/>
        <v>2023</v>
      </c>
      <c r="AD259">
        <f t="shared" si="546"/>
        <v>2024</v>
      </c>
      <c r="AE259">
        <f t="shared" si="546"/>
        <v>2025</v>
      </c>
      <c r="AF259">
        <f t="shared" si="546"/>
        <v>2026</v>
      </c>
      <c r="AG259">
        <f t="shared" si="546"/>
        <v>2027</v>
      </c>
      <c r="AH259">
        <f t="shared" si="546"/>
        <v>2028</v>
      </c>
      <c r="AI259">
        <f t="shared" si="546"/>
        <v>2029</v>
      </c>
      <c r="AJ259">
        <f t="shared" si="546"/>
        <v>2030</v>
      </c>
      <c r="AK259">
        <f t="shared" si="546"/>
        <v>2031</v>
      </c>
      <c r="AL259">
        <f t="shared" si="546"/>
        <v>2032</v>
      </c>
      <c r="AM259">
        <f t="shared" ref="AM259:AN259" si="549">AM232</f>
        <v>2032</v>
      </c>
      <c r="AN259">
        <f t="shared" si="549"/>
        <v>2032</v>
      </c>
      <c r="AO259">
        <f t="shared" si="546"/>
        <v>2033</v>
      </c>
      <c r="AP259">
        <f t="shared" si="546"/>
        <v>2034</v>
      </c>
      <c r="AQ259">
        <f t="shared" si="546"/>
        <v>2035</v>
      </c>
      <c r="AR259">
        <f t="shared" si="546"/>
        <v>2036</v>
      </c>
      <c r="AS259">
        <f t="shared" si="546"/>
        <v>2037</v>
      </c>
      <c r="AT259">
        <f t="shared" si="546"/>
        <v>2038</v>
      </c>
      <c r="AU259">
        <f t="shared" ref="AU259" si="550">AU232</f>
        <v>2038</v>
      </c>
      <c r="AV259">
        <f t="shared" si="546"/>
        <v>2039</v>
      </c>
      <c r="AW259">
        <f t="shared" ref="AW259" si="551">AW232</f>
        <v>2040</v>
      </c>
      <c r="AX259">
        <f t="shared" si="546"/>
        <v>2040</v>
      </c>
      <c r="AY259">
        <f t="shared" si="546"/>
        <v>2041</v>
      </c>
      <c r="AZ259">
        <f t="shared" si="546"/>
        <v>2042</v>
      </c>
      <c r="BA259">
        <f t="shared" si="546"/>
        <v>2043</v>
      </c>
      <c r="BB259">
        <f t="shared" si="546"/>
        <v>2044</v>
      </c>
      <c r="BC259">
        <f t="shared" si="546"/>
        <v>2045</v>
      </c>
      <c r="BD259">
        <f t="shared" si="546"/>
        <v>2046</v>
      </c>
      <c r="BE259">
        <f>BD259+1</f>
        <v>2047</v>
      </c>
      <c r="BF259">
        <f t="shared" ref="BF259:BN259" si="552">BE259+1</f>
        <v>2048</v>
      </c>
      <c r="BG259">
        <f t="shared" si="552"/>
        <v>2049</v>
      </c>
      <c r="BH259">
        <f t="shared" si="552"/>
        <v>2050</v>
      </c>
      <c r="BI259">
        <f t="shared" si="552"/>
        <v>2051</v>
      </c>
      <c r="BJ259">
        <f t="shared" si="552"/>
        <v>2052</v>
      </c>
      <c r="BK259">
        <f t="shared" si="552"/>
        <v>2053</v>
      </c>
      <c r="BL259">
        <f t="shared" si="552"/>
        <v>2054</v>
      </c>
      <c r="BM259">
        <f t="shared" si="552"/>
        <v>2055</v>
      </c>
      <c r="BN259">
        <f t="shared" si="552"/>
        <v>2056</v>
      </c>
      <c r="BO259">
        <v>2060</v>
      </c>
      <c r="BP259">
        <v>2070</v>
      </c>
    </row>
    <row r="260" spans="5:68">
      <c r="E260" t="s">
        <v>16</v>
      </c>
      <c r="I260" t="s">
        <v>427</v>
      </c>
      <c r="J260" t="s">
        <v>427</v>
      </c>
      <c r="K260" t="s">
        <v>421</v>
      </c>
      <c r="L260" s="3" t="s">
        <v>426</v>
      </c>
      <c r="M260" t="s">
        <v>261</v>
      </c>
      <c r="N260" s="3" t="e">
        <f t="shared" ref="N260:N265" si="553">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9.9815445924376529E-3</v>
      </c>
      <c r="Z260" s="3" cm="1">
        <f t="array" ref="Z260">IF(AD$252=-1,AA260,IF(AD$252=99,Y260,IF(AD$252=0,INDEX($H253:$O253,0,AD$250),(INDEX($H253:$O253,0,AD$252+1)-INDEX($H253:$O253,0,AD$252))/(INDEX($H$249:$O$249,0,AD$252+1)-INDEX($H$249:$O$249,0,AD$252))+Y260)))</f>
        <v>9.7783205769549734E-3</v>
      </c>
      <c r="AA260" s="3" cm="1">
        <f t="array" ref="AA260">IF(AE$252=-1,AD260,IF(AE$252=99,Z260,IF(AE$252=0,INDEX($H253:$O253,0,AE$250),(INDEX($H253:$O253,0,AE$252+1)-INDEX($H253:$O253,0,AE$252))/(INDEX($H$249:$O$249,0,AE$252+1)-INDEX($H$249:$O$249,0,AE$252))+Z260)))</f>
        <v>9.575096561472294E-3</v>
      </c>
      <c r="AB260" s="3" cm="1">
        <f t="array" ref="AB260">IF(AE$252=-1,AD260,IF(AE$252=99,Z260,IF(AE$252=0,INDEX($H253:$O253,0,AE$250),(INDEX($H253:$O253,0,AE$252+1)-INDEX($H253:$O253,0,AE$252))/(INDEX($H$249:$O$249,0,AE$252+1)-INDEX($H$249:$O$249,0,AE$252))+Z260)))</f>
        <v>9.575096561472294E-3</v>
      </c>
      <c r="AC260" s="3" cm="1">
        <f t="array" ref="AC260">IF(AE$252=-1,AD260,IF(AE$252=99,Z260,IF(AE$252=0,INDEX($H253:$O253,0,AE$250),(INDEX($H253:$O253,0,AE$252+1)-INDEX($H253:$O253,0,AE$252))/(INDEX($H$249:$O$249,0,AE$252+1)-INDEX($H$249:$O$249,0,AE$252))+Z260)))</f>
        <v>9.575096561472294E-3</v>
      </c>
      <c r="AD260" s="3" cm="1">
        <f t="array" ref="AD260">IF(AF$252=-1,AE260,IF(AF$252=99,AA260,IF(AF$252=0,INDEX($H253:$O253,0,AF$250),(INDEX($H253:$O253,0,AF$252+1)-INDEX($H253:$O253,0,AF$252))/(INDEX($H$249:$O$249,0,AF$252+1)-INDEX($H$249:$O$249,0,AF$252))+AA260)))</f>
        <v>9.3718725459896145E-3</v>
      </c>
      <c r="AE260" s="3" cm="1">
        <f t="array" ref="AE260">IF(AG$252=-1,AF260,IF(AG$252=99,AD260,IF(AG$252=0,INDEX($H253:$O253,0,AG$250),(INDEX($H253:$O253,0,AG$252+1)-INDEX($H253:$O253,0,AG$252))/(INDEX($H$249:$O$249,0,AG$252+1)-INDEX($H$249:$O$249,0,AG$252))+AD260)))</f>
        <v>9.168648530506935E-3</v>
      </c>
      <c r="AF260" s="3" cm="1">
        <f t="array" ref="AF260">IF(AH$252=-1,AG260,IF(AH$252=99,AE260,IF(AH$252=0,INDEX($H253:$O253,0,AH$250),(INDEX($H253:$O253,0,AH$252+1)-INDEX($H253:$O253,0,AH$252))/(INDEX($H$249:$O$249,0,AH$252+1)-INDEX($H$249:$O$249,0,AH$252))+AE260)))</f>
        <v>8.9654245150242555E-3</v>
      </c>
      <c r="AG260" s="3" cm="1">
        <f t="array" ref="AG260">IF(AI$252=-1,AH260,IF(AI$252=99,AF260,IF(AI$252=0,INDEX($H253:$O253,0,AI$250),(INDEX($H253:$O253,0,AI$252+1)-INDEX($H253:$O253,0,AI$252))/(INDEX($H$249:$O$249,0,AI$252+1)-INDEX($H$249:$O$249,0,AI$252))+AF260)))</f>
        <v>8.762200499541576E-3</v>
      </c>
      <c r="AH260" s="3" cm="1">
        <f t="array" ref="AH260">IF(AJ$252=-1,AI260,IF(AJ$252=99,AG260,IF(AJ$252=0,INDEX($H253:$O253,0,AJ$250),(INDEX($H253:$O253,0,AJ$252+1)-INDEX($H253:$O253,0,AJ$252))/(INDEX($H$249:$O$249,0,AJ$252+1)-INDEX($H$249:$O$249,0,AJ$252))+AG260)))</f>
        <v>8.5589764840588965E-3</v>
      </c>
      <c r="AI260" s="3" cm="1">
        <f t="array" ref="AI260">IF(AK$252=-1,AJ260,IF(AK$252=99,AH260,IF(AK$252=0,INDEX($H253:$O253,0,AK$250),(INDEX($H253:$O253,0,AK$252+1)-INDEX($H253:$O253,0,AK$252))/(INDEX($H$249:$O$249,0,AK$252+1)-INDEX($H$249:$O$249,0,AK$252))+AH260)))</f>
        <v>8.355752468576217E-3</v>
      </c>
      <c r="AJ260" s="3" cm="1">
        <f t="array" ref="AJ260">IF(AL$252=-1,AK260,IF(AL$252=99,AI260,IF(AL$252=0,INDEX($H253:$O253,0,AL$250),(INDEX($H253:$O253,0,AL$252+1)-INDEX($H253:$O253,0,AL$252))/(INDEX($H$249:$O$249,0,AL$252+1)-INDEX($H$249:$O$249,0,AL$252))+AI260)))</f>
        <v>8.1525284530935445E-3</v>
      </c>
      <c r="AK260" s="3" cm="1">
        <f t="array" ref="AK260">IF(AO$252=-1,AL260,IF(AO$252=99,AJ260,IF(AO$252=0,INDEX($H253:$O253,0,AO$250),(INDEX($H253:$O253,0,AO$252+1)-INDEX($H253:$O253,0,AO$252))/(INDEX($H$249:$O$249,0,AO$252+1)-INDEX($H$249:$O$249,0,AO$252))+AJ260)))</f>
        <v>8.1525284530935445E-3</v>
      </c>
      <c r="AL260" s="3" cm="1">
        <f t="array" ref="AL260">IF(AP$252=-1,AO260,IF(AP$252=99,AK260,IF(AP$252=0,INDEX($H253:$O253,0,AP$250),(INDEX($H253:$O253,0,AP$252+1)-INDEX($H253:$O253,0,AP$252))/(INDEX($H$249:$O$249,0,AP$252+1)-INDEX($H$249:$O$249,0,AP$252))+AK260)))</f>
        <v>8.1525284530935445E-3</v>
      </c>
      <c r="AM260" s="3" cm="1">
        <f t="array" ref="AM260">IF(AP$252=-1,AO260,IF(AP$252=99,AK260,IF(AP$252=0,INDEX($H253:$O253,0,AP$250),(INDEX($H253:$O253,0,AP$252+1)-INDEX($H253:$O253,0,AP$252))/(INDEX($H$249:$O$249,0,AP$252+1)-INDEX($H$249:$O$249,0,AP$252))+AK260)))</f>
        <v>8.1525284530935445E-3</v>
      </c>
      <c r="AN260" s="3" cm="1">
        <f t="array" ref="AN260">IF(AP$252=-1,AO260,IF(AP$252=99,AK260,IF(AP$252=0,INDEX($H253:$O253,0,AP$250),(INDEX($H253:$O253,0,AP$252+1)-INDEX($H253:$O253,0,AP$252))/(INDEX($H$249:$O$249,0,AP$252+1)-INDEX($H$249:$O$249,0,AP$252))+AK260)))</f>
        <v>8.1525284530935445E-3</v>
      </c>
      <c r="AO260" s="3" cm="1">
        <f t="array" ref="AO260">IF(AQ$252=-1,AP260,IF(AQ$252=99,AL260,IF(AQ$252=0,INDEX($H253:$O253,0,AQ$250),(INDEX($H253:$O253,0,AQ$252+1)-INDEX($H253:$O253,0,AQ$252))/(INDEX($H$249:$O$249,0,AQ$252+1)-INDEX($H$249:$O$249,0,AQ$252))+AL260)))</f>
        <v>8.1525284530935445E-3</v>
      </c>
      <c r="AP260" s="3" cm="1">
        <f t="array" ref="AP260">IF(AR$252=-1,AQ260,IF(AR$252=99,AO260,IF(AR$252=0,INDEX($H253:$O253,0,AR$250),(INDEX($H253:$O253,0,AR$252+1)-INDEX($H253:$O253,0,AR$252))/(INDEX($H$249:$O$249,0,AR$252+1)-INDEX($H$249:$O$249,0,AR$252))+AO260)))</f>
        <v>8.1525284530935445E-3</v>
      </c>
      <c r="AQ260" s="3" cm="1">
        <f t="array" ref="AQ260">IF(AS$252=-1,AR260,IF(AS$252=99,AP260,IF(AS$252=0,INDEX($H253:$O253,0,AS$250),(INDEX($H253:$O253,0,AS$252+1)-INDEX($H253:$O253,0,AS$252))/(INDEX($H$249:$O$249,0,AS$252+1)-INDEX($H$249:$O$249,0,AS$252))+AP260)))</f>
        <v>8.1525284530935445E-3</v>
      </c>
      <c r="AR260" s="3" cm="1">
        <f t="array" ref="AR260">IF(AT$252=-1,AS260,IF(AT$252=99,AQ260,IF(AT$252=0,INDEX($H253:$O253,0,AT$250),(INDEX($H253:$O253,0,AT$252+1)-INDEX($H253:$O253,0,AT$252))/(INDEX($H$249:$O$249,0,AT$252+1)-INDEX($H$249:$O$249,0,AT$252))+AQ260)))</f>
        <v>8.1525284530935445E-3</v>
      </c>
      <c r="AS260" s="3" cm="1">
        <f t="array" ref="AS260">IF(AV$252=-1,AT260,IF(AV$252=99,AR260,IF(AV$252=0,INDEX($H253:$O253,0,AV$250),(INDEX($H253:$O253,0,AV$252+1)-INDEX($H253:$O253,0,AV$252))/(INDEX($H$249:$O$249,0,AV$252+1)-INDEX($H$249:$O$249,0,AV$252))+AR260)))</f>
        <v>8.1525284530935445E-3</v>
      </c>
      <c r="AT260" s="3" cm="1">
        <f t="array" ref="AT260">IF(AX$252=-1,AV260,IF(AX$252=99,AS260,IF(AX$252=0,INDEX($H253:$O253,0,AX$250),(INDEX($H253:$O253,0,AX$252+1)-INDEX($H253:$O253,0,AX$252))/(INDEX($H$249:$O$249,0,AX$252+1)-INDEX($H$249:$O$249,0,AX$252))+AS260)))</f>
        <v>8.1525284530935445E-3</v>
      </c>
      <c r="AU260" s="3" cm="1">
        <f t="array" ref="AU260">IF(AX$252=-1,AW260,IF(AX$252=99,AS260,IF(AX$252=0,INDEX($H253:$O253,0,AX$250),(INDEX($H253:$O253,0,AX$252+1)-INDEX($H253:$O253,0,AX$252))/(INDEX($H$249:$O$249,0,AX$252+1)-INDEX($H$249:$O$249,0,AX$252))+AS260)))</f>
        <v>8.1525284530935445E-3</v>
      </c>
      <c r="AV260" s="3" cm="1">
        <f t="array" ref="AV260">IF(AY$252=-1,AX260,IF(AY$252=99,AT260,IF(AY$252=0,INDEX($H253:$O253,0,AY$250),(INDEX($H253:$O253,0,AY$252+1)-INDEX($H253:$O253,0,AY$252))/(INDEX($H$249:$O$249,0,AY$252+1)-INDEX($H$249:$O$249,0,AY$252))+AT260)))</f>
        <v>8.1525284530935445E-3</v>
      </c>
      <c r="AW260" s="3" cm="1">
        <f t="array" ref="AW260">IF(AZ$252=-1,AY260,IF(AZ$252=99,AV260,IF(AZ$252=0,INDEX($H253:$O253,0,AZ$250),(INDEX($H253:$O253,0,AZ$252+1)-INDEX($H253:$O253,0,AZ$252))/(INDEX($H$249:$O$249,0,AZ$252+1)-INDEX($H$249:$O$249,0,AZ$252))+AV260)))</f>
        <v>8.1525284530935445E-3</v>
      </c>
      <c r="AX260" s="3" cm="1">
        <f t="array" ref="AX260">IF(AZ$252=-1,AY260,IF(AZ$252=99,AV260,IF(AZ$252=0,INDEX($H253:$O253,0,AZ$250),(INDEX($H253:$O253,0,AZ$252+1)-INDEX($H253:$O253,0,AZ$252))/(INDEX($H$249:$O$249,0,AZ$252+1)-INDEX($H$249:$O$249,0,AZ$252))+AV260)))</f>
        <v>8.1525284530935445E-3</v>
      </c>
      <c r="AY260" s="3" cm="1">
        <f t="array" ref="AY260">IF(BA$252=-1,AZ260,IF(BA$252=99,AX260,IF(BA$252=0,INDEX($H253:$O253,0,BA$250),(INDEX($H253:$O253,0,BA$252+1)-INDEX($H253:$O253,0,BA$252))/(INDEX($H$249:$O$249,0,BA$252+1)-INDEX($H$249:$O$249,0,BA$252))+AX260)))</f>
        <v>8.1525284530935445E-3</v>
      </c>
      <c r="AZ260" s="3" cm="1">
        <f t="array" ref="AZ260">IF(BB$252=-1,BA260,IF(BB$252=99,AY260,IF(BB$252=0,INDEX($H253:$O253,0,BB$250),(INDEX($H253:$O253,0,BB$252+1)-INDEX($H253:$O253,0,BB$252))/(INDEX($H$249:$O$249,0,BB$252+1)-INDEX($H$249:$O$249,0,BB$252))+AY260)))</f>
        <v>8.1525284530935445E-3</v>
      </c>
      <c r="BA260" s="3" cm="1">
        <f t="array" ref="BA260">IF(BC$252=-1,BB260,IF(BC$252=99,AZ260,IF(BC$252=0,INDEX($H253:$O253,0,BC$250),(INDEX($H253:$O253,0,BC$252+1)-INDEX($H253:$O253,0,BC$252))/(INDEX($H$249:$O$249,0,BC$252+1)-INDEX($H$249:$O$249,0,BC$252))+AZ260)))</f>
        <v>8.1525284530935445E-3</v>
      </c>
      <c r="BB260" s="3" cm="1">
        <f t="array" ref="BB260">IF(BD$252=-1,BC260,IF(BD$252=99,BA260,IF(BD$252=0,INDEX($H253:$O253,0,BD$250),(INDEX($H253:$O253,0,BD$252+1)-INDEX($H253:$O253,0,BD$252))/(INDEX($H$249:$O$249,0,BD$252+1)-INDEX($H$249:$O$249,0,BD$252))+BA260)))</f>
        <v>8.1525284530935445E-3</v>
      </c>
      <c r="BC260" s="3" cm="1">
        <f t="array" ref="BC260">IF(BE$252=-1,BD260,IF(BE$252=99,BB260,IF(BE$252=0,INDEX($H253:$O253,0,BE$250),(INDEX($H253:$O253,0,BE$252+1)-INDEX($H253:$O253,0,BE$252))/(INDEX($H$249:$O$249,0,BE$252+1)-INDEX($H$249:$O$249,0,BE$252))+BB260)))</f>
        <v>8.1525284530935445E-3</v>
      </c>
      <c r="BD260" s="3" cm="1">
        <f t="array" ref="BD260">IF(BF$252=-1,BI260,IF(BF$252=99,BC260,IF(BF$252=0,INDEX($H253:$O253,0,BF$250),(INDEX($H253:$O253,0,BF$252+1)-INDEX($H253:$O253,0,BF$252))/(INDEX($H$249:$O$249,0,BF$252+1)-INDEX($H$249:$O$249,0,BF$252))+BC260)))</f>
        <v>8.1525284530935445E-3</v>
      </c>
      <c r="BE260" s="3" cm="1">
        <f t="array" ref="BE260">IF(BG$252=-1,BJ260,IF(BG$252=99,BD260,IF(BG$252=0,INDEX($H253:$O253,0,BG$250),(INDEX($H253:$O253,0,BG$252+1)-INDEX($H253:$O253,0,BG$252))/(INDEX($H$249:$O$249,0,BG$252+1)-INDEX($H$249:$O$249,0,BG$252))+BD260)))</f>
        <v>8.1525284530935445E-3</v>
      </c>
      <c r="BF260" s="3" cm="1">
        <f t="array" ref="BF260">IF(BH$252=-1,BK260,IF(BH$252=99,BE260,IF(BH$252=0,INDEX($H253:$O253,0,BH$250),(INDEX($H253:$O253,0,BH$252+1)-INDEX($H253:$O253,0,BH$252))/(INDEX($H$249:$O$249,0,BH$252+1)-INDEX($H$249:$O$249,0,BH$252))+BE260)))</f>
        <v>8.1525284530935445E-3</v>
      </c>
      <c r="BG260" s="3" cm="1">
        <f t="array" ref="BG260">IF(BI$252=-1,BL260,IF(BI$252=99,BF260,IF(BI$252=0,INDEX($H253:$O253,0,BI$250),(INDEX($H253:$O253,0,BI$252+1)-INDEX($H253:$O253,0,BI$252))/(INDEX($H$249:$O$249,0,BI$252+1)-INDEX($H$249:$O$249,0,BI$252))+BF260)))</f>
        <v>8.1525284530935445E-3</v>
      </c>
      <c r="BH260" s="3" cm="1">
        <f t="array" ref="BH260">IF(BJ$252=-1,BM260,IF(BJ$252=99,BG260,IF(BJ$252=0,INDEX($H253:$O253,0,BJ$250),(INDEX($H253:$O253,0,BJ$252+1)-INDEX($H253:$O253,0,BJ$252))/(INDEX($H$249:$O$249,0,BJ$252+1)-INDEX($H$249:$O$249,0,BJ$252))+BG260)))</f>
        <v>8.1525284530935445E-3</v>
      </c>
      <c r="BI260" s="3" cm="1">
        <f t="array" ref="BI260">IF(BK$252=-1,BN260,IF(BK$252=99,BH260,IF(BK$252=0,INDEX($H253:$O253,0,BK$250),(INDEX($H253:$O253,0,BK$252+1)-INDEX($H253:$O253,0,BK$252))/(INDEX($H$249:$O$249,0,BK$252+1)-INDEX($H$249:$O$249,0,BK$252))+BH260)))</f>
        <v>8.1525284530935445E-3</v>
      </c>
      <c r="BJ260" s="3" cm="1">
        <f t="array" ref="BJ260">IF(BH$252=-1,BL260,IF(BH$252=99,BI260,IF(BH$252=0,INDEX($H253:$O253,0,BH$250),(INDEX($H253:$O253,0,BH$252+1)-INDEX($H253:$O253,0,BH$252))/(INDEX($H$249:$O$249,0,BH$252+1)-INDEX($H$249:$O$249,0,BH$252))+BI260)))</f>
        <v>8.1525284530935445E-3</v>
      </c>
      <c r="BK260" s="3" cm="1">
        <f t="array" ref="BK260">IF(BI$252=-1,BM260,IF(BI$252=99,BJ260,IF(BI$252=0,INDEX($H253:$O253,0,BI$250),(INDEX($H253:$O253,0,BI$252+1)-INDEX($H253:$O253,0,BI$252))/(INDEX($H$249:$O$249,0,BI$252+1)-INDEX($H$249:$O$249,0,BI$252))+BJ260)))</f>
        <v>8.1525284530935445E-3</v>
      </c>
      <c r="BL260" s="3" cm="1">
        <f t="array" ref="BL260">IF(BJ$252=-1,BN260,IF(BJ$252=99,BK260,IF(BJ$252=0,INDEX($H253:$O253,0,BJ$250),(INDEX($H253:$O253,0,BJ$252+1)-INDEX($H253:$O253,0,BJ$252))/(INDEX($H$249:$O$249,0,BJ$252+1)-INDEX($H$249:$O$249,0,BJ$252))+BK260)))</f>
        <v>8.1525284530935445E-3</v>
      </c>
      <c r="BM260" s="3" cm="1">
        <f t="array" ref="BM260">IF(BK$252=-1,BO260,IF(BK$252=99,BL260,IF(BK$252=0,INDEX($H253:$O253,0,BK$250),(INDEX($H253:$O253,0,BK$252+1)-INDEX($H253:$O253,0,BK$252))/(INDEX($H$249:$O$249,0,BK$252+1)-INDEX($H$249:$O$249,0,BK$252))+BL260)))</f>
        <v>8.1525284530935445E-3</v>
      </c>
      <c r="BN260" s="3" cm="1">
        <f t="array" ref="BN260">IF(BL$252=-1,BP260,IF(BL$252=99,BM260,IF(BL$252=0,INDEX($H253:$O253,0,BL$250),(INDEX($H253:$O253,0,BL$252+1)-INDEX($H253:$O253,0,BL$252))/(INDEX($H$249:$O$249,0,BL$252+1)-INDEX($H$249:$O$249,0,BL$252))+BM260)))</f>
        <v>8.1525284530935445E-3</v>
      </c>
      <c r="BO260" s="3" cm="1">
        <f t="array" ref="BO260">IF(BM$252=-1,BQ260,IF(BM$252=99,BN260,IF(BM$252=0,INDEX($H253:$O253,0,BM$250),(INDEX($H253:$O253,0,BM$252+1)-INDEX($H253:$O253,0,BM$252))/(INDEX($H$249:$O$249,0,BM$252+1)-INDEX($H$249:$O$249,0,BM$252))+BN260)))</f>
        <v>8.1525284530935445E-3</v>
      </c>
      <c r="BP260" s="3" cm="1">
        <f t="array" ref="BP260">IF(BN$252=-1,BR260,IF(BN$252=99,BO260,IF(BN$252=0,INDEX($H253:$O253,0,BN$250),(INDEX($H253:$O253,0,BN$252+1)-INDEX($H253:$O253,0,BN$252))/(INDEX($H$249:$O$249,0,BN$252+1)-INDEX($H$249:$O$249,0,BN$252))+BO260)))</f>
        <v>8.1525284530935445E-3</v>
      </c>
    </row>
    <row r="261" spans="5:68">
      <c r="E261" t="s">
        <v>16</v>
      </c>
      <c r="I261" t="s">
        <v>427</v>
      </c>
      <c r="J261" t="s">
        <v>427</v>
      </c>
      <c r="K261" t="s">
        <v>422</v>
      </c>
      <c r="L261" s="3" t="s">
        <v>426</v>
      </c>
      <c r="M261" t="s">
        <v>262</v>
      </c>
      <c r="N261" s="3" t="e">
        <f t="shared" si="553"/>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0.38089629992331442</v>
      </c>
      <c r="Z261" s="3" cm="1">
        <f t="array" ref="Z261">IF(AD$252=-1,AA261,IF(AD$252=99,Y261,IF(AD$252=0,INDEX($H254:$O254,0,AD$250),(INDEX($H254:$O254,0,AD$252+1)-INDEX($H254:$O254,0,AD$252))/(INDEX($H$249:$O$249,0,AD$252+1)-INDEX($H$249:$O$249,0,AD$252))+Y261)))</f>
        <v>0.37456381691126472</v>
      </c>
      <c r="AA261" s="3" cm="1">
        <f t="array" ref="AA261">IF(AE$252=-1,AD261,IF(AE$252=99,Z261,IF(AE$252=0,INDEX($H254:$O254,0,AE$250),(INDEX($H254:$O254,0,AE$252+1)-INDEX($H254:$O254,0,AE$252))/(INDEX($H$249:$O$249,0,AE$252+1)-INDEX($H$249:$O$249,0,AE$252))+Z261)))</f>
        <v>0.36823133389921503</v>
      </c>
      <c r="AB261" s="3" cm="1">
        <f t="array" ref="AB261">IF(AE$252=-1,AD261,IF(AE$252=99,Z261,IF(AE$252=0,INDEX($H254:$O254,0,AE$250),(INDEX($H254:$O254,0,AE$252+1)-INDEX($H254:$O254,0,AE$252))/(INDEX($H$249:$O$249,0,AE$252+1)-INDEX($H$249:$O$249,0,AE$252))+Z261)))</f>
        <v>0.36823133389921503</v>
      </c>
      <c r="AC261" s="3" cm="1">
        <f t="array" ref="AC261">IF(AE$252=-1,AD261,IF(AE$252=99,Z261,IF(AE$252=0,INDEX($H254:$O254,0,AE$250),(INDEX($H254:$O254,0,AE$252+1)-INDEX($H254:$O254,0,AE$252))/(INDEX($H$249:$O$249,0,AE$252+1)-INDEX($H$249:$O$249,0,AE$252))+Z261)))</f>
        <v>0.36823133389921503</v>
      </c>
      <c r="AD261" s="3" cm="1">
        <f t="array" ref="AD261">IF(AF$252=-1,AE261,IF(AF$252=99,AA261,IF(AF$252=0,INDEX($H254:$O254,0,AF$250),(INDEX($H254:$O254,0,AF$252+1)-INDEX($H254:$O254,0,AF$252))/(INDEX($H$249:$O$249,0,AF$252+1)-INDEX($H$249:$O$249,0,AF$252))+AA261)))</f>
        <v>0.36189885088716534</v>
      </c>
      <c r="AE261" s="3" cm="1">
        <f t="array" ref="AE261">IF(AG$252=-1,AF261,IF(AG$252=99,AD261,IF(AG$252=0,INDEX($H254:$O254,0,AG$250),(INDEX($H254:$O254,0,AG$252+1)-INDEX($H254:$O254,0,AG$252))/(INDEX($H$249:$O$249,0,AG$252+1)-INDEX($H$249:$O$249,0,AG$252))+AD261)))</f>
        <v>0.35556636787511564</v>
      </c>
      <c r="AF261" s="3" cm="1">
        <f t="array" ref="AF261">IF(AH$252=-1,AG261,IF(AH$252=99,AE261,IF(AH$252=0,INDEX($H254:$O254,0,AH$250),(INDEX($H254:$O254,0,AH$252+1)-INDEX($H254:$O254,0,AH$252))/(INDEX($H$249:$O$249,0,AH$252+1)-INDEX($H$249:$O$249,0,AH$252))+AE261)))</f>
        <v>0.34923388486306595</v>
      </c>
      <c r="AG261" s="3" cm="1">
        <f t="array" ref="AG261">IF(AI$252=-1,AH261,IF(AI$252=99,AF261,IF(AI$252=0,INDEX($H254:$O254,0,AI$250),(INDEX($H254:$O254,0,AI$252+1)-INDEX($H254:$O254,0,AI$252))/(INDEX($H$249:$O$249,0,AI$252+1)-INDEX($H$249:$O$249,0,AI$252))+AF261)))</f>
        <v>0.34290140185101625</v>
      </c>
      <c r="AH261" s="3" cm="1">
        <f t="array" ref="AH261">IF(AJ$252=-1,AI261,IF(AJ$252=99,AG261,IF(AJ$252=0,INDEX($H254:$O254,0,AJ$250),(INDEX($H254:$O254,0,AJ$252+1)-INDEX($H254:$O254,0,AJ$252))/(INDEX($H$249:$O$249,0,AJ$252+1)-INDEX($H$249:$O$249,0,AJ$252))+AG261)))</f>
        <v>0.33656891883896656</v>
      </c>
      <c r="AI261" s="3" cm="1">
        <f t="array" ref="AI261">IF(AK$252=-1,AJ261,IF(AK$252=99,AH261,IF(AK$252=0,INDEX($H254:$O254,0,AK$250),(INDEX($H254:$O254,0,AK$252+1)-INDEX($H254:$O254,0,AK$252))/(INDEX($H$249:$O$249,0,AK$252+1)-INDEX($H$249:$O$249,0,AK$252))+AH261)))</f>
        <v>0.33023643582691686</v>
      </c>
      <c r="AJ261" s="3" cm="1">
        <f t="array" ref="AJ261">IF(AL$252=-1,AK261,IF(AL$252=99,AI261,IF(AL$252=0,INDEX($H254:$O254,0,AL$250),(INDEX($H254:$O254,0,AL$252+1)-INDEX($H254:$O254,0,AL$252))/(INDEX($H$249:$O$249,0,AL$252+1)-INDEX($H$249:$O$249,0,AL$252))+AI261)))</f>
        <v>0.32390395281486711</v>
      </c>
      <c r="AK261" s="3" cm="1">
        <f t="array" ref="AK261">IF(AO$252=-1,AL261,IF(AO$252=99,AJ261,IF(AO$252=0,INDEX($H254:$O254,0,AO$250),(INDEX($H254:$O254,0,AO$252+1)-INDEX($H254:$O254,0,AO$252))/(INDEX($H$249:$O$249,0,AO$252+1)-INDEX($H$249:$O$249,0,AO$252))+AJ261)))</f>
        <v>0.32390395281486711</v>
      </c>
      <c r="AL261" s="3" cm="1">
        <f t="array" ref="AL261">IF(AP$252=-1,AO261,IF(AP$252=99,AK261,IF(AP$252=0,INDEX($H254:$O254,0,AP$250),(INDEX($H254:$O254,0,AP$252+1)-INDEX($H254:$O254,0,AP$252))/(INDEX($H$249:$O$249,0,AP$252+1)-INDEX($H$249:$O$249,0,AP$252))+AK261)))</f>
        <v>0.32390395281486711</v>
      </c>
      <c r="AM261" s="3" cm="1">
        <f t="array" ref="AM261">IF(AP$252=-1,AO261,IF(AP$252=99,AK261,IF(AP$252=0,INDEX($H254:$O254,0,AP$250),(INDEX($H254:$O254,0,AP$252+1)-INDEX($H254:$O254,0,AP$252))/(INDEX($H$249:$O$249,0,AP$252+1)-INDEX($H$249:$O$249,0,AP$252))+AK261)))</f>
        <v>0.32390395281486711</v>
      </c>
      <c r="AN261" s="3" cm="1">
        <f t="array" ref="AN261">IF(AP$252=-1,AO261,IF(AP$252=99,AK261,IF(AP$252=0,INDEX($H254:$O254,0,AP$250),(INDEX($H254:$O254,0,AP$252+1)-INDEX($H254:$O254,0,AP$252))/(INDEX($H$249:$O$249,0,AP$252+1)-INDEX($H$249:$O$249,0,AP$252))+AK261)))</f>
        <v>0.32390395281486711</v>
      </c>
      <c r="AO261" s="3" cm="1">
        <f t="array" ref="AO261">IF(AQ$252=-1,AP261,IF(AQ$252=99,AL261,IF(AQ$252=0,INDEX($H254:$O254,0,AQ$250),(INDEX($H254:$O254,0,AQ$252+1)-INDEX($H254:$O254,0,AQ$252))/(INDEX($H$249:$O$249,0,AQ$252+1)-INDEX($H$249:$O$249,0,AQ$252))+AL261)))</f>
        <v>0.32390395281486711</v>
      </c>
      <c r="AP261" s="3" cm="1">
        <f t="array" ref="AP261">IF(AR$252=-1,AQ261,IF(AR$252=99,AO261,IF(AR$252=0,INDEX($H254:$O254,0,AR$250),(INDEX($H254:$O254,0,AR$252+1)-INDEX($H254:$O254,0,AR$252))/(INDEX($H$249:$O$249,0,AR$252+1)-INDEX($H$249:$O$249,0,AR$252))+AO261)))</f>
        <v>0.32390395281486711</v>
      </c>
      <c r="AQ261" s="3" cm="1">
        <f t="array" ref="AQ261">IF(AS$252=-1,AR261,IF(AS$252=99,AP261,IF(AS$252=0,INDEX($H254:$O254,0,AS$250),(INDEX($H254:$O254,0,AS$252+1)-INDEX($H254:$O254,0,AS$252))/(INDEX($H$249:$O$249,0,AS$252+1)-INDEX($H$249:$O$249,0,AS$252))+AP261)))</f>
        <v>0.32390395281486711</v>
      </c>
      <c r="AR261" s="3" cm="1">
        <f t="array" ref="AR261">IF(AT$252=-1,AS261,IF(AT$252=99,AQ261,IF(AT$252=0,INDEX($H254:$O254,0,AT$250),(INDEX($H254:$O254,0,AT$252+1)-INDEX($H254:$O254,0,AT$252))/(INDEX($H$249:$O$249,0,AT$252+1)-INDEX($H$249:$O$249,0,AT$252))+AQ261)))</f>
        <v>0.32390395281486711</v>
      </c>
      <c r="AS261" s="3" cm="1">
        <f t="array" ref="AS261">IF(AV$252=-1,AT261,IF(AV$252=99,AR261,IF(AV$252=0,INDEX($H254:$O254,0,AV$250),(INDEX($H254:$O254,0,AV$252+1)-INDEX($H254:$O254,0,AV$252))/(INDEX($H$249:$O$249,0,AV$252+1)-INDEX($H$249:$O$249,0,AV$252))+AR261)))</f>
        <v>0.32390395281486711</v>
      </c>
      <c r="AT261" s="3" cm="1">
        <f t="array" ref="AT261">IF(AX$252=-1,AV261,IF(AX$252=99,AS261,IF(AX$252=0,INDEX($H254:$O254,0,AX$250),(INDEX($H254:$O254,0,AX$252+1)-INDEX($H254:$O254,0,AX$252))/(INDEX($H$249:$O$249,0,AX$252+1)-INDEX($H$249:$O$249,0,AX$252))+AS261)))</f>
        <v>0.32390395281486711</v>
      </c>
      <c r="AU261" s="3" cm="1">
        <f t="array" ref="AU261">IF(AX$252=-1,AW261,IF(AX$252=99,AS261,IF(AX$252=0,INDEX($H254:$O254,0,AX$250),(INDEX($H254:$O254,0,AX$252+1)-INDEX($H254:$O254,0,AX$252))/(INDEX($H$249:$O$249,0,AX$252+1)-INDEX($H$249:$O$249,0,AX$252))+AS261)))</f>
        <v>0.32390395281486711</v>
      </c>
      <c r="AV261" s="3" cm="1">
        <f t="array" ref="AV261">IF(AY$252=-1,AX261,IF(AY$252=99,AT261,IF(AY$252=0,INDEX($H254:$O254,0,AY$250),(INDEX($H254:$O254,0,AY$252+1)-INDEX($H254:$O254,0,AY$252))/(INDEX($H$249:$O$249,0,AY$252+1)-INDEX($H$249:$O$249,0,AY$252))+AT261)))</f>
        <v>0.32390395281486711</v>
      </c>
      <c r="AW261" s="3" cm="1">
        <f t="array" ref="AW261">IF(AZ$252=-1,AY261,IF(AZ$252=99,AV261,IF(AZ$252=0,INDEX($H254:$O254,0,AZ$250),(INDEX($H254:$O254,0,AZ$252+1)-INDEX($H254:$O254,0,AZ$252))/(INDEX($H$249:$O$249,0,AZ$252+1)-INDEX($H$249:$O$249,0,AZ$252))+AV261)))</f>
        <v>0.32390395281486711</v>
      </c>
      <c r="AX261" s="3" cm="1">
        <f t="array" ref="AX261">IF(AZ$252=-1,AY261,IF(AZ$252=99,AV261,IF(AZ$252=0,INDEX($H254:$O254,0,AZ$250),(INDEX($H254:$O254,0,AZ$252+1)-INDEX($H254:$O254,0,AZ$252))/(INDEX($H$249:$O$249,0,AZ$252+1)-INDEX($H$249:$O$249,0,AZ$252))+AV261)))</f>
        <v>0.32390395281486711</v>
      </c>
      <c r="AY261" s="3" cm="1">
        <f t="array" ref="AY261">IF(BA$252=-1,AZ261,IF(BA$252=99,AX261,IF(BA$252=0,INDEX($H254:$O254,0,BA$250),(INDEX($H254:$O254,0,BA$252+1)-INDEX($H254:$O254,0,BA$252))/(INDEX($H$249:$O$249,0,BA$252+1)-INDEX($H$249:$O$249,0,BA$252))+AX261)))</f>
        <v>0.32390395281486711</v>
      </c>
      <c r="AZ261" s="3" cm="1">
        <f t="array" ref="AZ261">IF(BB$252=-1,BA261,IF(BB$252=99,AY261,IF(BB$252=0,INDEX($H254:$O254,0,BB$250),(INDEX($H254:$O254,0,BB$252+1)-INDEX($H254:$O254,0,BB$252))/(INDEX($H$249:$O$249,0,BB$252+1)-INDEX($H$249:$O$249,0,BB$252))+AY261)))</f>
        <v>0.32390395281486711</v>
      </c>
      <c r="BA261" s="3" cm="1">
        <f t="array" ref="BA261">IF(BC$252=-1,BB261,IF(BC$252=99,AZ261,IF(BC$252=0,INDEX($H254:$O254,0,BC$250),(INDEX($H254:$O254,0,BC$252+1)-INDEX($H254:$O254,0,BC$252))/(INDEX($H$249:$O$249,0,BC$252+1)-INDEX($H$249:$O$249,0,BC$252))+AZ261)))</f>
        <v>0.32390395281486711</v>
      </c>
      <c r="BB261" s="3" cm="1">
        <f t="array" ref="BB261">IF(BD$252=-1,BC261,IF(BD$252=99,BA261,IF(BD$252=0,INDEX($H254:$O254,0,BD$250),(INDEX($H254:$O254,0,BD$252+1)-INDEX($H254:$O254,0,BD$252))/(INDEX($H$249:$O$249,0,BD$252+1)-INDEX($H$249:$O$249,0,BD$252))+BA261)))</f>
        <v>0.32390395281486711</v>
      </c>
      <c r="BC261" s="3" cm="1">
        <f t="array" ref="BC261">IF(BE$252=-1,BD261,IF(BE$252=99,BB261,IF(BE$252=0,INDEX($H254:$O254,0,BE$250),(INDEX($H254:$O254,0,BE$252+1)-INDEX($H254:$O254,0,BE$252))/(INDEX($H$249:$O$249,0,BE$252+1)-INDEX($H$249:$O$249,0,BE$252))+BB261)))</f>
        <v>0.32390395281486711</v>
      </c>
      <c r="BD261" s="3" cm="1">
        <f t="array" ref="BD261">IF(BF$252=-1,BI261,IF(BF$252=99,BC261,IF(BF$252=0,INDEX($H254:$O254,0,BF$250),(INDEX($H254:$O254,0,BF$252+1)-INDEX($H254:$O254,0,BF$252))/(INDEX($H$249:$O$249,0,BF$252+1)-INDEX($H$249:$O$249,0,BF$252))+BC261)))</f>
        <v>0.32390395281486711</v>
      </c>
      <c r="BE261" s="3" cm="1">
        <f t="array" ref="BE261">IF(BG$252=-1,BJ261,IF(BG$252=99,BD261,IF(BG$252=0,INDEX($H254:$O254,0,BG$250),(INDEX($H254:$O254,0,BG$252+1)-INDEX($H254:$O254,0,BG$252))/(INDEX($H$249:$O$249,0,BG$252+1)-INDEX($H$249:$O$249,0,BG$252))+BD261)))</f>
        <v>0.32390395281486711</v>
      </c>
      <c r="BF261" s="3" cm="1">
        <f t="array" ref="BF261">IF(BH$252=-1,BK261,IF(BH$252=99,BE261,IF(BH$252=0,INDEX($H254:$O254,0,BH$250),(INDEX($H254:$O254,0,BH$252+1)-INDEX($H254:$O254,0,BH$252))/(INDEX($H$249:$O$249,0,BH$252+1)-INDEX($H$249:$O$249,0,BH$252))+BE261)))</f>
        <v>0.32390395281486711</v>
      </c>
      <c r="BG261" s="3" cm="1">
        <f t="array" ref="BG261">IF(BI$252=-1,BL261,IF(BI$252=99,BF261,IF(BI$252=0,INDEX($H254:$O254,0,BI$250),(INDEX($H254:$O254,0,BI$252+1)-INDEX($H254:$O254,0,BI$252))/(INDEX($H$249:$O$249,0,BI$252+1)-INDEX($H$249:$O$249,0,BI$252))+BF261)))</f>
        <v>0.32390395281486711</v>
      </c>
      <c r="BH261" s="3" cm="1">
        <f t="array" ref="BH261">IF(BJ$252=-1,BM261,IF(BJ$252=99,BG261,IF(BJ$252=0,INDEX($H254:$O254,0,BJ$250),(INDEX($H254:$O254,0,BJ$252+1)-INDEX($H254:$O254,0,BJ$252))/(INDEX($H$249:$O$249,0,BJ$252+1)-INDEX($H$249:$O$249,0,BJ$252))+BG261)))</f>
        <v>0.32390395281486711</v>
      </c>
      <c r="BI261" s="3" cm="1">
        <f t="array" ref="BI261">IF(BK$252=-1,BN261,IF(BK$252=99,BH261,IF(BK$252=0,INDEX($H254:$O254,0,BK$250),(INDEX($H254:$O254,0,BK$252+1)-INDEX($H254:$O254,0,BK$252))/(INDEX($H$249:$O$249,0,BK$252+1)-INDEX($H$249:$O$249,0,BK$252))+BH261)))</f>
        <v>0.32390395281486711</v>
      </c>
      <c r="BJ261" s="3" cm="1">
        <f t="array" ref="BJ261">IF(BH$252=-1,BL261,IF(BH$252=99,BI261,IF(BH$252=0,INDEX($H254:$O254,0,BH$250),(INDEX($H254:$O254,0,BH$252+1)-INDEX($H254:$O254,0,BH$252))/(INDEX($H$249:$O$249,0,BH$252+1)-INDEX($H$249:$O$249,0,BH$252))+BI261)))</f>
        <v>0.32390395281486711</v>
      </c>
      <c r="BK261" s="3" cm="1">
        <f t="array" ref="BK261">IF(BI$252=-1,BM261,IF(BI$252=99,BJ261,IF(BI$252=0,INDEX($H254:$O254,0,BI$250),(INDEX($H254:$O254,0,BI$252+1)-INDEX($H254:$O254,0,BI$252))/(INDEX($H$249:$O$249,0,BI$252+1)-INDEX($H$249:$O$249,0,BI$252))+BJ261)))</f>
        <v>0.32390395281486711</v>
      </c>
      <c r="BL261" s="3" cm="1">
        <f t="array" ref="BL261">IF(BJ$252=-1,BN261,IF(BJ$252=99,BK261,IF(BJ$252=0,INDEX($H254:$O254,0,BJ$250),(INDEX($H254:$O254,0,BJ$252+1)-INDEX($H254:$O254,0,BJ$252))/(INDEX($H$249:$O$249,0,BJ$252+1)-INDEX($H$249:$O$249,0,BJ$252))+BK261)))</f>
        <v>0.32390395281486711</v>
      </c>
      <c r="BM261" s="3" cm="1">
        <f t="array" ref="BM261">IF(BK$252=-1,BO261,IF(BK$252=99,BL261,IF(BK$252=0,INDEX($H254:$O254,0,BK$250),(INDEX($H254:$O254,0,BK$252+1)-INDEX($H254:$O254,0,BK$252))/(INDEX($H$249:$O$249,0,BK$252+1)-INDEX($H$249:$O$249,0,BK$252))+BL261)))</f>
        <v>0.32390395281486711</v>
      </c>
      <c r="BN261" s="3" cm="1">
        <f t="array" ref="BN261">IF(BL$252=-1,BP261,IF(BL$252=99,BM261,IF(BL$252=0,INDEX($H254:$O254,0,BL$250),(INDEX($H254:$O254,0,BL$252+1)-INDEX($H254:$O254,0,BL$252))/(INDEX($H$249:$O$249,0,BL$252+1)-INDEX($H$249:$O$249,0,BL$252))+BM261)))</f>
        <v>0.32390395281486711</v>
      </c>
      <c r="BO261" s="3" cm="1">
        <f t="array" ref="BO261">IF(BM$252=-1,BQ261,IF(BM$252=99,BN261,IF(BM$252=0,INDEX($H254:$O254,0,BM$250),(INDEX($H254:$O254,0,BM$252+1)-INDEX($H254:$O254,0,BM$252))/(INDEX($H$249:$O$249,0,BM$252+1)-INDEX($H$249:$O$249,0,BM$252))+BN261)))</f>
        <v>0.32390395281486711</v>
      </c>
      <c r="BP261" s="3" cm="1">
        <f t="array" ref="BP261">IF(BN$252=-1,BR261,IF(BN$252=99,BO261,IF(BN$252=0,INDEX($H254:$O254,0,BN$250),(INDEX($H254:$O254,0,BN$252+1)-INDEX($H254:$O254,0,BN$252))/(INDEX($H$249:$O$249,0,BN$252+1)-INDEX($H$249:$O$249,0,BN$252))+BO261)))</f>
        <v>0.32390395281486711</v>
      </c>
    </row>
    <row r="262" spans="5:68">
      <c r="E262" t="s">
        <v>16</v>
      </c>
      <c r="I262" t="s">
        <v>427</v>
      </c>
      <c r="J262" t="s">
        <v>427</v>
      </c>
      <c r="K262" t="s">
        <v>423</v>
      </c>
      <c r="L262" s="3" t="s">
        <v>426</v>
      </c>
      <c r="M262" t="s">
        <v>263</v>
      </c>
      <c r="N262" s="3" t="e">
        <f t="shared" si="553"/>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0.49937339302709993</v>
      </c>
      <c r="Z262" s="3" cm="1">
        <f t="array" ref="Z262">IF(AD$252=-1,AA262,IF(AD$252=99,Y262,IF(AD$252=0,INDEX($H255:$O255,0,AD$250),(INDEX($H255:$O255,0,AD$252+1)-INDEX($H255:$O255,0,AD$252))/(INDEX($H$249:$O$249,0,AD$252+1)-INDEX($H$249:$O$249,0,AD$252))+Y262)))</f>
        <v>0.50668948216013854</v>
      </c>
      <c r="AA262" s="3" cm="1">
        <f t="array" ref="AA262">IF(AE$252=-1,AD262,IF(AE$252=99,Z262,IF(AE$252=0,INDEX($H255:$O255,0,AE$250),(INDEX($H255:$O255,0,AE$252+1)-INDEX($H255:$O255,0,AE$252))/(INDEX($H$249:$O$249,0,AE$252+1)-INDEX($H$249:$O$249,0,AE$252))+Z262)))</f>
        <v>0.51400557129317714</v>
      </c>
      <c r="AB262" s="3" cm="1">
        <f t="array" ref="AB262">IF(AE$252=-1,AD262,IF(AE$252=99,Z262,IF(AE$252=0,INDEX($H255:$O255,0,AE$250),(INDEX($H255:$O255,0,AE$252+1)-INDEX($H255:$O255,0,AE$252))/(INDEX($H$249:$O$249,0,AE$252+1)-INDEX($H$249:$O$249,0,AE$252))+Z262)))</f>
        <v>0.51400557129317714</v>
      </c>
      <c r="AC262" s="3" cm="1">
        <f t="array" ref="AC262">IF(AE$252=-1,AD262,IF(AE$252=99,Z262,IF(AE$252=0,INDEX($H255:$O255,0,AE$250),(INDEX($H255:$O255,0,AE$252+1)-INDEX($H255:$O255,0,AE$252))/(INDEX($H$249:$O$249,0,AE$252+1)-INDEX($H$249:$O$249,0,AE$252))+Z262)))</f>
        <v>0.51400557129317714</v>
      </c>
      <c r="AD262" s="3" cm="1">
        <f t="array" ref="AD262">IF(AF$252=-1,AE262,IF(AF$252=99,AA262,IF(AF$252=0,INDEX($H255:$O255,0,AF$250),(INDEX($H255:$O255,0,AF$252+1)-INDEX($H255:$O255,0,AF$252))/(INDEX($H$249:$O$249,0,AF$252+1)-INDEX($H$249:$O$249,0,AF$252))+AA262)))</f>
        <v>0.52132166042621575</v>
      </c>
      <c r="AE262" s="3" cm="1">
        <f t="array" ref="AE262">IF(AG$252=-1,AF262,IF(AG$252=99,AD262,IF(AG$252=0,INDEX($H255:$O255,0,AG$250),(INDEX($H255:$O255,0,AG$252+1)-INDEX($H255:$O255,0,AG$252))/(INDEX($H$249:$O$249,0,AG$252+1)-INDEX($H$249:$O$249,0,AG$252))+AD262)))</f>
        <v>0.52863774955925436</v>
      </c>
      <c r="AF262" s="3" cm="1">
        <f t="array" ref="AF262">IF(AH$252=-1,AG262,IF(AH$252=99,AE262,IF(AH$252=0,INDEX($H255:$O255,0,AH$250),(INDEX($H255:$O255,0,AH$252+1)-INDEX($H255:$O255,0,AH$252))/(INDEX($H$249:$O$249,0,AH$252+1)-INDEX($H$249:$O$249,0,AH$252))+AE262)))</f>
        <v>0.53595383869229296</v>
      </c>
      <c r="AG262" s="3" cm="1">
        <f t="array" ref="AG262">IF(AI$252=-1,AH262,IF(AI$252=99,AF262,IF(AI$252=0,INDEX($H255:$O255,0,AI$250),(INDEX($H255:$O255,0,AI$252+1)-INDEX($H255:$O255,0,AI$252))/(INDEX($H$249:$O$249,0,AI$252+1)-INDEX($H$249:$O$249,0,AI$252))+AF262)))</f>
        <v>0.54326992782533157</v>
      </c>
      <c r="AH262" s="3" cm="1">
        <f t="array" ref="AH262">IF(AJ$252=-1,AI262,IF(AJ$252=99,AG262,IF(AJ$252=0,INDEX($H255:$O255,0,AJ$250),(INDEX($H255:$O255,0,AJ$252+1)-INDEX($H255:$O255,0,AJ$252))/(INDEX($H$249:$O$249,0,AJ$252+1)-INDEX($H$249:$O$249,0,AJ$252))+AG262)))</f>
        <v>0.55058601695837017</v>
      </c>
      <c r="AI262" s="3" cm="1">
        <f t="array" ref="AI262">IF(AK$252=-1,AJ262,IF(AK$252=99,AH262,IF(AK$252=0,INDEX($H255:$O255,0,AK$250),(INDEX($H255:$O255,0,AK$252+1)-INDEX($H255:$O255,0,AK$252))/(INDEX($H$249:$O$249,0,AK$252+1)-INDEX($H$249:$O$249,0,AK$252))+AH262)))</f>
        <v>0.55790210609140878</v>
      </c>
      <c r="AJ262" s="3" cm="1">
        <f t="array" ref="AJ262">IF(AL$252=-1,AK262,IF(AL$252=99,AI262,IF(AL$252=0,INDEX($H255:$O255,0,AL$250),(INDEX($H255:$O255,0,AL$252+1)-INDEX($H255:$O255,0,AL$252))/(INDEX($H$249:$O$249,0,AL$252+1)-INDEX($H$249:$O$249,0,AL$252))+AI262)))</f>
        <v>0.56521819522444738</v>
      </c>
      <c r="AK262" s="3" cm="1">
        <f t="array" ref="AK262">IF(AO$252=-1,AL262,IF(AO$252=99,AJ262,IF(AO$252=0,INDEX($H255:$O255,0,AO$250),(INDEX($H255:$O255,0,AO$252+1)-INDEX($H255:$O255,0,AO$252))/(INDEX($H$249:$O$249,0,AO$252+1)-INDEX($H$249:$O$249,0,AO$252))+AJ262)))</f>
        <v>0.56521819522444738</v>
      </c>
      <c r="AL262" s="3" cm="1">
        <f t="array" ref="AL262">IF(AP$252=-1,AO262,IF(AP$252=99,AK262,IF(AP$252=0,INDEX($H255:$O255,0,AP$250),(INDEX($H255:$O255,0,AP$252+1)-INDEX($H255:$O255,0,AP$252))/(INDEX($H$249:$O$249,0,AP$252+1)-INDEX($H$249:$O$249,0,AP$252))+AK262)))</f>
        <v>0.56521819522444738</v>
      </c>
      <c r="AM262" s="3" cm="1">
        <f t="array" ref="AM262">IF(AP$252=-1,AO262,IF(AP$252=99,AK262,IF(AP$252=0,INDEX($H255:$O255,0,AP$250),(INDEX($H255:$O255,0,AP$252+1)-INDEX($H255:$O255,0,AP$252))/(INDEX($H$249:$O$249,0,AP$252+1)-INDEX($H$249:$O$249,0,AP$252))+AK262)))</f>
        <v>0.56521819522444738</v>
      </c>
      <c r="AN262" s="3" cm="1">
        <f t="array" ref="AN262">IF(AP$252=-1,AO262,IF(AP$252=99,AK262,IF(AP$252=0,INDEX($H255:$O255,0,AP$250),(INDEX($H255:$O255,0,AP$252+1)-INDEX($H255:$O255,0,AP$252))/(INDEX($H$249:$O$249,0,AP$252+1)-INDEX($H$249:$O$249,0,AP$252))+AK262)))</f>
        <v>0.56521819522444738</v>
      </c>
      <c r="AO262" s="3" cm="1">
        <f t="array" ref="AO262">IF(AQ$252=-1,AP262,IF(AQ$252=99,AL262,IF(AQ$252=0,INDEX($H255:$O255,0,AQ$250),(INDEX($H255:$O255,0,AQ$252+1)-INDEX($H255:$O255,0,AQ$252))/(INDEX($H$249:$O$249,0,AQ$252+1)-INDEX($H$249:$O$249,0,AQ$252))+AL262)))</f>
        <v>0.56521819522444738</v>
      </c>
      <c r="AP262" s="3" cm="1">
        <f t="array" ref="AP262">IF(AR$252=-1,AQ262,IF(AR$252=99,AO262,IF(AR$252=0,INDEX($H255:$O255,0,AR$250),(INDEX($H255:$O255,0,AR$252+1)-INDEX($H255:$O255,0,AR$252))/(INDEX($H$249:$O$249,0,AR$252+1)-INDEX($H$249:$O$249,0,AR$252))+AO262)))</f>
        <v>0.56521819522444738</v>
      </c>
      <c r="AQ262" s="3" cm="1">
        <f t="array" ref="AQ262">IF(AS$252=-1,AR262,IF(AS$252=99,AP262,IF(AS$252=0,INDEX($H255:$O255,0,AS$250),(INDEX($H255:$O255,0,AS$252+1)-INDEX($H255:$O255,0,AS$252))/(INDEX($H$249:$O$249,0,AS$252+1)-INDEX($H$249:$O$249,0,AS$252))+AP262)))</f>
        <v>0.56521819522444738</v>
      </c>
      <c r="AR262" s="3" cm="1">
        <f t="array" ref="AR262">IF(AT$252=-1,AS262,IF(AT$252=99,AQ262,IF(AT$252=0,INDEX($H255:$O255,0,AT$250),(INDEX($H255:$O255,0,AT$252+1)-INDEX($H255:$O255,0,AT$252))/(INDEX($H$249:$O$249,0,AT$252+1)-INDEX($H$249:$O$249,0,AT$252))+AQ262)))</f>
        <v>0.56521819522444738</v>
      </c>
      <c r="AS262" s="3" cm="1">
        <f t="array" ref="AS262">IF(AV$252=-1,AT262,IF(AV$252=99,AR262,IF(AV$252=0,INDEX($H255:$O255,0,AV$250),(INDEX($H255:$O255,0,AV$252+1)-INDEX($H255:$O255,0,AV$252))/(INDEX($H$249:$O$249,0,AV$252+1)-INDEX($H$249:$O$249,0,AV$252))+AR262)))</f>
        <v>0.56521819522444738</v>
      </c>
      <c r="AT262" s="3" cm="1">
        <f t="array" ref="AT262">IF(AX$252=-1,AV262,IF(AX$252=99,AS262,IF(AX$252=0,INDEX($H255:$O255,0,AX$250),(INDEX($H255:$O255,0,AX$252+1)-INDEX($H255:$O255,0,AX$252))/(INDEX($H$249:$O$249,0,AX$252+1)-INDEX($H$249:$O$249,0,AX$252))+AS262)))</f>
        <v>0.56521819522444738</v>
      </c>
      <c r="AU262" s="3" cm="1">
        <f t="array" ref="AU262">IF(AX$252=-1,AW262,IF(AX$252=99,AS262,IF(AX$252=0,INDEX($H255:$O255,0,AX$250),(INDEX($H255:$O255,0,AX$252+1)-INDEX($H255:$O255,0,AX$252))/(INDEX($H$249:$O$249,0,AX$252+1)-INDEX($H$249:$O$249,0,AX$252))+AS262)))</f>
        <v>0.56521819522444738</v>
      </c>
      <c r="AV262" s="3" cm="1">
        <f t="array" ref="AV262">IF(AY$252=-1,AX262,IF(AY$252=99,AT262,IF(AY$252=0,INDEX($H255:$O255,0,AY$250),(INDEX($H255:$O255,0,AY$252+1)-INDEX($H255:$O255,0,AY$252))/(INDEX($H$249:$O$249,0,AY$252+1)-INDEX($H$249:$O$249,0,AY$252))+AT262)))</f>
        <v>0.56521819522444738</v>
      </c>
      <c r="AW262" s="3" cm="1">
        <f t="array" ref="AW262">IF(AZ$252=-1,AY262,IF(AZ$252=99,AV262,IF(AZ$252=0,INDEX($H255:$O255,0,AZ$250),(INDEX($H255:$O255,0,AZ$252+1)-INDEX($H255:$O255,0,AZ$252))/(INDEX($H$249:$O$249,0,AZ$252+1)-INDEX($H$249:$O$249,0,AZ$252))+AV262)))</f>
        <v>0.56521819522444738</v>
      </c>
      <c r="AX262" s="3" cm="1">
        <f t="array" ref="AX262">IF(AZ$252=-1,AY262,IF(AZ$252=99,AV262,IF(AZ$252=0,INDEX($H255:$O255,0,AZ$250),(INDEX($H255:$O255,0,AZ$252+1)-INDEX($H255:$O255,0,AZ$252))/(INDEX($H$249:$O$249,0,AZ$252+1)-INDEX($H$249:$O$249,0,AZ$252))+AV262)))</f>
        <v>0.56521819522444738</v>
      </c>
      <c r="AY262" s="3" cm="1">
        <f t="array" ref="AY262">IF(BA$252=-1,AZ262,IF(BA$252=99,AX262,IF(BA$252=0,INDEX($H255:$O255,0,BA$250),(INDEX($H255:$O255,0,BA$252+1)-INDEX($H255:$O255,0,BA$252))/(INDEX($H$249:$O$249,0,BA$252+1)-INDEX($H$249:$O$249,0,BA$252))+AX262)))</f>
        <v>0.56521819522444738</v>
      </c>
      <c r="AZ262" s="3" cm="1">
        <f t="array" ref="AZ262">IF(BB$252=-1,BA262,IF(BB$252=99,AY262,IF(BB$252=0,INDEX($H255:$O255,0,BB$250),(INDEX($H255:$O255,0,BB$252+1)-INDEX($H255:$O255,0,BB$252))/(INDEX($H$249:$O$249,0,BB$252+1)-INDEX($H$249:$O$249,0,BB$252))+AY262)))</f>
        <v>0.56521819522444738</v>
      </c>
      <c r="BA262" s="3" cm="1">
        <f t="array" ref="BA262">IF(BC$252=-1,BB262,IF(BC$252=99,AZ262,IF(BC$252=0,INDEX($H255:$O255,0,BC$250),(INDEX($H255:$O255,0,BC$252+1)-INDEX($H255:$O255,0,BC$252))/(INDEX($H$249:$O$249,0,BC$252+1)-INDEX($H$249:$O$249,0,BC$252))+AZ262)))</f>
        <v>0.56521819522444738</v>
      </c>
      <c r="BB262" s="3" cm="1">
        <f t="array" ref="BB262">IF(BD$252=-1,BC262,IF(BD$252=99,BA262,IF(BD$252=0,INDEX($H255:$O255,0,BD$250),(INDEX($H255:$O255,0,BD$252+1)-INDEX($H255:$O255,0,BD$252))/(INDEX($H$249:$O$249,0,BD$252+1)-INDEX($H$249:$O$249,0,BD$252))+BA262)))</f>
        <v>0.56521819522444738</v>
      </c>
      <c r="BC262" s="3" cm="1">
        <f t="array" ref="BC262">IF(BE$252=-1,BD262,IF(BE$252=99,BB262,IF(BE$252=0,INDEX($H255:$O255,0,BE$250),(INDEX($H255:$O255,0,BE$252+1)-INDEX($H255:$O255,0,BE$252))/(INDEX($H$249:$O$249,0,BE$252+1)-INDEX($H$249:$O$249,0,BE$252))+BB262)))</f>
        <v>0.56521819522444738</v>
      </c>
      <c r="BD262" s="3" cm="1">
        <f t="array" ref="BD262">IF(BF$252=-1,BI262,IF(BF$252=99,BC262,IF(BF$252=0,INDEX($H255:$O255,0,BF$250),(INDEX($H255:$O255,0,BF$252+1)-INDEX($H255:$O255,0,BF$252))/(INDEX($H$249:$O$249,0,BF$252+1)-INDEX($H$249:$O$249,0,BF$252))+BC262)))</f>
        <v>0.56521819522444738</v>
      </c>
      <c r="BE262" s="3" cm="1">
        <f t="array" ref="BE262">IF(BG$252=-1,BJ262,IF(BG$252=99,BD262,IF(BG$252=0,INDEX($H255:$O255,0,BG$250),(INDEX($H255:$O255,0,BG$252+1)-INDEX($H255:$O255,0,BG$252))/(INDEX($H$249:$O$249,0,BG$252+1)-INDEX($H$249:$O$249,0,BG$252))+BD262)))</f>
        <v>0.56521819522444738</v>
      </c>
      <c r="BF262" s="3" cm="1">
        <f t="array" ref="BF262">IF(BH$252=-1,BK262,IF(BH$252=99,BE262,IF(BH$252=0,INDEX($H255:$O255,0,BH$250),(INDEX($H255:$O255,0,BH$252+1)-INDEX($H255:$O255,0,BH$252))/(INDEX($H$249:$O$249,0,BH$252+1)-INDEX($H$249:$O$249,0,BH$252))+BE262)))</f>
        <v>0.56521819522444738</v>
      </c>
      <c r="BG262" s="3" cm="1">
        <f t="array" ref="BG262">IF(BI$252=-1,BL262,IF(BI$252=99,BF262,IF(BI$252=0,INDEX($H255:$O255,0,BI$250),(INDEX($H255:$O255,0,BI$252+1)-INDEX($H255:$O255,0,BI$252))/(INDEX($H$249:$O$249,0,BI$252+1)-INDEX($H$249:$O$249,0,BI$252))+BF262)))</f>
        <v>0.56521819522444738</v>
      </c>
      <c r="BH262" s="3" cm="1">
        <f t="array" ref="BH262">IF(BJ$252=-1,BM262,IF(BJ$252=99,BG262,IF(BJ$252=0,INDEX($H255:$O255,0,BJ$250),(INDEX($H255:$O255,0,BJ$252+1)-INDEX($H255:$O255,0,BJ$252))/(INDEX($H$249:$O$249,0,BJ$252+1)-INDEX($H$249:$O$249,0,BJ$252))+BG262)))</f>
        <v>0.56521819522444738</v>
      </c>
      <c r="BI262" s="3" cm="1">
        <f t="array" ref="BI262">IF(BK$252=-1,BN262,IF(BK$252=99,BH262,IF(BK$252=0,INDEX($H255:$O255,0,BK$250),(INDEX($H255:$O255,0,BK$252+1)-INDEX($H255:$O255,0,BK$252))/(INDEX($H$249:$O$249,0,BK$252+1)-INDEX($H$249:$O$249,0,BK$252))+BH262)))</f>
        <v>0.56521819522444738</v>
      </c>
      <c r="BJ262" s="3" cm="1">
        <f t="array" ref="BJ262">IF(BH$252=-1,BL262,IF(BH$252=99,BI262,IF(BH$252=0,INDEX($H255:$O255,0,BH$250),(INDEX($H255:$O255,0,BH$252+1)-INDEX($H255:$O255,0,BH$252))/(INDEX($H$249:$O$249,0,BH$252+1)-INDEX($H$249:$O$249,0,BH$252))+BI262)))</f>
        <v>0.56521819522444738</v>
      </c>
      <c r="BK262" s="3" cm="1">
        <f t="array" ref="BK262">IF(BI$252=-1,BM262,IF(BI$252=99,BJ262,IF(BI$252=0,INDEX($H255:$O255,0,BI$250),(INDEX($H255:$O255,0,BI$252+1)-INDEX($H255:$O255,0,BI$252))/(INDEX($H$249:$O$249,0,BI$252+1)-INDEX($H$249:$O$249,0,BI$252))+BJ262)))</f>
        <v>0.56521819522444738</v>
      </c>
      <c r="BL262" s="3" cm="1">
        <f t="array" ref="BL262">IF(BJ$252=-1,BN262,IF(BJ$252=99,BK262,IF(BJ$252=0,INDEX($H255:$O255,0,BJ$250),(INDEX($H255:$O255,0,BJ$252+1)-INDEX($H255:$O255,0,BJ$252))/(INDEX($H$249:$O$249,0,BJ$252+1)-INDEX($H$249:$O$249,0,BJ$252))+BK262)))</f>
        <v>0.56521819522444738</v>
      </c>
      <c r="BM262" s="3" cm="1">
        <f t="array" ref="BM262">IF(BK$252=-1,BO262,IF(BK$252=99,BL262,IF(BK$252=0,INDEX($H255:$O255,0,BK$250),(INDEX($H255:$O255,0,BK$252+1)-INDEX($H255:$O255,0,BK$252))/(INDEX($H$249:$O$249,0,BK$252+1)-INDEX($H$249:$O$249,0,BK$252))+BL262)))</f>
        <v>0.56521819522444738</v>
      </c>
      <c r="BN262" s="3" cm="1">
        <f t="array" ref="BN262">IF(BL$252=-1,BP262,IF(BL$252=99,BM262,IF(BL$252=0,INDEX($H255:$O255,0,BL$250),(INDEX($H255:$O255,0,BL$252+1)-INDEX($H255:$O255,0,BL$252))/(INDEX($H$249:$O$249,0,BL$252+1)-INDEX($H$249:$O$249,0,BL$252))+BM262)))</f>
        <v>0.56521819522444738</v>
      </c>
      <c r="BO262" s="3" cm="1">
        <f t="array" ref="BO262">IF(BM$252=-1,BQ262,IF(BM$252=99,BN262,IF(BM$252=0,INDEX($H255:$O255,0,BM$250),(INDEX($H255:$O255,0,BM$252+1)-INDEX($H255:$O255,0,BM$252))/(INDEX($H$249:$O$249,0,BM$252+1)-INDEX($H$249:$O$249,0,BM$252))+BN262)))</f>
        <v>0.56521819522444738</v>
      </c>
      <c r="BP262" s="3" cm="1">
        <f t="array" ref="BP262">IF(BN$252=-1,BR262,IF(BN$252=99,BO262,IF(BN$252=0,INDEX($H255:$O255,0,BN$250),(INDEX($H255:$O255,0,BN$252+1)-INDEX($H255:$O255,0,BN$252))/(INDEX($H$249:$O$249,0,BN$252+1)-INDEX($H$249:$O$249,0,BN$252))+BO262)))</f>
        <v>0.56521819522444738</v>
      </c>
    </row>
    <row r="263" spans="5:68">
      <c r="E263" t="s">
        <v>16</v>
      </c>
      <c r="I263" t="s">
        <v>428</v>
      </c>
      <c r="J263" t="s">
        <v>428</v>
      </c>
      <c r="K263" t="str">
        <f>K260</f>
        <v>low income</v>
      </c>
      <c r="L263" s="3" t="s">
        <v>425</v>
      </c>
      <c r="M263" t="str">
        <f>M260</f>
        <v>hhd-le</v>
      </c>
      <c r="N263" s="3" t="e">
        <f t="shared" si="553"/>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0.18933746040952712</v>
      </c>
      <c r="W263" s="3" cm="1">
        <f t="array" ref="W263">IF(Y$252=-1,X263,IF(Y$252=99,V263,IF(Y$252=0,INDEX($H256:$O256,0,Y$250),(INDEX($H256:$O256,0,Y$252+1)-INDEX($H256:$O256,0,Y$252))/(INDEX($H$249:$O$249,0,Y$252+1)-INDEX($H$249:$O$249,0,Y$252))+V263)))</f>
        <v>0.37867492081905424</v>
      </c>
      <c r="X263" s="3" cm="1">
        <f t="array" ref="X263">IF(Z$252=-1,Y263,IF(Z$252=99,W263,IF(Z$252=0,INDEX($H256:$O256,0,Z$250),(INDEX($H256:$O256,0,Z$252+1)-INDEX($H256:$O256,0,Z$252))/(INDEX($H$249:$O$249,0,Z$252+1)-INDEX($H$249:$O$249,0,Z$252))+W263)))</f>
        <v>0.56801238122858133</v>
      </c>
      <c r="Y263" s="3" cm="1">
        <f t="array" ref="Y263">IF(AA$252=-1,Z263,IF(AA$252=99,X263,IF(AA$252=0,INDEX($H256:$O256,0,AA$250),(INDEX($H256:$O256,0,AA$252+1)-INDEX($H256:$O256,0,AA$252))/(INDEX($H$249:$O$249,0,AA$252+1)-INDEX($H$249:$O$249,0,AA$252))+X263)))</f>
        <v>0.56207186831714639</v>
      </c>
      <c r="Z263" s="3" cm="1">
        <f t="array" ref="Z263">IF(AD$252=-1,AA263,IF(AD$252=99,Y263,IF(AD$252=0,INDEX($H256:$O256,0,AD$250),(INDEX($H256:$O256,0,AD$252+1)-INDEX($H256:$O256,0,AD$252))/(INDEX($H$249:$O$249,0,AD$252+1)-INDEX($H$249:$O$249,0,AD$252))+Y263)))</f>
        <v>0.55613135540571146</v>
      </c>
      <c r="AA263" s="3" cm="1">
        <f t="array" ref="AA263">IF(AE$252=-1,AD263,IF(AE$252=99,Z263,IF(AE$252=0,INDEX($H256:$O256,0,AE$250),(INDEX($H256:$O256,0,AE$252+1)-INDEX($H256:$O256,0,AE$252))/(INDEX($H$249:$O$249,0,AE$252+1)-INDEX($H$249:$O$249,0,AE$252))+Z263)))</f>
        <v>0.55019084249427652</v>
      </c>
      <c r="AB263" s="3" cm="1">
        <f t="array" ref="AB263">IF(AE$252=-1,AD263,IF(AE$252=99,Z263,IF(AE$252=0,INDEX($H256:$O256,0,AE$250),(INDEX($H256:$O256,0,AE$252+1)-INDEX($H256:$O256,0,AE$252))/(INDEX($H$249:$O$249,0,AE$252+1)-INDEX($H$249:$O$249,0,AE$252))+Z263)))</f>
        <v>0.55019084249427652</v>
      </c>
      <c r="AC263" s="3" cm="1">
        <f t="array" ref="AC263">IF(AE$252=-1,AD263,IF(AE$252=99,Z263,IF(AE$252=0,INDEX($H256:$O256,0,AE$250),(INDEX($H256:$O256,0,AE$252+1)-INDEX($H256:$O256,0,AE$252))/(INDEX($H$249:$O$249,0,AE$252+1)-INDEX($H$249:$O$249,0,AE$252))+Z263)))</f>
        <v>0.55019084249427652</v>
      </c>
      <c r="AD263" s="3" cm="1">
        <f t="array" ref="AD263">IF(AF$252=-1,AE263,IF(AF$252=99,AA263,IF(AF$252=0,INDEX($H256:$O256,0,AF$250),(INDEX($H256:$O256,0,AF$252+1)-INDEX($H256:$O256,0,AF$252))/(INDEX($H$249:$O$249,0,AF$252+1)-INDEX($H$249:$O$249,0,AF$252))+AA263)))</f>
        <v>0.54425032958284159</v>
      </c>
      <c r="AE263" s="3" cm="1">
        <f t="array" ref="AE263">IF(AG$252=-1,AF263,IF(AG$252=99,AD263,IF(AG$252=0,INDEX($H256:$O256,0,AG$250),(INDEX($H256:$O256,0,AG$252+1)-INDEX($H256:$O256,0,AG$252))/(INDEX($H$249:$O$249,0,AG$252+1)-INDEX($H$249:$O$249,0,AG$252))+AD263)))</f>
        <v>0.53830981667140665</v>
      </c>
      <c r="AF263" s="3" cm="1">
        <f t="array" ref="AF263">IF(AH$252=-1,AG263,IF(AH$252=99,AE263,IF(AH$252=0,INDEX($H256:$O256,0,AH$250),(INDEX($H256:$O256,0,AH$252+1)-INDEX($H256:$O256,0,AH$252))/(INDEX($H$249:$O$249,0,AH$252+1)-INDEX($H$249:$O$249,0,AH$252))+AE263)))</f>
        <v>0.53236930375997171</v>
      </c>
      <c r="AG263" s="3" cm="1">
        <f t="array" ref="AG263">IF(AI$252=-1,AH263,IF(AI$252=99,AF263,IF(AI$252=0,INDEX($H256:$O256,0,AI$250),(INDEX($H256:$O256,0,AI$252+1)-INDEX($H256:$O256,0,AI$252))/(INDEX($H$249:$O$249,0,AI$252+1)-INDEX($H$249:$O$249,0,AI$252))+AF263)))</f>
        <v>0.52642879084853678</v>
      </c>
      <c r="AH263" s="3" cm="1">
        <f t="array" ref="AH263">IF(AJ$252=-1,AI263,IF(AJ$252=99,AG263,IF(AJ$252=0,INDEX($H256:$O256,0,AJ$250),(INDEX($H256:$O256,0,AJ$252+1)-INDEX($H256:$O256,0,AJ$252))/(INDEX($H$249:$O$249,0,AJ$252+1)-INDEX($H$249:$O$249,0,AJ$252))+AG263)))</f>
        <v>0.52048827793710184</v>
      </c>
      <c r="AI263" s="3" cm="1">
        <f t="array" ref="AI263">IF(AK$252=-1,AJ263,IF(AK$252=99,AH263,IF(AK$252=0,INDEX($H256:$O256,0,AK$250),(INDEX($H256:$O256,0,AK$252+1)-INDEX($H256:$O256,0,AK$252))/(INDEX($H$249:$O$249,0,AK$252+1)-INDEX($H$249:$O$249,0,AK$252))+AH263)))</f>
        <v>0.5145477650256669</v>
      </c>
      <c r="AJ263" s="3" cm="1">
        <f t="array" ref="AJ263">IF(AL$252=-1,AK263,IF(AL$252=99,AI263,IF(AL$252=0,INDEX($H256:$O256,0,AL$250),(INDEX($H256:$O256,0,AL$252+1)-INDEX($H256:$O256,0,AL$252))/(INDEX($H$249:$O$249,0,AL$252+1)-INDEX($H$249:$O$249,0,AL$252))+AI263)))</f>
        <v>0.50860725211423208</v>
      </c>
      <c r="AK263" s="3" cm="1">
        <f t="array" ref="AK263">IF(AO$252=-1,AL263,IF(AO$252=99,AJ263,IF(AO$252=0,INDEX($H256:$O256,0,AO$250),(INDEX($H256:$O256,0,AO$252+1)-INDEX($H256:$O256,0,AO$252))/(INDEX($H$249:$O$249,0,AO$252+1)-INDEX($H$249:$O$249,0,AO$252))+AJ263)))</f>
        <v>0.50860725211423208</v>
      </c>
      <c r="AL263" s="3" cm="1">
        <f t="array" ref="AL263">IF(AP$252=-1,AO263,IF(AP$252=99,AK263,IF(AP$252=0,INDEX($H256:$O256,0,AP$250),(INDEX($H256:$O256,0,AP$252+1)-INDEX($H256:$O256,0,AP$252))/(INDEX($H$249:$O$249,0,AP$252+1)-INDEX($H$249:$O$249,0,AP$252))+AK263)))</f>
        <v>0.50860725211423208</v>
      </c>
      <c r="AM263" s="3" cm="1">
        <f t="array" ref="AM263">IF(AP$252=-1,AO263,IF(AP$252=99,AK263,IF(AP$252=0,INDEX($H256:$O256,0,AP$250),(INDEX($H256:$O256,0,AP$252+1)-INDEX($H256:$O256,0,AP$252))/(INDEX($H$249:$O$249,0,AP$252+1)-INDEX($H$249:$O$249,0,AP$252))+AK263)))</f>
        <v>0.50860725211423208</v>
      </c>
      <c r="AN263" s="3" cm="1">
        <f t="array" ref="AN263">IF(AP$252=-1,AO263,IF(AP$252=99,AK263,IF(AP$252=0,INDEX($H256:$O256,0,AP$250),(INDEX($H256:$O256,0,AP$252+1)-INDEX($H256:$O256,0,AP$252))/(INDEX($H$249:$O$249,0,AP$252+1)-INDEX($H$249:$O$249,0,AP$252))+AK263)))</f>
        <v>0.50860725211423208</v>
      </c>
      <c r="AO263" s="3" cm="1">
        <f t="array" ref="AO263">IF(AQ$252=-1,AP263,IF(AQ$252=99,AL263,IF(AQ$252=0,INDEX($H256:$O256,0,AQ$250),(INDEX($H256:$O256,0,AQ$252+1)-INDEX($H256:$O256,0,AQ$252))/(INDEX($H$249:$O$249,0,AQ$252+1)-INDEX($H$249:$O$249,0,AQ$252))+AL263)))</f>
        <v>0.50860725211423208</v>
      </c>
      <c r="AP263" s="3" cm="1">
        <f t="array" ref="AP263">IF(AR$252=-1,AQ263,IF(AR$252=99,AO263,IF(AR$252=0,INDEX($H256:$O256,0,AR$250),(INDEX($H256:$O256,0,AR$252+1)-INDEX($H256:$O256,0,AR$252))/(INDEX($H$249:$O$249,0,AR$252+1)-INDEX($H$249:$O$249,0,AR$252))+AO263)))</f>
        <v>0.50860725211423208</v>
      </c>
      <c r="AQ263" s="3" cm="1">
        <f t="array" ref="AQ263">IF(AS$252=-1,AR263,IF(AS$252=99,AP263,IF(AS$252=0,INDEX($H256:$O256,0,AS$250),(INDEX($H256:$O256,0,AS$252+1)-INDEX($H256:$O256,0,AS$252))/(INDEX($H$249:$O$249,0,AS$252+1)-INDEX($H$249:$O$249,0,AS$252))+AP263)))</f>
        <v>0.50860725211423208</v>
      </c>
      <c r="AR263" s="3" cm="1">
        <f t="array" ref="AR263">IF(AT$252=-1,AS263,IF(AT$252=99,AQ263,IF(AT$252=0,INDEX($H256:$O256,0,AT$250),(INDEX($H256:$O256,0,AT$252+1)-INDEX($H256:$O256,0,AT$252))/(INDEX($H$249:$O$249,0,AT$252+1)-INDEX($H$249:$O$249,0,AT$252))+AQ263)))</f>
        <v>0.50860725211423208</v>
      </c>
      <c r="AS263" s="3" cm="1">
        <f t="array" ref="AS263">IF(AV$252=-1,AT263,IF(AV$252=99,AR263,IF(AV$252=0,INDEX($H256:$O256,0,AV$250),(INDEX($H256:$O256,0,AV$252+1)-INDEX($H256:$O256,0,AV$252))/(INDEX($H$249:$O$249,0,AV$252+1)-INDEX($H$249:$O$249,0,AV$252))+AR263)))</f>
        <v>0.50860725211423208</v>
      </c>
      <c r="AT263" s="3" cm="1">
        <f t="array" ref="AT263">IF(AX$252=-1,AV263,IF(AX$252=99,AS263,IF(AX$252=0,INDEX($H256:$O256,0,AX$250),(INDEX($H256:$O256,0,AX$252+1)-INDEX($H256:$O256,0,AX$252))/(INDEX($H$249:$O$249,0,AX$252+1)-INDEX($H$249:$O$249,0,AX$252))+AS263)))</f>
        <v>0.50860725211423208</v>
      </c>
      <c r="AU263" s="3" cm="1">
        <f t="array" ref="AU263">IF(AX$252=-1,AW263,IF(AX$252=99,AS263,IF(AX$252=0,INDEX($H256:$O256,0,AX$250),(INDEX($H256:$O256,0,AX$252+1)-INDEX($H256:$O256,0,AX$252))/(INDEX($H$249:$O$249,0,AX$252+1)-INDEX($H$249:$O$249,0,AX$252))+AS263)))</f>
        <v>0.50860725211423208</v>
      </c>
      <c r="AV263" s="3" cm="1">
        <f t="array" ref="AV263">IF(AY$252=-1,AX263,IF(AY$252=99,AT263,IF(AY$252=0,INDEX($H256:$O256,0,AY$250),(INDEX($H256:$O256,0,AY$252+1)-INDEX($H256:$O256,0,AY$252))/(INDEX($H$249:$O$249,0,AY$252+1)-INDEX($H$249:$O$249,0,AY$252))+AT263)))</f>
        <v>0.50860725211423208</v>
      </c>
      <c r="AW263" s="3" cm="1">
        <f t="array" ref="AW263">IF(AZ$252=-1,AY263,IF(AZ$252=99,AV263,IF(AZ$252=0,INDEX($H256:$O256,0,AZ$250),(INDEX($H256:$O256,0,AZ$252+1)-INDEX($H256:$O256,0,AZ$252))/(INDEX($H$249:$O$249,0,AZ$252+1)-INDEX($H$249:$O$249,0,AZ$252))+AV263)))</f>
        <v>0.50860725211423208</v>
      </c>
      <c r="AX263" s="3" cm="1">
        <f t="array" ref="AX263">IF(AZ$252=-1,AY263,IF(AZ$252=99,AV263,IF(AZ$252=0,INDEX($H256:$O256,0,AZ$250),(INDEX($H256:$O256,0,AZ$252+1)-INDEX($H256:$O256,0,AZ$252))/(INDEX($H$249:$O$249,0,AZ$252+1)-INDEX($H$249:$O$249,0,AZ$252))+AV263)))</f>
        <v>0.50860725211423208</v>
      </c>
      <c r="AY263" s="3" cm="1">
        <f t="array" ref="AY263">IF(BA$252=-1,AZ263,IF(BA$252=99,AX263,IF(BA$252=0,INDEX($H256:$O256,0,BA$250),(INDEX($H256:$O256,0,BA$252+1)-INDEX($H256:$O256,0,BA$252))/(INDEX($H$249:$O$249,0,BA$252+1)-INDEX($H$249:$O$249,0,BA$252))+AX263)))</f>
        <v>0.50860725211423208</v>
      </c>
      <c r="AZ263" s="3" cm="1">
        <f t="array" ref="AZ263">IF(BB$252=-1,BA263,IF(BB$252=99,AY263,IF(BB$252=0,INDEX($H256:$O256,0,BB$250),(INDEX($H256:$O256,0,BB$252+1)-INDEX($H256:$O256,0,BB$252))/(INDEX($H$249:$O$249,0,BB$252+1)-INDEX($H$249:$O$249,0,BB$252))+AY263)))</f>
        <v>0.50860725211423208</v>
      </c>
      <c r="BA263" s="3" cm="1">
        <f t="array" ref="BA263">IF(BC$252=-1,BB263,IF(BC$252=99,AZ263,IF(BC$252=0,INDEX($H256:$O256,0,BC$250),(INDEX($H256:$O256,0,BC$252+1)-INDEX($H256:$O256,0,BC$252))/(INDEX($H$249:$O$249,0,BC$252+1)-INDEX($H$249:$O$249,0,BC$252))+AZ263)))</f>
        <v>0.50860725211423208</v>
      </c>
      <c r="BB263" s="3" cm="1">
        <f t="array" ref="BB263">IF(BD$252=-1,BC263,IF(BD$252=99,BA263,IF(BD$252=0,INDEX($H256:$O256,0,BD$250),(INDEX($H256:$O256,0,BD$252+1)-INDEX($H256:$O256,0,BD$252))/(INDEX($H$249:$O$249,0,BD$252+1)-INDEX($H$249:$O$249,0,BD$252))+BA263)))</f>
        <v>0.50860725211423208</v>
      </c>
      <c r="BC263" s="3" cm="1">
        <f t="array" ref="BC263">IF(BE$252=-1,BD263,IF(BE$252=99,BB263,IF(BE$252=0,INDEX($H256:$O256,0,BE$250),(INDEX($H256:$O256,0,BE$252+1)-INDEX($H256:$O256,0,BE$252))/(INDEX($H$249:$O$249,0,BE$252+1)-INDEX($H$249:$O$249,0,BE$252))+BB263)))</f>
        <v>0.50860725211423208</v>
      </c>
      <c r="BD263" s="3" cm="1">
        <f t="array" ref="BD263">IF(BF$252=-1,BI263,IF(BF$252=99,BC263,IF(BF$252=0,INDEX($H256:$O256,0,BF$250),(INDEX($H256:$O256,0,BF$252+1)-INDEX($H256:$O256,0,BF$252))/(INDEX($H$249:$O$249,0,BF$252+1)-INDEX($H$249:$O$249,0,BF$252))+BC263)))</f>
        <v>0.50860725211423208</v>
      </c>
      <c r="BE263" s="3" cm="1">
        <f t="array" ref="BE263">IF(BG$252=-1,BJ263,IF(BG$252=99,BD263,IF(BG$252=0,INDEX($H256:$O256,0,BG$250),(INDEX($H256:$O256,0,BG$252+1)-INDEX($H256:$O256,0,BG$252))/(INDEX($H$249:$O$249,0,BG$252+1)-INDEX($H$249:$O$249,0,BG$252))+BD263)))</f>
        <v>0.50860725211423208</v>
      </c>
      <c r="BF263" s="3" cm="1">
        <f t="array" ref="BF263">IF(BH$252=-1,BK263,IF(BH$252=99,BE263,IF(BH$252=0,INDEX($H256:$O256,0,BH$250),(INDEX($H256:$O256,0,BH$252+1)-INDEX($H256:$O256,0,BH$252))/(INDEX($H$249:$O$249,0,BH$252+1)-INDEX($H$249:$O$249,0,BH$252))+BE263)))</f>
        <v>0.50860725211423208</v>
      </c>
      <c r="BG263" s="3" cm="1">
        <f t="array" ref="BG263">IF(BI$252=-1,BL263,IF(BI$252=99,BF263,IF(BI$252=0,INDEX($H256:$O256,0,BI$250),(INDEX($H256:$O256,0,BI$252+1)-INDEX($H256:$O256,0,BI$252))/(INDEX($H$249:$O$249,0,BI$252+1)-INDEX($H$249:$O$249,0,BI$252))+BF263)))</f>
        <v>0.50860725211423208</v>
      </c>
      <c r="BH263" s="3" cm="1">
        <f t="array" ref="BH263">IF(BJ$252=-1,BM263,IF(BJ$252=99,BG263,IF(BJ$252=0,INDEX($H256:$O256,0,BJ$250),(INDEX($H256:$O256,0,BJ$252+1)-INDEX($H256:$O256,0,BJ$252))/(INDEX($H$249:$O$249,0,BJ$252+1)-INDEX($H$249:$O$249,0,BJ$252))+BG263)))</f>
        <v>0.50860725211423208</v>
      </c>
      <c r="BI263" s="3" cm="1">
        <f t="array" ref="BI263">IF(BK$252=-1,BN263,IF(BK$252=99,BH263,IF(BK$252=0,INDEX($H256:$O256,0,BK$250),(INDEX($H256:$O256,0,BK$252+1)-INDEX($H256:$O256,0,BK$252))/(INDEX($H$249:$O$249,0,BK$252+1)-INDEX($H$249:$O$249,0,BK$252))+BH263)))</f>
        <v>0.50860725211423208</v>
      </c>
      <c r="BJ263" s="3" cm="1">
        <f t="array" ref="BJ263">IF(BH$252=-1,BL263,IF(BH$252=99,BI263,IF(BH$252=0,INDEX($H256:$O256,0,BH$250),(INDEX($H256:$O256,0,BH$252+1)-INDEX($H256:$O256,0,BH$252))/(INDEX($H$249:$O$249,0,BH$252+1)-INDEX($H$249:$O$249,0,BH$252))+BI263)))</f>
        <v>0.50860725211423208</v>
      </c>
      <c r="BK263" s="3" cm="1">
        <f t="array" ref="BK263">IF(BI$252=-1,BM263,IF(BI$252=99,BJ263,IF(BI$252=0,INDEX($H256:$O256,0,BI$250),(INDEX($H256:$O256,0,BI$252+1)-INDEX($H256:$O256,0,BI$252))/(INDEX($H$249:$O$249,0,BI$252+1)-INDEX($H$249:$O$249,0,BI$252))+BJ263)))</f>
        <v>0.50860725211423208</v>
      </c>
      <c r="BL263" s="3" cm="1">
        <f t="array" ref="BL263">IF(BJ$252=-1,BN263,IF(BJ$252=99,BK263,IF(BJ$252=0,INDEX($H256:$O256,0,BJ$250),(INDEX($H256:$O256,0,BJ$252+1)-INDEX($H256:$O256,0,BJ$252))/(INDEX($H$249:$O$249,0,BJ$252+1)-INDEX($H$249:$O$249,0,BJ$252))+BK263)))</f>
        <v>0.50860725211423208</v>
      </c>
      <c r="BM263" s="3" cm="1">
        <f t="array" ref="BM263">IF(BK$252=-1,BO263,IF(BK$252=99,BL263,IF(BK$252=0,INDEX($H256:$O256,0,BK$250),(INDEX($H256:$O256,0,BK$252+1)-INDEX($H256:$O256,0,BK$252))/(INDEX($H$249:$O$249,0,BK$252+1)-INDEX($H$249:$O$249,0,BK$252))+BL263)))</f>
        <v>0.50860725211423208</v>
      </c>
      <c r="BN263" s="3" cm="1">
        <f t="array" ref="BN263">IF(BL$252=-1,BP263,IF(BL$252=99,BM263,IF(BL$252=0,INDEX($H256:$O256,0,BL$250),(INDEX($H256:$O256,0,BL$252+1)-INDEX($H256:$O256,0,BL$252))/(INDEX($H$249:$O$249,0,BL$252+1)-INDEX($H$249:$O$249,0,BL$252))+BM263)))</f>
        <v>0.50860725211423208</v>
      </c>
      <c r="BO263" s="3" cm="1">
        <f t="array" ref="BO263">IF(BM$252=-1,BQ263,IF(BM$252=99,BN263,IF(BM$252=0,INDEX($H256:$O256,0,BM$250),(INDEX($H256:$O256,0,BM$252+1)-INDEX($H256:$O256,0,BM$252))/(INDEX($H$249:$O$249,0,BM$252+1)-INDEX($H$249:$O$249,0,BM$252))+BN263)))</f>
        <v>0.50860725211423208</v>
      </c>
      <c r="BP263" s="3" cm="1">
        <f t="array" ref="BP263">IF(BN$252=-1,BR263,IF(BN$252=99,BO263,IF(BN$252=0,INDEX($H256:$O256,0,BN$250),(INDEX($H256:$O256,0,BN$252+1)-INDEX($H256:$O256,0,BN$252))/(INDEX($H$249:$O$249,0,BN$252+1)-INDEX($H$249:$O$249,0,BN$252))+BO263)))</f>
        <v>0.50860725211423208</v>
      </c>
    </row>
    <row r="264" spans="5:68">
      <c r="E264" t="s">
        <v>16</v>
      </c>
      <c r="I264" t="s">
        <v>428</v>
      </c>
      <c r="J264" t="s">
        <v>428</v>
      </c>
      <c r="K264" t="str">
        <f>K261</f>
        <v>medium income</v>
      </c>
      <c r="L264" s="3" t="s">
        <v>425</v>
      </c>
      <c r="M264" t="str">
        <f>M261</f>
        <v>hhd-me</v>
      </c>
      <c r="N264" s="3" t="e">
        <f t="shared" si="553"/>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0.10281634584722867</v>
      </c>
      <c r="W264" s="3" cm="1">
        <f t="array" ref="W264">IF(Y$252=-1,X264,IF(Y$252=99,V264,IF(Y$252=0,INDEX($H257:$O257,0,Y$250),(INDEX($H257:$O257,0,Y$252+1)-INDEX($H257:$O257,0,Y$252))/(INDEX($H$249:$O$249,0,Y$252+1)-INDEX($H$249:$O$249,0,Y$252))+V264)))</f>
        <v>0.20563269169445733</v>
      </c>
      <c r="X264" s="3" cm="1">
        <f t="array" ref="X264">IF(Z$252=-1,Y264,IF(Z$252=99,W264,IF(Z$252=0,INDEX($H257:$O257,0,Z$250),(INDEX($H257:$O257,0,Z$252+1)-INDEX($H257:$O257,0,Z$252))/(INDEX($H$249:$O$249,0,Z$252+1)-INDEX($H$249:$O$249,0,Z$252))+W264)))</f>
        <v>0.30844903754168601</v>
      </c>
      <c r="Y264" s="3" cm="1">
        <f t="array" ref="Y264">IF(AA$252=-1,Z264,IF(AA$252=99,X264,IF(AA$252=0,INDEX($H257:$O257,0,AA$250),(INDEX($H257:$O257,0,AA$252+1)-INDEX($H257:$O257,0,AA$252))/(INDEX($H$249:$O$249,0,AA$252+1)-INDEX($H$249:$O$249,0,AA$252))+X264)))</f>
        <v>0.30982371422663113</v>
      </c>
      <c r="Z264" s="3" cm="1">
        <f t="array" ref="Z264">IF(AD$252=-1,AA264,IF(AD$252=99,Y264,IF(AD$252=0,INDEX($H257:$O257,0,AD$250),(INDEX($H257:$O257,0,AD$252+1)-INDEX($H257:$O257,0,AD$252))/(INDEX($H$249:$O$249,0,AD$252+1)-INDEX($H$249:$O$249,0,AD$252))+Y264)))</f>
        <v>0.31119839091157625</v>
      </c>
      <c r="AA264" s="3" cm="1">
        <f t="array" ref="AA264">IF(AE$252=-1,AD264,IF(AE$252=99,Z264,IF(AE$252=0,INDEX($H257:$O257,0,AE$250),(INDEX($H257:$O257,0,AE$252+1)-INDEX($H257:$O257,0,AE$252))/(INDEX($H$249:$O$249,0,AE$252+1)-INDEX($H$249:$O$249,0,AE$252))+Z264)))</f>
        <v>0.31257306759652137</v>
      </c>
      <c r="AB264" s="3" cm="1">
        <f t="array" ref="AB264">IF(AE$252=-1,AD264,IF(AE$252=99,Z264,IF(AE$252=0,INDEX($H257:$O257,0,AE$250),(INDEX($H257:$O257,0,AE$252+1)-INDEX($H257:$O257,0,AE$252))/(INDEX($H$249:$O$249,0,AE$252+1)-INDEX($H$249:$O$249,0,AE$252))+Z264)))</f>
        <v>0.31257306759652137</v>
      </c>
      <c r="AC264" s="3" cm="1">
        <f t="array" ref="AC264">IF(AE$252=-1,AD264,IF(AE$252=99,Z264,IF(AE$252=0,INDEX($H257:$O257,0,AE$250),(INDEX($H257:$O257,0,AE$252+1)-INDEX($H257:$O257,0,AE$252))/(INDEX($H$249:$O$249,0,AE$252+1)-INDEX($H$249:$O$249,0,AE$252))+Z264)))</f>
        <v>0.31257306759652137</v>
      </c>
      <c r="AD264" s="3" cm="1">
        <f t="array" ref="AD264">IF(AF$252=-1,AE264,IF(AF$252=99,AA264,IF(AF$252=0,INDEX($H257:$O257,0,AF$250),(INDEX($H257:$O257,0,AF$252+1)-INDEX($H257:$O257,0,AF$252))/(INDEX($H$249:$O$249,0,AF$252+1)-INDEX($H$249:$O$249,0,AF$252))+AA264)))</f>
        <v>0.31394774428146649</v>
      </c>
      <c r="AE264" s="3" cm="1">
        <f t="array" ref="AE264">IF(AG$252=-1,AF264,IF(AG$252=99,AD264,IF(AG$252=0,INDEX($H257:$O257,0,AG$250),(INDEX($H257:$O257,0,AG$252+1)-INDEX($H257:$O257,0,AG$252))/(INDEX($H$249:$O$249,0,AG$252+1)-INDEX($H$249:$O$249,0,AG$252))+AD264)))</f>
        <v>0.31532242096641161</v>
      </c>
      <c r="AF264" s="3" cm="1">
        <f t="array" ref="AF264">IF(AH$252=-1,AG264,IF(AH$252=99,AE264,IF(AH$252=0,INDEX($H257:$O257,0,AH$250),(INDEX($H257:$O257,0,AH$252+1)-INDEX($H257:$O257,0,AH$252))/(INDEX($H$249:$O$249,0,AH$252+1)-INDEX($H$249:$O$249,0,AH$252))+AE264)))</f>
        <v>0.31669709765135673</v>
      </c>
      <c r="AG264" s="3" cm="1">
        <f t="array" ref="AG264">IF(AI$252=-1,AH264,IF(AI$252=99,AF264,IF(AI$252=0,INDEX($H257:$O257,0,AI$250),(INDEX($H257:$O257,0,AI$252+1)-INDEX($H257:$O257,0,AI$252))/(INDEX($H$249:$O$249,0,AI$252+1)-INDEX($H$249:$O$249,0,AI$252))+AF264)))</f>
        <v>0.31807177433630185</v>
      </c>
      <c r="AH264" s="3" cm="1">
        <f t="array" ref="AH264">IF(AJ$252=-1,AI264,IF(AJ$252=99,AG264,IF(AJ$252=0,INDEX($H257:$O257,0,AJ$250),(INDEX($H257:$O257,0,AJ$252+1)-INDEX($H257:$O257,0,AJ$252))/(INDEX($H$249:$O$249,0,AJ$252+1)-INDEX($H$249:$O$249,0,AJ$252))+AG264)))</f>
        <v>0.31944645102124697</v>
      </c>
      <c r="AI264" s="3" cm="1">
        <f t="array" ref="AI264">IF(AK$252=-1,AJ264,IF(AK$252=99,AH264,IF(AK$252=0,INDEX($H257:$O257,0,AK$250),(INDEX($H257:$O257,0,AK$252+1)-INDEX($H257:$O257,0,AK$252))/(INDEX($H$249:$O$249,0,AK$252+1)-INDEX($H$249:$O$249,0,AK$252))+AH264)))</f>
        <v>0.32082112770619209</v>
      </c>
      <c r="AJ264" s="3" cm="1">
        <f t="array" ref="AJ264">IF(AL$252=-1,AK264,IF(AL$252=99,AI264,IF(AL$252=0,INDEX($H257:$O257,0,AL$250),(INDEX($H257:$O257,0,AL$252+1)-INDEX($H257:$O257,0,AL$252))/(INDEX($H$249:$O$249,0,AL$252+1)-INDEX($H$249:$O$249,0,AL$252))+AI264)))</f>
        <v>0.32219580439113732</v>
      </c>
      <c r="AK264" s="3" cm="1">
        <f t="array" ref="AK264">IF(AO$252=-1,AL264,IF(AO$252=99,AJ264,IF(AO$252=0,INDEX($H257:$O257,0,AO$250),(INDEX($H257:$O257,0,AO$252+1)-INDEX($H257:$O257,0,AO$252))/(INDEX($H$249:$O$249,0,AO$252+1)-INDEX($H$249:$O$249,0,AO$252))+AJ264)))</f>
        <v>0.32219580439113732</v>
      </c>
      <c r="AL264" s="3" cm="1">
        <f t="array" ref="AL264">IF(AP$252=-1,AO264,IF(AP$252=99,AK264,IF(AP$252=0,INDEX($H257:$O257,0,AP$250),(INDEX($H257:$O257,0,AP$252+1)-INDEX($H257:$O257,0,AP$252))/(INDEX($H$249:$O$249,0,AP$252+1)-INDEX($H$249:$O$249,0,AP$252))+AK264)))</f>
        <v>0.32219580439113732</v>
      </c>
      <c r="AM264" s="3" cm="1">
        <f t="array" ref="AM264">IF(AP$252=-1,AO264,IF(AP$252=99,AK264,IF(AP$252=0,INDEX($H257:$O257,0,AP$250),(INDEX($H257:$O257,0,AP$252+1)-INDEX($H257:$O257,0,AP$252))/(INDEX($H$249:$O$249,0,AP$252+1)-INDEX($H$249:$O$249,0,AP$252))+AK264)))</f>
        <v>0.32219580439113732</v>
      </c>
      <c r="AN264" s="3" cm="1">
        <f t="array" ref="AN264">IF(AP$252=-1,AO264,IF(AP$252=99,AK264,IF(AP$252=0,INDEX($H257:$O257,0,AP$250),(INDEX($H257:$O257,0,AP$252+1)-INDEX($H257:$O257,0,AP$252))/(INDEX($H$249:$O$249,0,AP$252+1)-INDEX($H$249:$O$249,0,AP$252))+AK264)))</f>
        <v>0.32219580439113732</v>
      </c>
      <c r="AO264" s="3" cm="1">
        <f t="array" ref="AO264">IF(AQ$252=-1,AP264,IF(AQ$252=99,AL264,IF(AQ$252=0,INDEX($H257:$O257,0,AQ$250),(INDEX($H257:$O257,0,AQ$252+1)-INDEX($H257:$O257,0,AQ$252))/(INDEX($H$249:$O$249,0,AQ$252+1)-INDEX($H$249:$O$249,0,AQ$252))+AL264)))</f>
        <v>0.32219580439113732</v>
      </c>
      <c r="AP264" s="3" cm="1">
        <f t="array" ref="AP264">IF(AR$252=-1,AQ264,IF(AR$252=99,AO264,IF(AR$252=0,INDEX($H257:$O257,0,AR$250),(INDEX($H257:$O257,0,AR$252+1)-INDEX($H257:$O257,0,AR$252))/(INDEX($H$249:$O$249,0,AR$252+1)-INDEX($H$249:$O$249,0,AR$252))+AO264)))</f>
        <v>0.32219580439113732</v>
      </c>
      <c r="AQ264" s="3" cm="1">
        <f t="array" ref="AQ264">IF(AS$252=-1,AR264,IF(AS$252=99,AP264,IF(AS$252=0,INDEX($H257:$O257,0,AS$250),(INDEX($H257:$O257,0,AS$252+1)-INDEX($H257:$O257,0,AS$252))/(INDEX($H$249:$O$249,0,AS$252+1)-INDEX($H$249:$O$249,0,AS$252))+AP264)))</f>
        <v>0.32219580439113732</v>
      </c>
      <c r="AR264" s="3" cm="1">
        <f t="array" ref="AR264">IF(AT$252=-1,AS264,IF(AT$252=99,AQ264,IF(AT$252=0,INDEX($H257:$O257,0,AT$250),(INDEX($H257:$O257,0,AT$252+1)-INDEX($H257:$O257,0,AT$252))/(INDEX($H$249:$O$249,0,AT$252+1)-INDEX($H$249:$O$249,0,AT$252))+AQ264)))</f>
        <v>0.32219580439113732</v>
      </c>
      <c r="AS264" s="3" cm="1">
        <f t="array" ref="AS264">IF(AV$252=-1,AT264,IF(AV$252=99,AR264,IF(AV$252=0,INDEX($H257:$O257,0,AV$250),(INDEX($H257:$O257,0,AV$252+1)-INDEX($H257:$O257,0,AV$252))/(INDEX($H$249:$O$249,0,AV$252+1)-INDEX($H$249:$O$249,0,AV$252))+AR264)))</f>
        <v>0.32219580439113732</v>
      </c>
      <c r="AT264" s="3" cm="1">
        <f t="array" ref="AT264">IF(AX$252=-1,AV264,IF(AX$252=99,AS264,IF(AX$252=0,INDEX($H257:$O257,0,AX$250),(INDEX($H257:$O257,0,AX$252+1)-INDEX($H257:$O257,0,AX$252))/(INDEX($H$249:$O$249,0,AX$252+1)-INDEX($H$249:$O$249,0,AX$252))+AS264)))</f>
        <v>0.32219580439113732</v>
      </c>
      <c r="AU264" s="3" cm="1">
        <f t="array" ref="AU264">IF(AX$252=-1,AW264,IF(AX$252=99,AS264,IF(AX$252=0,INDEX($H257:$O257,0,AX$250),(INDEX($H257:$O257,0,AX$252+1)-INDEX($H257:$O257,0,AX$252))/(INDEX($H$249:$O$249,0,AX$252+1)-INDEX($H$249:$O$249,0,AX$252))+AS264)))</f>
        <v>0.32219580439113732</v>
      </c>
      <c r="AV264" s="3" cm="1">
        <f t="array" ref="AV264">IF(AY$252=-1,AX264,IF(AY$252=99,AT264,IF(AY$252=0,INDEX($H257:$O257,0,AY$250),(INDEX($H257:$O257,0,AY$252+1)-INDEX($H257:$O257,0,AY$252))/(INDEX($H$249:$O$249,0,AY$252+1)-INDEX($H$249:$O$249,0,AY$252))+AT264)))</f>
        <v>0.32219580439113732</v>
      </c>
      <c r="AW264" s="3" cm="1">
        <f t="array" ref="AW264">IF(AZ$252=-1,AY264,IF(AZ$252=99,AV264,IF(AZ$252=0,INDEX($H257:$O257,0,AZ$250),(INDEX($H257:$O257,0,AZ$252+1)-INDEX($H257:$O257,0,AZ$252))/(INDEX($H$249:$O$249,0,AZ$252+1)-INDEX($H$249:$O$249,0,AZ$252))+AV264)))</f>
        <v>0.32219580439113732</v>
      </c>
      <c r="AX264" s="3" cm="1">
        <f t="array" ref="AX264">IF(AZ$252=-1,AY264,IF(AZ$252=99,AV264,IF(AZ$252=0,INDEX($H257:$O257,0,AZ$250),(INDEX($H257:$O257,0,AZ$252+1)-INDEX($H257:$O257,0,AZ$252))/(INDEX($H$249:$O$249,0,AZ$252+1)-INDEX($H$249:$O$249,0,AZ$252))+AV264)))</f>
        <v>0.32219580439113732</v>
      </c>
      <c r="AY264" s="3" cm="1">
        <f t="array" ref="AY264">IF(BA$252=-1,AZ264,IF(BA$252=99,AX264,IF(BA$252=0,INDEX($H257:$O257,0,BA$250),(INDEX($H257:$O257,0,BA$252+1)-INDEX($H257:$O257,0,BA$252))/(INDEX($H$249:$O$249,0,BA$252+1)-INDEX($H$249:$O$249,0,BA$252))+AX264)))</f>
        <v>0.32219580439113732</v>
      </c>
      <c r="AZ264" s="3" cm="1">
        <f t="array" ref="AZ264">IF(BB$252=-1,BA264,IF(BB$252=99,AY264,IF(BB$252=0,INDEX($H257:$O257,0,BB$250),(INDEX($H257:$O257,0,BB$252+1)-INDEX($H257:$O257,0,BB$252))/(INDEX($H$249:$O$249,0,BB$252+1)-INDEX($H$249:$O$249,0,BB$252))+AY264)))</f>
        <v>0.32219580439113732</v>
      </c>
      <c r="BA264" s="3" cm="1">
        <f t="array" ref="BA264">IF(BC$252=-1,BB264,IF(BC$252=99,AZ264,IF(BC$252=0,INDEX($H257:$O257,0,BC$250),(INDEX($H257:$O257,0,BC$252+1)-INDEX($H257:$O257,0,BC$252))/(INDEX($H$249:$O$249,0,BC$252+1)-INDEX($H$249:$O$249,0,BC$252))+AZ264)))</f>
        <v>0.32219580439113732</v>
      </c>
      <c r="BB264" s="3" cm="1">
        <f t="array" ref="BB264">IF(BD$252=-1,BC264,IF(BD$252=99,BA264,IF(BD$252=0,INDEX($H257:$O257,0,BD$250),(INDEX($H257:$O257,0,BD$252+1)-INDEX($H257:$O257,0,BD$252))/(INDEX($H$249:$O$249,0,BD$252+1)-INDEX($H$249:$O$249,0,BD$252))+BA264)))</f>
        <v>0.32219580439113732</v>
      </c>
      <c r="BC264" s="3" cm="1">
        <f t="array" ref="BC264">IF(BE$252=-1,BD264,IF(BE$252=99,BB264,IF(BE$252=0,INDEX($H257:$O257,0,BE$250),(INDEX($H257:$O257,0,BE$252+1)-INDEX($H257:$O257,0,BE$252))/(INDEX($H$249:$O$249,0,BE$252+1)-INDEX($H$249:$O$249,0,BE$252))+BB264)))</f>
        <v>0.32219580439113732</v>
      </c>
      <c r="BD264" s="3" cm="1">
        <f t="array" ref="BD264">IF(BF$252=-1,BI264,IF(BF$252=99,BC264,IF(BF$252=0,INDEX($H257:$O257,0,BF$250),(INDEX($H257:$O257,0,BF$252+1)-INDEX($H257:$O257,0,BF$252))/(INDEX($H$249:$O$249,0,BF$252+1)-INDEX($H$249:$O$249,0,BF$252))+BC264)))</f>
        <v>0.32219580439113732</v>
      </c>
      <c r="BE264" s="3" cm="1">
        <f t="array" ref="BE264">IF(BG$252=-1,BJ264,IF(BG$252=99,BD264,IF(BG$252=0,INDEX($H257:$O257,0,BG$250),(INDEX($H257:$O257,0,BG$252+1)-INDEX($H257:$O257,0,BG$252))/(INDEX($H$249:$O$249,0,BG$252+1)-INDEX($H$249:$O$249,0,BG$252))+BD264)))</f>
        <v>0.32219580439113732</v>
      </c>
      <c r="BF264" s="3" cm="1">
        <f t="array" ref="BF264">IF(BH$252=-1,BK264,IF(BH$252=99,BE264,IF(BH$252=0,INDEX($H257:$O257,0,BH$250),(INDEX($H257:$O257,0,BH$252+1)-INDEX($H257:$O257,0,BH$252))/(INDEX($H$249:$O$249,0,BH$252+1)-INDEX($H$249:$O$249,0,BH$252))+BE264)))</f>
        <v>0.32219580439113732</v>
      </c>
      <c r="BG264" s="3" cm="1">
        <f t="array" ref="BG264">IF(BI$252=-1,BL264,IF(BI$252=99,BF264,IF(BI$252=0,INDEX($H257:$O257,0,BI$250),(INDEX($H257:$O257,0,BI$252+1)-INDEX($H257:$O257,0,BI$252))/(INDEX($H$249:$O$249,0,BI$252+1)-INDEX($H$249:$O$249,0,BI$252))+BF264)))</f>
        <v>0.32219580439113732</v>
      </c>
      <c r="BH264" s="3" cm="1">
        <f t="array" ref="BH264">IF(BJ$252=-1,BM264,IF(BJ$252=99,BG264,IF(BJ$252=0,INDEX($H257:$O257,0,BJ$250),(INDEX($H257:$O257,0,BJ$252+1)-INDEX($H257:$O257,0,BJ$252))/(INDEX($H$249:$O$249,0,BJ$252+1)-INDEX($H$249:$O$249,0,BJ$252))+BG264)))</f>
        <v>0.32219580439113732</v>
      </c>
      <c r="BI264" s="3" cm="1">
        <f t="array" ref="BI264">IF(BK$252=-1,BN264,IF(BK$252=99,BH264,IF(BK$252=0,INDEX($H257:$O257,0,BK$250),(INDEX($H257:$O257,0,BK$252+1)-INDEX($H257:$O257,0,BK$252))/(INDEX($H$249:$O$249,0,BK$252+1)-INDEX($H$249:$O$249,0,BK$252))+BH264)))</f>
        <v>0.32219580439113732</v>
      </c>
      <c r="BJ264" s="3" cm="1">
        <f t="array" ref="BJ264">IF(BH$252=-1,BL264,IF(BH$252=99,BI264,IF(BH$252=0,INDEX($H257:$O257,0,BH$250),(INDEX($H257:$O257,0,BH$252+1)-INDEX($H257:$O257,0,BH$252))/(INDEX($H$249:$O$249,0,BH$252+1)-INDEX($H$249:$O$249,0,BH$252))+BI264)))</f>
        <v>0.32219580439113732</v>
      </c>
      <c r="BK264" s="3" cm="1">
        <f t="array" ref="BK264">IF(BI$252=-1,BM264,IF(BI$252=99,BJ264,IF(BI$252=0,INDEX($H257:$O257,0,BI$250),(INDEX($H257:$O257,0,BI$252+1)-INDEX($H257:$O257,0,BI$252))/(INDEX($H$249:$O$249,0,BI$252+1)-INDEX($H$249:$O$249,0,BI$252))+BJ264)))</f>
        <v>0.32219580439113732</v>
      </c>
      <c r="BL264" s="3" cm="1">
        <f t="array" ref="BL264">IF(BJ$252=-1,BN264,IF(BJ$252=99,BK264,IF(BJ$252=0,INDEX($H257:$O257,0,BJ$250),(INDEX($H257:$O257,0,BJ$252+1)-INDEX($H257:$O257,0,BJ$252))/(INDEX($H$249:$O$249,0,BJ$252+1)-INDEX($H$249:$O$249,0,BJ$252))+BK264)))</f>
        <v>0.32219580439113732</v>
      </c>
      <c r="BM264" s="3" cm="1">
        <f t="array" ref="BM264">IF(BK$252=-1,BO264,IF(BK$252=99,BL264,IF(BK$252=0,INDEX($H257:$O257,0,BK$250),(INDEX($H257:$O257,0,BK$252+1)-INDEX($H257:$O257,0,BK$252))/(INDEX($H$249:$O$249,0,BK$252+1)-INDEX($H$249:$O$249,0,BK$252))+BL264)))</f>
        <v>0.32219580439113732</v>
      </c>
      <c r="BN264" s="3" cm="1">
        <f t="array" ref="BN264">IF(BL$252=-1,BP264,IF(BL$252=99,BM264,IF(BL$252=0,INDEX($H257:$O257,0,BL$250),(INDEX($H257:$O257,0,BL$252+1)-INDEX($H257:$O257,0,BL$252))/(INDEX($H$249:$O$249,0,BL$252+1)-INDEX($H$249:$O$249,0,BL$252))+BM264)))</f>
        <v>0.32219580439113732</v>
      </c>
      <c r="BO264" s="3" cm="1">
        <f t="array" ref="BO264">IF(BM$252=-1,BQ264,IF(BM$252=99,BN264,IF(BM$252=0,INDEX($H257:$O257,0,BM$250),(INDEX($H257:$O257,0,BM$252+1)-INDEX($H257:$O257,0,BM$252))/(INDEX($H$249:$O$249,0,BM$252+1)-INDEX($H$249:$O$249,0,BM$252))+BN264)))</f>
        <v>0.32219580439113732</v>
      </c>
      <c r="BP264" s="3" cm="1">
        <f t="array" ref="BP264">IF(BN$252=-1,BR264,IF(BN$252=99,BO264,IF(BN$252=0,INDEX($H257:$O257,0,BN$250),(INDEX($H257:$O257,0,BN$252+1)-INDEX($H257:$O257,0,BN$252))/(INDEX($H$249:$O$249,0,BN$252+1)-INDEX($H$249:$O$249,0,BN$252))+BO264)))</f>
        <v>0.32219580439113732</v>
      </c>
    </row>
    <row r="265" spans="5:68">
      <c r="E265" t="s">
        <v>16</v>
      </c>
      <c r="I265" t="s">
        <v>428</v>
      </c>
      <c r="J265" t="s">
        <v>428</v>
      </c>
      <c r="K265" t="str">
        <f>K262</f>
        <v>high income</v>
      </c>
      <c r="L265" s="3" t="s">
        <v>425</v>
      </c>
      <c r="M265" t="str">
        <f>M262</f>
        <v>hhd-he</v>
      </c>
      <c r="N265" s="3" t="e">
        <f t="shared" si="553"/>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4.117952707657755E-2</v>
      </c>
      <c r="W265" s="3" cm="1">
        <f t="array" ref="W265">IF(Y$252=-1,X265,IF(Y$252=99,V265,IF(Y$252=0,INDEX($H258:$O258,0,Y$250),(INDEX($H258:$O258,0,Y$252+1)-INDEX($H258:$O258,0,Y$252))/(INDEX($H$249:$O$249,0,Y$252+1)-INDEX($H$249:$O$249,0,Y$252))+V265)))</f>
        <v>8.2359054153155101E-2</v>
      </c>
      <c r="X265" s="3" cm="1">
        <f t="array" ref="X265">IF(Z$252=-1,Y265,IF(Z$252=99,W265,IF(Z$252=0,INDEX($H258:$O258,0,Z$250),(INDEX($H258:$O258,0,Z$252+1)-INDEX($H258:$O258,0,Z$252))/(INDEX($H$249:$O$249,0,Z$252+1)-INDEX($H$249:$O$249,0,Z$252))+W265)))</f>
        <v>0.12353858122973264</v>
      </c>
      <c r="Y265" s="3" cm="1">
        <f t="array" ref="Y265">IF(AA$252=-1,Z265,IF(AA$252=99,X265,IF(AA$252=0,INDEX($H258:$O258,0,AA$250),(INDEX($H258:$O258,0,AA$252+1)-INDEX($H258:$O258,0,AA$252))/(INDEX($H$249:$O$249,0,AA$252+1)-INDEX($H$249:$O$249,0,AA$252))+X265)))</f>
        <v>0.12810441745622242</v>
      </c>
      <c r="Z265" s="3" cm="1">
        <f t="array" ref="Z265">IF(AD$252=-1,AA265,IF(AD$252=99,Y265,IF(AD$252=0,INDEX($H258:$O258,0,AD$250),(INDEX($H258:$O258,0,AD$252+1)-INDEX($H258:$O258,0,AD$252))/(INDEX($H$249:$O$249,0,AD$252+1)-INDEX($H$249:$O$249,0,AD$252))+Y265)))</f>
        <v>0.13267025368271221</v>
      </c>
      <c r="AA265" s="3" cm="1">
        <f t="array" ref="AA265">IF(AE$252=-1,AD265,IF(AE$252=99,Z265,IF(AE$252=0,INDEX($H258:$O258,0,AE$250),(INDEX($H258:$O258,0,AE$252+1)-INDEX($H258:$O258,0,AE$252))/(INDEX($H$249:$O$249,0,AE$252+1)-INDEX($H$249:$O$249,0,AE$252))+Z265)))</f>
        <v>0.137236089909202</v>
      </c>
      <c r="AB265" s="3" cm="1">
        <f t="array" ref="AB265">IF(AE$252=-1,AD265,IF(AE$252=99,Z265,IF(AE$252=0,INDEX($H258:$O258,0,AE$250),(INDEX($H258:$O258,0,AE$252+1)-INDEX($H258:$O258,0,AE$252))/(INDEX($H$249:$O$249,0,AE$252+1)-INDEX($H$249:$O$249,0,AE$252))+Z265)))</f>
        <v>0.137236089909202</v>
      </c>
      <c r="AC265" s="3" cm="1">
        <f t="array" ref="AC265">IF(AE$252=-1,AD265,IF(AE$252=99,Z265,IF(AE$252=0,INDEX($H258:$O258,0,AE$250),(INDEX($H258:$O258,0,AE$252+1)-INDEX($H258:$O258,0,AE$252))/(INDEX($H$249:$O$249,0,AE$252+1)-INDEX($H$249:$O$249,0,AE$252))+Z265)))</f>
        <v>0.137236089909202</v>
      </c>
      <c r="AD265" s="3" cm="1">
        <f t="array" ref="AD265">IF(AF$252=-1,AE265,IF(AF$252=99,AA265,IF(AF$252=0,INDEX($H258:$O258,0,AF$250),(INDEX($H258:$O258,0,AF$252+1)-INDEX($H258:$O258,0,AF$252))/(INDEX($H$249:$O$249,0,AF$252+1)-INDEX($H$249:$O$249,0,AF$252))+AA265)))</f>
        <v>0.14180192613569179</v>
      </c>
      <c r="AE265" s="3" cm="1">
        <f t="array" ref="AE265">IF(AG$252=-1,AF265,IF(AG$252=99,AD265,IF(AG$252=0,INDEX($H258:$O258,0,AG$250),(INDEX($H258:$O258,0,AG$252+1)-INDEX($H258:$O258,0,AG$252))/(INDEX($H$249:$O$249,0,AG$252+1)-INDEX($H$249:$O$249,0,AG$252))+AD265)))</f>
        <v>0.14636776236218157</v>
      </c>
      <c r="AF265" s="3" cm="1">
        <f t="array" ref="AF265">IF(AH$252=-1,AG265,IF(AH$252=99,AE265,IF(AH$252=0,INDEX($H258:$O258,0,AH$250),(INDEX($H258:$O258,0,AH$252+1)-INDEX($H258:$O258,0,AH$252))/(INDEX($H$249:$O$249,0,AH$252+1)-INDEX($H$249:$O$249,0,AH$252))+AE265)))</f>
        <v>0.15093359858867136</v>
      </c>
      <c r="AG265" s="3" cm="1">
        <f t="array" ref="AG265">IF(AI$252=-1,AH265,IF(AI$252=99,AF265,IF(AI$252=0,INDEX($H258:$O258,0,AI$250),(INDEX($H258:$O258,0,AI$252+1)-INDEX($H258:$O258,0,AI$252))/(INDEX($H$249:$O$249,0,AI$252+1)-INDEX($H$249:$O$249,0,AI$252))+AF265)))</f>
        <v>0.15549943481516115</v>
      </c>
      <c r="AH265" s="3" cm="1">
        <f t="array" ref="AH265">IF(AJ$252=-1,AI265,IF(AJ$252=99,AG265,IF(AJ$252=0,INDEX($H258:$O258,0,AJ$250),(INDEX($H258:$O258,0,AJ$252+1)-INDEX($H258:$O258,0,AJ$252))/(INDEX($H$249:$O$249,0,AJ$252+1)-INDEX($H$249:$O$249,0,AJ$252))+AG265)))</f>
        <v>0.16006527104165094</v>
      </c>
      <c r="AI265" s="3" cm="1">
        <f t="array" ref="AI265">IF(AK$252=-1,AJ265,IF(AK$252=99,AH265,IF(AK$252=0,INDEX($H258:$O258,0,AK$250),(INDEX($H258:$O258,0,AK$252+1)-INDEX($H258:$O258,0,AK$252))/(INDEX($H$249:$O$249,0,AK$252+1)-INDEX($H$249:$O$249,0,AK$252))+AH265)))</f>
        <v>0.16463110726814073</v>
      </c>
      <c r="AJ265" s="3" cm="1">
        <f t="array" ref="AJ265">IF(AL$252=-1,AK265,IF(AL$252=99,AI265,IF(AL$252=0,INDEX($H258:$O258,0,AL$250),(INDEX($H258:$O258,0,AL$252+1)-INDEX($H258:$O258,0,AL$252))/(INDEX($H$249:$O$249,0,AL$252+1)-INDEX($H$249:$O$249,0,AL$252))+AI265)))</f>
        <v>0.16919694349463046</v>
      </c>
      <c r="AK265" s="3" cm="1">
        <f t="array" ref="AK265">IF(AO$252=-1,AL265,IF(AO$252=99,AJ265,IF(AO$252=0,INDEX($H258:$O258,0,AO$250),(INDEX($H258:$O258,0,AO$252+1)-INDEX($H258:$O258,0,AO$252))/(INDEX($H$249:$O$249,0,AO$252+1)-INDEX($H$249:$O$249,0,AO$252))+AJ265)))</f>
        <v>0.16919694349463046</v>
      </c>
      <c r="AL265" s="3" cm="1">
        <f t="array" ref="AL265">IF(AP$252=-1,AO265,IF(AP$252=99,AK265,IF(AP$252=0,INDEX($H258:$O258,0,AP$250),(INDEX($H258:$O258,0,AP$252+1)-INDEX($H258:$O258,0,AP$252))/(INDEX($H$249:$O$249,0,AP$252+1)-INDEX($H$249:$O$249,0,AP$252))+AK265)))</f>
        <v>0.16919694349463046</v>
      </c>
      <c r="AM265" s="3" cm="1">
        <f t="array" ref="AM265">IF(AP$252=-1,AO265,IF(AP$252=99,AK265,IF(AP$252=0,INDEX($H258:$O258,0,AP$250),(INDEX($H258:$O258,0,AP$252+1)-INDEX($H258:$O258,0,AP$252))/(INDEX($H$249:$O$249,0,AP$252+1)-INDEX($H$249:$O$249,0,AP$252))+AK265)))</f>
        <v>0.16919694349463046</v>
      </c>
      <c r="AN265" s="3" cm="1">
        <f t="array" ref="AN265">IF(AP$252=-1,AO265,IF(AP$252=99,AK265,IF(AP$252=0,INDEX($H258:$O258,0,AP$250),(INDEX($H258:$O258,0,AP$252+1)-INDEX($H258:$O258,0,AP$252))/(INDEX($H$249:$O$249,0,AP$252+1)-INDEX($H$249:$O$249,0,AP$252))+AK265)))</f>
        <v>0.16919694349463046</v>
      </c>
      <c r="AO265" s="3" cm="1">
        <f t="array" ref="AO265">IF(AQ$252=-1,AP265,IF(AQ$252=99,AL265,IF(AQ$252=0,INDEX($H258:$O258,0,AQ$250),(INDEX($H258:$O258,0,AQ$252+1)-INDEX($H258:$O258,0,AQ$252))/(INDEX($H$249:$O$249,0,AQ$252+1)-INDEX($H$249:$O$249,0,AQ$252))+AL265)))</f>
        <v>0.16919694349463046</v>
      </c>
      <c r="AP265" s="3" cm="1">
        <f t="array" ref="AP265">IF(AR$252=-1,AQ265,IF(AR$252=99,AO265,IF(AR$252=0,INDEX($H258:$O258,0,AR$250),(INDEX($H258:$O258,0,AR$252+1)-INDEX($H258:$O258,0,AR$252))/(INDEX($H$249:$O$249,0,AR$252+1)-INDEX($H$249:$O$249,0,AR$252))+AO265)))</f>
        <v>0.16919694349463046</v>
      </c>
      <c r="AQ265" s="3" cm="1">
        <f t="array" ref="AQ265">IF(AS$252=-1,AR265,IF(AS$252=99,AP265,IF(AS$252=0,INDEX($H258:$O258,0,AS$250),(INDEX($H258:$O258,0,AS$252+1)-INDEX($H258:$O258,0,AS$252))/(INDEX($H$249:$O$249,0,AS$252+1)-INDEX($H$249:$O$249,0,AS$252))+AP265)))</f>
        <v>0.16919694349463046</v>
      </c>
      <c r="AR265" s="3" cm="1">
        <f t="array" ref="AR265">IF(AT$252=-1,AS265,IF(AT$252=99,AQ265,IF(AT$252=0,INDEX($H258:$O258,0,AT$250),(INDEX($H258:$O258,0,AT$252+1)-INDEX($H258:$O258,0,AT$252))/(INDEX($H$249:$O$249,0,AT$252+1)-INDEX($H$249:$O$249,0,AT$252))+AQ265)))</f>
        <v>0.16919694349463046</v>
      </c>
      <c r="AS265" s="3" cm="1">
        <f t="array" ref="AS265">IF(AV$252=-1,AT265,IF(AV$252=99,AR265,IF(AV$252=0,INDEX($H258:$O258,0,AV$250),(INDEX($H258:$O258,0,AV$252+1)-INDEX($H258:$O258,0,AV$252))/(INDEX($H$249:$O$249,0,AV$252+1)-INDEX($H$249:$O$249,0,AV$252))+AR265)))</f>
        <v>0.16919694349463046</v>
      </c>
      <c r="AT265" s="3" cm="1">
        <f t="array" ref="AT265">IF(AX$252=-1,AV265,IF(AX$252=99,AS265,IF(AX$252=0,INDEX($H258:$O258,0,AX$250),(INDEX($H258:$O258,0,AX$252+1)-INDEX($H258:$O258,0,AX$252))/(INDEX($H$249:$O$249,0,AX$252+1)-INDEX($H$249:$O$249,0,AX$252))+AS265)))</f>
        <v>0.16919694349463046</v>
      </c>
      <c r="AU265" s="3" cm="1">
        <f t="array" ref="AU265">IF(AX$252=-1,AW265,IF(AX$252=99,AS265,IF(AX$252=0,INDEX($H258:$O258,0,AX$250),(INDEX($H258:$O258,0,AX$252+1)-INDEX($H258:$O258,0,AX$252))/(INDEX($H$249:$O$249,0,AX$252+1)-INDEX($H$249:$O$249,0,AX$252))+AS265)))</f>
        <v>0.16919694349463046</v>
      </c>
      <c r="AV265" s="3" cm="1">
        <f t="array" ref="AV265">IF(AY$252=-1,AX265,IF(AY$252=99,AT265,IF(AY$252=0,INDEX($H258:$O258,0,AY$250),(INDEX($H258:$O258,0,AY$252+1)-INDEX($H258:$O258,0,AY$252))/(INDEX($H$249:$O$249,0,AY$252+1)-INDEX($H$249:$O$249,0,AY$252))+AT265)))</f>
        <v>0.16919694349463046</v>
      </c>
      <c r="AW265" s="3" cm="1">
        <f t="array" ref="AW265">IF(AZ$252=-1,AY265,IF(AZ$252=99,AV265,IF(AZ$252=0,INDEX($H258:$O258,0,AZ$250),(INDEX($H258:$O258,0,AZ$252+1)-INDEX($H258:$O258,0,AZ$252))/(INDEX($H$249:$O$249,0,AZ$252+1)-INDEX($H$249:$O$249,0,AZ$252))+AV265)))</f>
        <v>0.16919694349463046</v>
      </c>
      <c r="AX265" s="3" cm="1">
        <f t="array" ref="AX265">IF(AZ$252=-1,AY265,IF(AZ$252=99,AV265,IF(AZ$252=0,INDEX($H258:$O258,0,AZ$250),(INDEX($H258:$O258,0,AZ$252+1)-INDEX($H258:$O258,0,AZ$252))/(INDEX($H$249:$O$249,0,AZ$252+1)-INDEX($H$249:$O$249,0,AZ$252))+AV265)))</f>
        <v>0.16919694349463046</v>
      </c>
      <c r="AY265" s="3" cm="1">
        <f t="array" ref="AY265">IF(BA$252=-1,AZ265,IF(BA$252=99,AX265,IF(BA$252=0,INDEX($H258:$O258,0,BA$250),(INDEX($H258:$O258,0,BA$252+1)-INDEX($H258:$O258,0,BA$252))/(INDEX($H$249:$O$249,0,BA$252+1)-INDEX($H$249:$O$249,0,BA$252))+AX265)))</f>
        <v>0.16919694349463046</v>
      </c>
      <c r="AZ265" s="3" cm="1">
        <f t="array" ref="AZ265">IF(BB$252=-1,BA265,IF(BB$252=99,AY265,IF(BB$252=0,INDEX($H258:$O258,0,BB$250),(INDEX($H258:$O258,0,BB$252+1)-INDEX($H258:$O258,0,BB$252))/(INDEX($H$249:$O$249,0,BB$252+1)-INDEX($H$249:$O$249,0,BB$252))+AY265)))</f>
        <v>0.16919694349463046</v>
      </c>
      <c r="BA265" s="3" cm="1">
        <f t="array" ref="BA265">IF(BC$252=-1,BB265,IF(BC$252=99,AZ265,IF(BC$252=0,INDEX($H258:$O258,0,BC$250),(INDEX($H258:$O258,0,BC$252+1)-INDEX($H258:$O258,0,BC$252))/(INDEX($H$249:$O$249,0,BC$252+1)-INDEX($H$249:$O$249,0,BC$252))+AZ265)))</f>
        <v>0.16919694349463046</v>
      </c>
      <c r="BB265" s="3" cm="1">
        <f t="array" ref="BB265">IF(BD$252=-1,BC265,IF(BD$252=99,BA265,IF(BD$252=0,INDEX($H258:$O258,0,BD$250),(INDEX($H258:$O258,0,BD$252+1)-INDEX($H258:$O258,0,BD$252))/(INDEX($H$249:$O$249,0,BD$252+1)-INDEX($H$249:$O$249,0,BD$252))+BA265)))</f>
        <v>0.16919694349463046</v>
      </c>
      <c r="BC265" s="3" cm="1">
        <f t="array" ref="BC265">IF(BE$252=-1,BD265,IF(BE$252=99,BB265,IF(BE$252=0,INDEX($H258:$O258,0,BE$250),(INDEX($H258:$O258,0,BE$252+1)-INDEX($H258:$O258,0,BE$252))/(INDEX($H$249:$O$249,0,BE$252+1)-INDEX($H$249:$O$249,0,BE$252))+BB265)))</f>
        <v>0.16919694349463046</v>
      </c>
      <c r="BD265" s="3" cm="1">
        <f t="array" ref="BD265">IF(BF$252=-1,BI265,IF(BF$252=99,BC265,IF(BF$252=0,INDEX($H258:$O258,0,BF$250),(INDEX($H258:$O258,0,BF$252+1)-INDEX($H258:$O258,0,BF$252))/(INDEX($H$249:$O$249,0,BF$252+1)-INDEX($H$249:$O$249,0,BF$252))+BC265)))</f>
        <v>0.16919694349463046</v>
      </c>
      <c r="BE265" s="3" cm="1">
        <f t="array" ref="BE265">IF(BG$252=-1,BJ265,IF(BG$252=99,BD265,IF(BG$252=0,INDEX($H258:$O258,0,BG$250),(INDEX($H258:$O258,0,BG$252+1)-INDEX($H258:$O258,0,BG$252))/(INDEX($H$249:$O$249,0,BG$252+1)-INDEX($H$249:$O$249,0,BG$252))+BD265)))</f>
        <v>0.16919694349463046</v>
      </c>
      <c r="BF265" s="3" cm="1">
        <f t="array" ref="BF265">IF(BH$252=-1,BK265,IF(BH$252=99,BE265,IF(BH$252=0,INDEX($H258:$O258,0,BH$250),(INDEX($H258:$O258,0,BH$252+1)-INDEX($H258:$O258,0,BH$252))/(INDEX($H$249:$O$249,0,BH$252+1)-INDEX($H$249:$O$249,0,BH$252))+BE265)))</f>
        <v>0.16919694349463046</v>
      </c>
      <c r="BG265" s="3" cm="1">
        <f t="array" ref="BG265">IF(BI$252=-1,BL265,IF(BI$252=99,BF265,IF(BI$252=0,INDEX($H258:$O258,0,BI$250),(INDEX($H258:$O258,0,BI$252+1)-INDEX($H258:$O258,0,BI$252))/(INDEX($H$249:$O$249,0,BI$252+1)-INDEX($H$249:$O$249,0,BI$252))+BF265)))</f>
        <v>0.16919694349463046</v>
      </c>
      <c r="BH265" s="3" cm="1">
        <f t="array" ref="BH265">IF(BJ$252=-1,BM265,IF(BJ$252=99,BG265,IF(BJ$252=0,INDEX($H258:$O258,0,BJ$250),(INDEX($H258:$O258,0,BJ$252+1)-INDEX($H258:$O258,0,BJ$252))/(INDEX($H$249:$O$249,0,BJ$252+1)-INDEX($H$249:$O$249,0,BJ$252))+BG265)))</f>
        <v>0.16919694349463046</v>
      </c>
      <c r="BI265" s="3" cm="1">
        <f t="array" ref="BI265">IF(BK$252=-1,BN265,IF(BK$252=99,BH265,IF(BK$252=0,INDEX($H258:$O258,0,BK$250),(INDEX($H258:$O258,0,BK$252+1)-INDEX($H258:$O258,0,BK$252))/(INDEX($H$249:$O$249,0,BK$252+1)-INDEX($H$249:$O$249,0,BK$252))+BH265)))</f>
        <v>0.16919694349463046</v>
      </c>
      <c r="BJ265" s="3" cm="1">
        <f t="array" ref="BJ265">IF(BH$252=-1,BL265,IF(BH$252=99,BI265,IF(BH$252=0,INDEX($H258:$O258,0,BH$250),(INDEX($H258:$O258,0,BH$252+1)-INDEX($H258:$O258,0,BH$252))/(INDEX($H$249:$O$249,0,BH$252+1)-INDEX($H$249:$O$249,0,BH$252))+BI265)))</f>
        <v>0.16919694349463046</v>
      </c>
      <c r="BK265" s="3" cm="1">
        <f t="array" ref="BK265">IF(BI$252=-1,BM265,IF(BI$252=99,BJ265,IF(BI$252=0,INDEX($H258:$O258,0,BI$250),(INDEX($H258:$O258,0,BI$252+1)-INDEX($H258:$O258,0,BI$252))/(INDEX($H$249:$O$249,0,BI$252+1)-INDEX($H$249:$O$249,0,BI$252))+BJ265)))</f>
        <v>0.16919694349463046</v>
      </c>
      <c r="BL265" s="3" cm="1">
        <f t="array" ref="BL265">IF(BJ$252=-1,BN265,IF(BJ$252=99,BK265,IF(BJ$252=0,INDEX($H258:$O258,0,BJ$250),(INDEX($H258:$O258,0,BJ$252+1)-INDEX($H258:$O258,0,BJ$252))/(INDEX($H$249:$O$249,0,BJ$252+1)-INDEX($H$249:$O$249,0,BJ$252))+BK265)))</f>
        <v>0.16919694349463046</v>
      </c>
      <c r="BM265" s="3" cm="1">
        <f t="array" ref="BM265">IF(BK$252=-1,BO265,IF(BK$252=99,BL265,IF(BK$252=0,INDEX($H258:$O258,0,BK$250),(INDEX($H258:$O258,0,BK$252+1)-INDEX($H258:$O258,0,BK$252))/(INDEX($H$249:$O$249,0,BK$252+1)-INDEX($H$249:$O$249,0,BK$252))+BL265)))</f>
        <v>0.16919694349463046</v>
      </c>
      <c r="BN265" s="3" cm="1">
        <f t="array" ref="BN265">IF(BL$252=-1,BP265,IF(BL$252=99,BM265,IF(BL$252=0,INDEX($H258:$O258,0,BL$250),(INDEX($H258:$O258,0,BL$252+1)-INDEX($H258:$O258,0,BL$252))/(INDEX($H$249:$O$249,0,BL$252+1)-INDEX($H$249:$O$249,0,BL$252))+BM265)))</f>
        <v>0.16919694349463046</v>
      </c>
      <c r="BO265" s="3" cm="1">
        <f t="array" ref="BO265">IF(BM$252=-1,BQ265,IF(BM$252=99,BN265,IF(BM$252=0,INDEX($H258:$O258,0,BM$250),(INDEX($H258:$O258,0,BM$252+1)-INDEX($H258:$O258,0,BM$252))/(INDEX($H$249:$O$249,0,BM$252+1)-INDEX($H$249:$O$249,0,BM$252))+BN265)))</f>
        <v>0.16919694349463046</v>
      </c>
      <c r="BP265" s="3" cm="1">
        <f t="array" ref="BP265">IF(BN$252=-1,BR265,IF(BN$252=99,BO265,IF(BN$252=0,INDEX($H258:$O258,0,BN$250),(INDEX($H258:$O258,0,BN$252+1)-INDEX($H258:$O258,0,BN$252))/(INDEX($H$249:$O$249,0,BN$252+1)-INDEX($H$249:$O$249,0,BN$252))+BO265)))</f>
        <v>0.16919694349463046</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1">
    <mergeCell ref="B2:C2"/>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10" t="s">
        <v>282</v>
      </c>
      <c r="C2" s="310"/>
      <c r="J2" s="31"/>
    </row>
    <row r="3" spans="1:43">
      <c r="A3" t="s">
        <v>16</v>
      </c>
      <c r="B3" s="224" t="s">
        <v>612</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580</v>
      </c>
      <c r="C5" s="3" t="s">
        <v>581</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7.0390063361474446</v>
      </c>
      <c r="P5" s="17" cm="1">
        <f t="array" ref="P5">INDEX(Drivers!$C$7:$AG$25,$D5,P$3)</f>
        <v>8.1432063602192937</v>
      </c>
      <c r="Q5" s="17" cm="1">
        <f t="array" ref="Q5">INDEX(Drivers!$C$7:$AG$25,$D5,Q$3)</f>
        <v>11.730459428654374</v>
      </c>
      <c r="R5" s="17" cm="1">
        <f t="array" ref="R5">INDEX(Drivers!$C$7:$AG$25,$D5,R$3)</f>
        <v>16.835280697268328</v>
      </c>
      <c r="S5" s="17" cm="1">
        <f t="array" ref="S5">INDEX(Drivers!$C$7:$AK$25,$D5,S$3)</f>
        <v>22.099444966136996</v>
      </c>
      <c r="T5" s="17" cm="1">
        <f t="array" ref="T5">INDEX(Drivers!$C$7:$AK$25,$D5,T$3)</f>
        <v>24.16767024796556</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673</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6" t="str">
        <f>$C$14</f>
        <v>SDS improvement</v>
      </c>
      <c r="V7" s="286"/>
      <c r="W7" s="286"/>
      <c r="X7" s="286"/>
      <c r="Y7" s="286"/>
      <c r="Z7" s="286"/>
      <c r="AA7" s="100"/>
      <c r="AB7" s="100"/>
      <c r="AC7" s="100"/>
      <c r="AD7" s="100"/>
      <c r="AE7" s="100"/>
      <c r="AF7" s="100"/>
      <c r="AG7" s="100"/>
      <c r="AH7" s="100"/>
      <c r="AI7" s="100"/>
      <c r="AJ7" s="100"/>
      <c r="AK7" s="100"/>
      <c r="AL7" s="100"/>
      <c r="AM7" s="100"/>
      <c r="AN7" s="3"/>
    </row>
    <row r="8" spans="1:43">
      <c r="A8" t="s">
        <v>16</v>
      </c>
      <c r="B8" t="s">
        <v>684</v>
      </c>
      <c r="U8" t="s">
        <v>676</v>
      </c>
      <c r="AB8" s="283">
        <v>2012</v>
      </c>
      <c r="AC8" s="283">
        <v>2013</v>
      </c>
      <c r="AD8" s="283">
        <v>2014</v>
      </c>
      <c r="AE8" s="283">
        <v>2015</v>
      </c>
      <c r="AF8" s="283">
        <v>2016</v>
      </c>
      <c r="AG8" s="283">
        <v>2017</v>
      </c>
      <c r="AH8" s="283">
        <v>2018</v>
      </c>
      <c r="AI8" s="283">
        <v>2019</v>
      </c>
      <c r="AJ8" s="284">
        <v>2020</v>
      </c>
      <c r="AK8" s="284">
        <v>2030</v>
      </c>
      <c r="AL8" s="284">
        <v>2040</v>
      </c>
      <c r="AM8" s="284">
        <v>2050</v>
      </c>
      <c r="AN8" s="284">
        <v>2060</v>
      </c>
      <c r="AO8" s="284">
        <v>2070</v>
      </c>
    </row>
    <row r="9" spans="1:43">
      <c r="A9" t="s">
        <v>16</v>
      </c>
      <c r="U9" t="s">
        <v>677</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674</v>
      </c>
      <c r="Y11" s="287" t="s">
        <v>681</v>
      </c>
      <c r="AI11" s="3">
        <f>AI30</f>
        <v>10.9</v>
      </c>
      <c r="AK11" s="3">
        <f>AJ29+AI$9-AI11</f>
        <v>10.999999999999998</v>
      </c>
      <c r="AM11" s="3">
        <f>AK29+AI9-AI11</f>
        <v>10.1</v>
      </c>
      <c r="AN11" s="3"/>
    </row>
    <row r="12" spans="1:43">
      <c r="A12" t="s">
        <v>16</v>
      </c>
      <c r="U12" t="s">
        <v>675</v>
      </c>
      <c r="Y12" t="s">
        <v>680</v>
      </c>
      <c r="AI12" s="3">
        <f>AI30</f>
        <v>10.9</v>
      </c>
      <c r="AK12" s="3">
        <f>AJ30</f>
        <v>7.2</v>
      </c>
      <c r="AM12" s="3">
        <f>AK30</f>
        <v>6.1</v>
      </c>
      <c r="AN12" s="3"/>
    </row>
    <row r="13" spans="1:43">
      <c r="A13" t="s">
        <v>16</v>
      </c>
      <c r="AN13" s="3"/>
    </row>
    <row r="14" spans="1:43">
      <c r="A14" t="s">
        <v>16</v>
      </c>
      <c r="B14" s="41" t="s">
        <v>82</v>
      </c>
      <c r="C14" s="285"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679</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674</v>
      </c>
      <c r="W15" t="s">
        <v>39</v>
      </c>
      <c r="X15" t="s">
        <v>678</v>
      </c>
      <c r="AG15">
        <f>AG9/AG9</f>
        <v>1</v>
      </c>
      <c r="AJ15">
        <v>1</v>
      </c>
      <c r="AK15">
        <f>AK11/AF9</f>
        <v>0.82706766917293217</v>
      </c>
      <c r="AL15">
        <f>AVERAGE(AK15,AM15)</f>
        <v>0.8019953730480045</v>
      </c>
      <c r="AM15">
        <f>AM11/AG9</f>
        <v>0.77692307692307694</v>
      </c>
      <c r="AN15" s="3"/>
    </row>
    <row r="16" spans="1:43">
      <c r="A16" t="s">
        <v>16</v>
      </c>
      <c r="B16" t="s">
        <v>84</v>
      </c>
      <c r="C16" t="s">
        <v>679</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675</v>
      </c>
      <c r="V16" s="6"/>
      <c r="W16" s="6" t="s">
        <v>39</v>
      </c>
      <c r="X16" t="s">
        <v>678</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75.634749564904482</v>
      </c>
      <c r="P21" s="27">
        <f>N21*(1+$C$21*(P5/N5-1))</f>
        <v>87.499477099152628</v>
      </c>
      <c r="Q21" s="27">
        <f>P21*(1+$C$21*(Q5/P5-1))</f>
        <v>126.04483059083887</v>
      </c>
      <c r="R21" s="27">
        <f>Q21*(1+$C$21*(R5/Q5-1))</f>
        <v>180.8965894594825</v>
      </c>
      <c r="S21" s="27">
        <f t="shared" ref="S21:T21" si="12">R21*(1+$C$21*(S5/R5-1))</f>
        <v>237.46050304764896</v>
      </c>
      <c r="T21" s="27">
        <f t="shared" si="12"/>
        <v>259.68376777630721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22.472425990193337</v>
      </c>
      <c r="P22" s="27">
        <f>N22*(1+$C$22*(P5/N5-1))</f>
        <v>25.997647041905793</v>
      </c>
      <c r="Q22" s="27">
        <f>P22*(1+$C$22*(Q5/P5-1))</f>
        <v>37.450155427147955</v>
      </c>
      <c r="R22" s="27">
        <f>Q22*(1+$C$22*(R5/Q5-1))</f>
        <v>53.747586154405788</v>
      </c>
      <c r="S22" s="27">
        <f t="shared" ref="S22:T22" si="13">R22*(1+$C$22*(S5/R5-1))</f>
        <v>70.553728425492025</v>
      </c>
      <c r="T22" s="27">
        <f t="shared" si="13"/>
        <v>77.156654656465889</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0.90183733651998843</v>
      </c>
      <c r="P23" s="27">
        <f>N23*(1+$C$23*(P5/N5-1))</f>
        <v>1.0433074192475009</v>
      </c>
      <c r="Q23" s="27">
        <f>P23*(1+$C$23*(Q5/P5-1))</f>
        <v>1.5029062032473572</v>
      </c>
      <c r="R23" s="27">
        <f>Q23*(1+$C$23*(R5/Q5-1))</f>
        <v>2.1569357915794343</v>
      </c>
      <c r="S23" s="27">
        <f t="shared" ref="S23:T23" si="14">R23*(1+$C$23*(S5/R5-1))</f>
        <v>2.8313804015893393</v>
      </c>
      <c r="T23" s="27">
        <f t="shared" si="14"/>
        <v>3.0963613790760607</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589</v>
      </c>
      <c r="C27" s="3" t="s">
        <v>790</v>
      </c>
      <c r="D27" s="19" t="s">
        <v>30</v>
      </c>
      <c r="E27" s="154">
        <f>'BY-DMD'!I84</f>
        <v>68.938999999999993</v>
      </c>
      <c r="F27" s="3"/>
      <c r="J27" s="3">
        <f>E27</f>
        <v>68.938999999999993</v>
      </c>
      <c r="K27" s="3">
        <f>(K21*K14)</f>
        <v>74.41177777773558</v>
      </c>
      <c r="L27" s="235">
        <v>68.939278175231294</v>
      </c>
      <c r="M27" s="3">
        <f t="shared" ref="M27:R27" si="15">(M21*M14)</f>
        <v>78.331698821844057</v>
      </c>
      <c r="N27" s="3">
        <f t="shared" si="15"/>
        <v>74.141114111210427</v>
      </c>
      <c r="O27" s="3">
        <f t="shared" si="15"/>
        <v>75.634749564904482</v>
      </c>
      <c r="P27" s="3">
        <f t="shared" si="15"/>
        <v>48.461248854915304</v>
      </c>
      <c r="Q27" s="3">
        <f t="shared" si="15"/>
        <v>64.476778725313721</v>
      </c>
      <c r="R27" s="3">
        <f t="shared" si="15"/>
        <v>84.882245823295634</v>
      </c>
      <c r="S27" s="3">
        <f t="shared" ref="S27:T27" si="16">(S21*S14)</f>
        <v>237.46050304764896</v>
      </c>
      <c r="T27" s="3">
        <f t="shared" si="16"/>
        <v>259.68376777630721</v>
      </c>
      <c r="U27" s="3" t="s">
        <v>685</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590</v>
      </c>
      <c r="C28" s="3" t="s">
        <v>791</v>
      </c>
      <c r="D28" s="19" t="s">
        <v>30</v>
      </c>
      <c r="E28" s="154">
        <f>'BY-DMD'!I85</f>
        <v>20.483000000000001</v>
      </c>
      <c r="F28" s="3"/>
      <c r="J28" s="3">
        <f>E28</f>
        <v>20.483000000000001</v>
      </c>
      <c r="K28" s="3">
        <f>(K22*K15)</f>
        <v>22.109059374539203</v>
      </c>
      <c r="L28" s="236">
        <v>20.465228059152793</v>
      </c>
      <c r="M28" s="3">
        <f t="shared" ref="M28" si="17">(M22*M15)</f>
        <v>23.273737463088121</v>
      </c>
      <c r="N28" s="3">
        <f t="shared" ref="N28" si="18">(N22*N15)</f>
        <v>22.028640397161595</v>
      </c>
      <c r="O28" s="3">
        <f t="shared" ref="O28" si="19">(O22*O15)</f>
        <v>22.472425990193337</v>
      </c>
      <c r="P28" s="3">
        <f t="shared" ref="P28:R29" si="20">(P22*P15)</f>
        <v>14.398696823209363</v>
      </c>
      <c r="Q28" s="3">
        <f t="shared" si="20"/>
        <v>19.157194891579529</v>
      </c>
      <c r="R28" s="3">
        <f t="shared" si="20"/>
        <v>25.220021195528869</v>
      </c>
      <c r="S28" s="3">
        <f t="shared" ref="S28:T28" si="21">(S22*S15)</f>
        <v>70.553728425492025</v>
      </c>
      <c r="T28" s="3">
        <f t="shared" si="21"/>
        <v>77.156654656465889</v>
      </c>
      <c r="U28" t="s">
        <v>684</v>
      </c>
      <c r="AF28" s="288"/>
      <c r="AG28" s="289">
        <v>2017</v>
      </c>
      <c r="AH28" s="289">
        <v>2018</v>
      </c>
      <c r="AI28" s="289">
        <v>2019</v>
      </c>
      <c r="AJ28" s="289">
        <v>2025</v>
      </c>
      <c r="AK28" s="289">
        <v>2030</v>
      </c>
      <c r="AN28" s="3"/>
      <c r="AO28" s="3"/>
      <c r="AP28" s="3"/>
      <c r="AQ28" s="3"/>
    </row>
    <row r="29" spans="1:43">
      <c r="A29" t="s">
        <v>16</v>
      </c>
      <c r="B29" s="3" t="s">
        <v>367</v>
      </c>
      <c r="C29" s="3" t="s">
        <v>792</v>
      </c>
      <c r="D29" s="19" t="s">
        <v>30</v>
      </c>
      <c r="E29" s="154">
        <f>'BY-DMD'!I86</f>
        <v>0.82199999999999995</v>
      </c>
      <c r="F29" s="3"/>
      <c r="J29" s="3">
        <f t="shared" ref="J29" si="22">E29</f>
        <v>0.82199999999999995</v>
      </c>
      <c r="K29" s="3">
        <f>(K23*K16)</f>
        <v>0.88725512892990399</v>
      </c>
      <c r="L29" s="237">
        <f>(L23*L16)</f>
        <v>0.90926579192061818</v>
      </c>
      <c r="M29" s="3">
        <f>(M23*M16)</f>
        <v>0.9339946391963303</v>
      </c>
      <c r="N29" s="3">
        <f>(N23*N16)</f>
        <v>0.88402784779899579</v>
      </c>
      <c r="O29" s="3">
        <f>(O23*O16)</f>
        <v>0</v>
      </c>
      <c r="P29" s="3">
        <f t="shared" si="20"/>
        <v>1.0433074192475009</v>
      </c>
      <c r="Q29" s="3">
        <f t="shared" si="20"/>
        <v>1.5029062032473572</v>
      </c>
      <c r="R29" s="3">
        <f>(R23*R16)</f>
        <v>2.1569357915794343</v>
      </c>
      <c r="S29" s="3">
        <f t="shared" ref="S29:T29" si="23">(S23*S16)</f>
        <v>2.8313804015893393</v>
      </c>
      <c r="T29" s="3">
        <f t="shared" si="23"/>
        <v>3.0963613790760607</v>
      </c>
      <c r="U29" t="s">
        <v>674</v>
      </c>
      <c r="V29" s="21"/>
      <c r="X29" t="s">
        <v>683</v>
      </c>
      <c r="Y29" s="3"/>
      <c r="Z29" s="3"/>
      <c r="AA29" s="3"/>
      <c r="AB29" s="3"/>
      <c r="AC29" s="3"/>
      <c r="AD29" s="3"/>
      <c r="AE29" s="3"/>
      <c r="AF29" s="290" t="s">
        <v>686</v>
      </c>
      <c r="AG29" s="288">
        <v>13</v>
      </c>
      <c r="AH29" s="288">
        <v>12.6</v>
      </c>
      <c r="AI29" s="288">
        <v>12.3</v>
      </c>
      <c r="AJ29" s="290">
        <v>9.6</v>
      </c>
      <c r="AK29" s="290">
        <v>8.6999999999999993</v>
      </c>
      <c r="AL29" s="3"/>
      <c r="AM29" s="3"/>
      <c r="AN29" s="3"/>
      <c r="AO29" s="3"/>
      <c r="AP29" s="3"/>
      <c r="AQ29" s="3"/>
    </row>
    <row r="30" spans="1:43">
      <c r="A30" t="s">
        <v>16</v>
      </c>
      <c r="D30" s="19"/>
      <c r="E30" s="44"/>
      <c r="F30" s="3"/>
      <c r="J30" s="3"/>
      <c r="K30" s="3"/>
      <c r="L30" s="3"/>
      <c r="N30" s="3"/>
      <c r="P30" s="3"/>
      <c r="Q30" s="3"/>
      <c r="R30" s="3"/>
      <c r="S30" s="3"/>
      <c r="T30" s="3"/>
      <c r="U30" t="s">
        <v>675</v>
      </c>
      <c r="V30" s="3"/>
      <c r="W30" s="3"/>
      <c r="X30" t="s">
        <v>680</v>
      </c>
      <c r="Y30" s="3"/>
      <c r="Z30" s="3"/>
      <c r="AA30" s="3"/>
      <c r="AB30" s="3"/>
      <c r="AD30" s="3"/>
      <c r="AE30" s="3"/>
      <c r="AF30" s="290" t="s">
        <v>686</v>
      </c>
      <c r="AG30" s="290">
        <v>11.3</v>
      </c>
      <c r="AH30" s="290">
        <v>11</v>
      </c>
      <c r="AI30" s="290">
        <v>10.9</v>
      </c>
      <c r="AJ30" s="290">
        <v>7.2</v>
      </c>
      <c r="AK30" s="290">
        <v>6.1</v>
      </c>
      <c r="AL30" s="3"/>
      <c r="AM30" s="3"/>
      <c r="AN30" s="3"/>
      <c r="AO30" s="3"/>
      <c r="AP30" s="3"/>
      <c r="AQ30" s="3"/>
    </row>
    <row r="31" spans="1:43" ht="18" thickBot="1">
      <c r="A31" t="s">
        <v>16</v>
      </c>
      <c r="B31" s="49" t="s">
        <v>582</v>
      </c>
      <c r="C31" s="13"/>
      <c r="D31" s="9"/>
      <c r="E31" s="9"/>
      <c r="F31" s="9"/>
      <c r="G31" s="9"/>
      <c r="H31" s="9"/>
      <c r="I31" s="9"/>
    </row>
    <row r="32" spans="1:43" ht="15.75" thickTop="1">
      <c r="A32" t="s">
        <v>16</v>
      </c>
      <c r="E32">
        <v>2017</v>
      </c>
      <c r="F32">
        <v>2020</v>
      </c>
      <c r="G32">
        <v>2030</v>
      </c>
      <c r="H32">
        <v>2050</v>
      </c>
    </row>
    <row r="33" spans="1:77">
      <c r="A33" t="s">
        <v>16</v>
      </c>
      <c r="B33" s="3" t="s">
        <v>580</v>
      </c>
      <c r="C33" s="3" t="s">
        <v>582</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7.0390063361474446</v>
      </c>
      <c r="P33" s="3" cm="1">
        <f t="array" ref="P33">INDEX(Drivers!$C$7:$AG$25,$D33,P$3)</f>
        <v>8.1432063602192937</v>
      </c>
      <c r="Q33" s="3" cm="1">
        <f t="array" ref="Q33">INDEX(Drivers!$C$7:$AG$25,$D33,Q$3)</f>
        <v>11.730459428654374</v>
      </c>
      <c r="R33" s="3" cm="1">
        <f t="array" ref="R33">INDEX(Drivers!$C$7:$AG$25,$D33,R$3)</f>
        <v>16.835280697268328</v>
      </c>
      <c r="S33" s="3" cm="1">
        <f t="array" ref="S33">INDEX(Drivers!$C$7:$AK$25,$D33,S$3)</f>
        <v>22.099444966136996</v>
      </c>
      <c r="T33" s="3" cm="1">
        <f t="array" ref="T33">INDEX(Drivers!$C$7:$AK$25,$D33,T$3)</f>
        <v>24.16767024796556</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7">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6">
        <f>0.001*(26455.61401-21947)</f>
        <v>4.5086140100000014</v>
      </c>
      <c r="M41" s="3">
        <f>M$33/J$33*J41</f>
        <v>5.123335557343375</v>
      </c>
      <c r="N41" s="3">
        <f>N$33/K$33*K41</f>
        <v>4.849247646868216</v>
      </c>
      <c r="O41" s="3">
        <f>O$33/L$33*L41</f>
        <v>4.4717798539264564</v>
      </c>
      <c r="P41" s="3">
        <f>P$33/N$33*N41</f>
        <v>5.7229600406167682</v>
      </c>
      <c r="Q41" s="3">
        <f>Q$33/P$33*P41</f>
        <v>8.2440438813167116</v>
      </c>
      <c r="R41" s="3">
        <f>R$33/Q$33*Q41</f>
        <v>11.83165873994121</v>
      </c>
      <c r="S41" s="3">
        <f t="shared" ref="S41:T41" si="25">S$33/R$33*R41</f>
        <v>15.531258188280216</v>
      </c>
      <c r="T41" s="3">
        <f t="shared" si="25"/>
        <v>16.984785229019423</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597</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75.634749564904482</v>
      </c>
      <c r="O53" s="3" cm="1">
        <f t="array" ref="O53">IF(O$51=-1,P53,IF(O$51=99,N53,IF(O$51=0,INDEX($L27:$T27,0,O$49),(INDEX($L27:$T27,0,O$51+1)-INDEX($L27:$T27,0,O$51))/(INDEX($L$4:$T$4,0,O$51+1)-INDEX($L$4:$T$4,0,O$51))+N53)))</f>
        <v>72.615471708239014</v>
      </c>
      <c r="P53" s="3" cm="1">
        <f t="array" ref="P53">IF(P$51=-1,Q53,IF(P$51=99,O53,IF(P$51=0,INDEX($L27:$T27,0,P$49),(INDEX($L27:$T27,0,P$51+1)-INDEX($L27:$T27,0,P$51))/(INDEX($L$4:$T$4,0,P$51+1)-INDEX($L$4:$T$4,0,P$51))+O53)))</f>
        <v>69.596193851573545</v>
      </c>
      <c r="Q53" s="3" cm="1">
        <f t="array" ref="Q53">IF(Q$51=-1,R53,IF(Q$51=99,P53,IF(Q$51=0,INDEX($L27:$T27,0,Q$49),(INDEX($L27:$T27,0,Q$51+1)-INDEX($L27:$T27,0,Q$51))/(INDEX($L$4:$T$4,0,Q$51+1)-INDEX($L$4:$T$4,0,Q$51))+P53)))</f>
        <v>66.576915994908077</v>
      </c>
      <c r="R53" s="3" cm="1">
        <f t="array" ref="R53">IF(R$51=-1,S53,IF(R$51=99,Q53,IF(R$51=0,INDEX($L27:$T27,0,R$49),(INDEX($L27:$T27,0,R$51+1)-INDEX($L27:$T27,0,R$51))/(INDEX($L$4:$T$4,0,R$51+1)-INDEX($L$4:$T$4,0,R$51))+Q53)))</f>
        <v>63.557638138242616</v>
      </c>
      <c r="S53" s="3" cm="1">
        <f t="array" ref="S53">IF(S$51=-1,T53,IF(S$51=99,R53,IF(S$51=0,INDEX($L27:$T27,0,S$49),(INDEX($L27:$T27,0,S$51+1)-INDEX($L27:$T27,0,S$51))/(INDEX($L$4:$T$4,0,S$51+1)-INDEX($L$4:$T$4,0,S$51))+R53)))</f>
        <v>60.538360281577155</v>
      </c>
      <c r="T53" s="3" cm="1">
        <f t="array" ref="T53">IF(T$51=-1,U53,IF(T$51=99,S53,IF(T$51=0,INDEX($L27:$T27,0,T$49),(INDEX($L27:$T27,0,T$51+1)-INDEX($L27:$T27,0,T$51))/(INDEX($L$4:$T$4,0,T$51+1)-INDEX($L$4:$T$4,0,T$51))+S53)))</f>
        <v>57.519082424911694</v>
      </c>
      <c r="U53" s="3" cm="1">
        <f t="array" ref="U53">IF(U$51=-1,V53,IF(U$51=99,T53,IF(U$51=0,INDEX($L27:$T27,0,U$49),(INDEX($L27:$T27,0,U$51+1)-INDEX($L27:$T27,0,U$51))/(INDEX($L$4:$T$4,0,U$51+1)-INDEX($L$4:$T$4,0,U$51))+T53)))</f>
        <v>54.499804568246233</v>
      </c>
      <c r="V53" s="3" cm="1">
        <f t="array" ref="V53">IF(V$51=-1,W53,IF(V$51=99,U53,IF(V$51=0,INDEX($L27:$T27,0,V$49),(INDEX($L27:$T27,0,V$51+1)-INDEX($L27:$T27,0,V$51))/(INDEX($L$4:$T$4,0,V$51+1)-INDEX($L$4:$T$4,0,V$51))+U53)))</f>
        <v>51.480526711580772</v>
      </c>
      <c r="W53" s="3" cm="1">
        <f t="array" ref="W53">IF(W$51=-1,X53,IF(W$51=99,V53,IF(W$51=0,INDEX($L27:$T27,0,W$49),(INDEX($L27:$T27,0,W$51+1)-INDEX($L27:$T27,0,W$51))/(INDEX($L$4:$T$4,0,W$51+1)-INDEX($L$4:$T$4,0,W$51))+V53)))</f>
        <v>48.461248854915304</v>
      </c>
      <c r="X53" s="3" cm="1">
        <f t="array" ref="X53">IF(X$51=-1,Y53,IF(X$51=99,W53,IF(X$51=0,INDEX($L27:$T27,0,X$49),(INDEX($L27:$T27,0,X$51+1)-INDEX($L27:$T27,0,X$51))/(INDEX($L$4:$T$4,0,X$51+1)-INDEX($L$4:$T$4,0,X$51))+W53)))</f>
        <v>50.062801841955149</v>
      </c>
      <c r="Y53" s="3" cm="1">
        <f t="array" ref="Y53">IF(Y$51=-1,Z53,IF(Y$51=99,X53,IF(Y$51=0,INDEX($L27:$T27,0,Y$49),(INDEX($L27:$T27,0,Y$51+1)-INDEX($L27:$T27,0,Y$51))/(INDEX($L$4:$T$4,0,Y$51+1)-INDEX($L$4:$T$4,0,Y$51))+X53)))</f>
        <v>51.664354828994988</v>
      </c>
      <c r="Z53" s="3" cm="1">
        <f t="array" ref="Z53">IF(Z$51=-1,AA53,IF(Z$51=99,Y53,IF(Z$51=0,INDEX($L27:$T27,0,Z$49),(INDEX($L27:$T27,0,Z$51+1)-INDEX($L27:$T27,0,Z$51))/(INDEX($L$4:$T$4,0,Z$51+1)-INDEX($L$4:$T$4,0,Z$51))+Y53)))</f>
        <v>53.265907816034826</v>
      </c>
      <c r="AA53" s="3" cm="1">
        <f t="array" ref="AA53">IF(AA$51=-1,AB53,IF(AA$51=99,Z53,IF(AA$51=0,INDEX($L27:$T27,0,AA$49),(INDEX($L27:$T27,0,AA$51+1)-INDEX($L27:$T27,0,AA$51))/(INDEX($L$4:$T$4,0,AA$51+1)-INDEX($L$4:$T$4,0,AA$51))+Z53)))</f>
        <v>54.867460803074664</v>
      </c>
      <c r="AB53" s="3" cm="1">
        <f t="array" ref="AB53">IF(AB$51=-1,AC53,IF(AB$51=99,AA53,IF(AB$51=0,INDEX($L27:$T27,0,AB$49),(INDEX($L27:$T27,0,AB$51+1)-INDEX($L27:$T27,0,AB$51))/(INDEX($L$4:$T$4,0,AB$51+1)-INDEX($L$4:$T$4,0,AB$51))+AA53)))</f>
        <v>56.469013790114502</v>
      </c>
      <c r="AC53" s="3" cm="1">
        <f t="array" ref="AC53">IF(AC$51=-1,AD53,IF(AC$51=99,AB53,IF(AC$51=0,INDEX($L27:$T27,0,AC$49),(INDEX($L27:$T27,0,AC$51+1)-INDEX($L27:$T27,0,AC$51))/(INDEX($L$4:$T$4,0,AC$51+1)-INDEX($L$4:$T$4,0,AC$51))+AB53)))</f>
        <v>58.07056677715434</v>
      </c>
      <c r="AD53" s="3" cm="1">
        <f t="array" ref="AD53">IF(AD$51=-1,AE53,IF(AD$51=99,AC53,IF(AD$51=0,INDEX($L27:$T27,0,AD$49),(INDEX($L27:$T27,0,AD$51+1)-INDEX($L27:$T27,0,AD$51))/(INDEX($L$4:$T$4,0,AD$51+1)-INDEX($L$4:$T$4,0,AD$51))+AC53)))</f>
        <v>59.672119764194179</v>
      </c>
      <c r="AE53" s="3" cm="1">
        <f t="array" ref="AE53">IF(AE$51=-1,AF53,IF(AE$51=99,AD53,IF(AE$51=0,INDEX($L27:$T27,0,AE$49),(INDEX($L27:$T27,0,AE$51+1)-INDEX($L27:$T27,0,AE$51))/(INDEX($L$4:$T$4,0,AE$51+1)-INDEX($L$4:$T$4,0,AE$51))+AD53)))</f>
        <v>61.273672751234017</v>
      </c>
      <c r="AF53" s="3" cm="1">
        <f t="array" ref="AF53">IF(AF$51=-1,AG53,IF(AF$51=99,AE53,IF(AF$51=0,INDEX($L27:$T27,0,AF$49),(INDEX($L27:$T27,0,AF$51+1)-INDEX($L27:$T27,0,AF$51))/(INDEX($L$4:$T$4,0,AF$51+1)-INDEX($L$4:$T$4,0,AF$51))+AE53)))</f>
        <v>62.875225738273855</v>
      </c>
      <c r="AG53" s="3" cm="1">
        <f t="array" ref="AG53">IF(AG$51=-1,AH53,IF(AG$51=99,AF53,IF(AG$51=0,INDEX($L27:$T27,0,AG$49),(INDEX($L27:$T27,0,AG$51+1)-INDEX($L27:$T27,0,AG$51))/(INDEX($L$4:$T$4,0,AG$51+1)-INDEX($L$4:$T$4,0,AG$51))+AF53)))</f>
        <v>64.476778725313721</v>
      </c>
      <c r="AH53" s="3" cm="1">
        <f t="array" ref="AH53">IF(AH$51=-1,AI53,IF(AH$51=99,AG53,IF(AH$51=0,INDEX($L27:$T27,0,AH$49),(INDEX($L27:$T27,0,AH$51+1)-INDEX($L27:$T27,0,AH$51))/(INDEX($L$4:$T$4,0,AH$51+1)-INDEX($L$4:$T$4,0,AH$51))+AG53)))</f>
        <v>66.517325435111914</v>
      </c>
      <c r="AI53" s="3" cm="1">
        <f t="array" ref="AI53">IF(AI$51=-1,AJ53,IF(AI$51=99,AH53,IF(AI$51=0,INDEX($L27:$T27,0,AI$49),(INDEX($L27:$T27,0,AI$51+1)-INDEX($L27:$T27,0,AI$51))/(INDEX($L$4:$T$4,0,AI$51+1)-INDEX($L$4:$T$4,0,AI$51))+AH53)))</f>
        <v>68.557872144910107</v>
      </c>
      <c r="AJ53" s="3" cm="1">
        <f t="array" ref="AJ53">IF(AJ$51=-1,AK53,IF(AJ$51=99,AI53,IF(AJ$51=0,INDEX($L27:$T27,0,AJ$49),(INDEX($L27:$T27,0,AJ$51+1)-INDEX($L27:$T27,0,AJ$51))/(INDEX($L$4:$T$4,0,AJ$51+1)-INDEX($L$4:$T$4,0,AJ$51))+AI53)))</f>
        <v>70.598418854708299</v>
      </c>
      <c r="AK53" s="3" cm="1">
        <f t="array" ref="AK53">IF(AK$51=-1,AL53,IF(AK$51=99,AJ53,IF(AK$51=0,INDEX($L27:$T27,0,AK$49),(INDEX($L27:$T27,0,AK$51+1)-INDEX($L27:$T27,0,AK$51))/(INDEX($L$4:$T$4,0,AK$51+1)-INDEX($L$4:$T$4,0,AK$51))+AJ53)))</f>
        <v>72.638965564506492</v>
      </c>
      <c r="AL53" s="3" cm="1">
        <f t="array" ref="AL53">IF(AL$51=-1,AM53,IF(AL$51=99,AK53,IF(AL$51=0,INDEX($L27:$T27,0,AL$49),(INDEX($L27:$T27,0,AL$51+1)-INDEX($L27:$T27,0,AL$51))/(INDEX($L$4:$T$4,0,AL$51+1)-INDEX($L$4:$T$4,0,AL$51))+AK53)))</f>
        <v>74.679512274304685</v>
      </c>
      <c r="AM53" s="3" cm="1">
        <f t="array" ref="AM53">IF(AM$51=-1,AN53,IF(AM$51=99,AL53,IF(AM$51=0,INDEX($L27:$T27,0,AM$49),(INDEX($L27:$T27,0,AM$51+1)-INDEX($L27:$T27,0,AM$51))/(INDEX($L$4:$T$4,0,AM$51+1)-INDEX($L$4:$T$4,0,AM$51))+AL53)))</f>
        <v>84.882245823295634</v>
      </c>
      <c r="AN53" s="3" cm="1">
        <f t="array" ref="AN53">IF(AN$51=-1,AO53,IF(AN$51=99,AM53,IF(AN$51=0,INDEX($L27:$T27,0,AN$49),(INDEX($L27:$T27,0,AN$51+1)-INDEX($L27:$T27,0,AN$51))/(INDEX($L$4:$T$4,0,AN$51+1)-INDEX($L$4:$T$4,0,AN$51))+AM53)))</f>
        <v>237.46050304764896</v>
      </c>
      <c r="AO53" s="3" cm="1">
        <f t="array" ref="AO53">IF(AO$51=-1,AP53,IF(AO$51=99,AN53,IF(AO$51=0,INDEX($L27:$T27,0,AO$49),(INDEX($L27:$T27,0,AO$51+1)-INDEX($L27:$T27,0,AO$51))/(INDEX($L$4:$T$4,0,AO$51+1)-INDEX($L$4:$T$4,0,AO$51))+AN53)))</f>
        <v>259.68376777630721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22.472425990193337</v>
      </c>
      <c r="O54" s="3" cm="1">
        <f t="array" ref="O54">IF(O$51=-1,P54,IF(O$51=99,N54,IF(O$51=0,INDEX($L28:$T28,0,O$49),(INDEX($L28:$T28,0,O$51+1)-INDEX($L28:$T28,0,O$51))/(INDEX($L$4:$T$4,0,O$51+1)-INDEX($L$4:$T$4,0,O$51))+N54)))</f>
        <v>21.575344971639563</v>
      </c>
      <c r="P54" s="3" cm="1">
        <f t="array" ref="P54">IF(P$51=-1,Q54,IF(P$51=99,O54,IF(P$51=0,INDEX($L28:$T28,0,P$49),(INDEX($L28:$T28,0,P$51+1)-INDEX($L28:$T28,0,P$51))/(INDEX($L$4:$T$4,0,P$51+1)-INDEX($L$4:$T$4,0,P$51))+O54)))</f>
        <v>20.678263953085789</v>
      </c>
      <c r="Q54" s="3" cm="1">
        <f t="array" ref="Q54">IF(Q$51=-1,R54,IF(Q$51=99,P54,IF(Q$51=0,INDEX($L28:$T28,0,Q$49),(INDEX($L28:$T28,0,Q$51+1)-INDEX($L28:$T28,0,Q$51))/(INDEX($L$4:$T$4,0,Q$51+1)-INDEX($L$4:$T$4,0,Q$51))+P54)))</f>
        <v>19.781182934532016</v>
      </c>
      <c r="R54" s="3" cm="1">
        <f t="array" ref="R54">IF(R$51=-1,S54,IF(R$51=99,Q54,IF(R$51=0,INDEX($L28:$T28,0,R$49),(INDEX($L28:$T28,0,R$51+1)-INDEX($L28:$T28,0,R$51))/(INDEX($L$4:$T$4,0,R$51+1)-INDEX($L$4:$T$4,0,R$51))+Q54)))</f>
        <v>18.884101915978242</v>
      </c>
      <c r="S54" s="3" cm="1">
        <f t="array" ref="S54">IF(S$51=-1,T54,IF(S$51=99,R54,IF(S$51=0,INDEX($L28:$T28,0,S$49),(INDEX($L28:$T28,0,S$51+1)-INDEX($L28:$T28,0,S$51))/(INDEX($L$4:$T$4,0,S$51+1)-INDEX($L$4:$T$4,0,S$51))+R54)))</f>
        <v>17.987020897424468</v>
      </c>
      <c r="T54" s="3" cm="1">
        <f t="array" ref="T54">IF(T$51=-1,U54,IF(T$51=99,S54,IF(T$51=0,INDEX($L28:$T28,0,T$49),(INDEX($L28:$T28,0,T$51+1)-INDEX($L28:$T28,0,T$51))/(INDEX($L$4:$T$4,0,T$51+1)-INDEX($L$4:$T$4,0,T$51))+S54)))</f>
        <v>17.089939878870695</v>
      </c>
      <c r="U54" s="3" cm="1">
        <f t="array" ref="U54">IF(U$51=-1,V54,IF(U$51=99,T54,IF(U$51=0,INDEX($L28:$T28,0,U$49),(INDEX($L28:$T28,0,U$51+1)-INDEX($L28:$T28,0,U$51))/(INDEX($L$4:$T$4,0,U$51+1)-INDEX($L$4:$T$4,0,U$51))+T54)))</f>
        <v>16.192858860316921</v>
      </c>
      <c r="V54" s="3" cm="1">
        <f t="array" ref="V54">IF(V$51=-1,W54,IF(V$51=99,U54,IF(V$51=0,INDEX($L28:$T28,0,V$49),(INDEX($L28:$T28,0,V$51+1)-INDEX($L28:$T28,0,V$51))/(INDEX($L$4:$T$4,0,V$51+1)-INDEX($L$4:$T$4,0,V$51))+U54)))</f>
        <v>15.295777841763146</v>
      </c>
      <c r="W54" s="3" cm="1">
        <f t="array" ref="W54">IF(W$51=-1,X54,IF(W$51=99,V54,IF(W$51=0,INDEX($L28:$T28,0,W$49),(INDEX($L28:$T28,0,W$51+1)-INDEX($L28:$T28,0,W$51))/(INDEX($L$4:$T$4,0,W$51+1)-INDEX($L$4:$T$4,0,W$51))+V54)))</f>
        <v>14.398696823209363</v>
      </c>
      <c r="X54" s="3" cm="1">
        <f t="array" ref="X54">IF(X$51=-1,Y54,IF(X$51=99,W54,IF(X$51=0,INDEX($L28:$T28,0,X$49),(INDEX($L28:$T28,0,X$51+1)-INDEX($L28:$T28,0,X$51))/(INDEX($L$4:$T$4,0,X$51+1)-INDEX($L$4:$T$4,0,X$51))+W54)))</f>
        <v>14.87454663004638</v>
      </c>
      <c r="Y54" s="3" cm="1">
        <f t="array" ref="Y54">IF(Y$51=-1,Z54,IF(Y$51=99,X54,IF(Y$51=0,INDEX($L28:$T28,0,Y$49),(INDEX($L28:$T28,0,Y$51+1)-INDEX($L28:$T28,0,Y$51))/(INDEX($L$4:$T$4,0,Y$51+1)-INDEX($L$4:$T$4,0,Y$51))+X54)))</f>
        <v>15.350396436883397</v>
      </c>
      <c r="Z54" s="3" cm="1">
        <f t="array" ref="Z54">IF(Z$51=-1,AA54,IF(Z$51=99,Y54,IF(Z$51=0,INDEX($L28:$T28,0,Z$49),(INDEX($L28:$T28,0,Z$51+1)-INDEX($L28:$T28,0,Z$51))/(INDEX($L$4:$T$4,0,Z$51+1)-INDEX($L$4:$T$4,0,Z$51))+Y54)))</f>
        <v>15.826246243720414</v>
      </c>
      <c r="AA54" s="3" cm="1">
        <f t="array" ref="AA54">IF(AA$51=-1,AB54,IF(AA$51=99,Z54,IF(AA$51=0,INDEX($L28:$T28,0,AA$49),(INDEX($L28:$T28,0,AA$51+1)-INDEX($L28:$T28,0,AA$51))/(INDEX($L$4:$T$4,0,AA$51+1)-INDEX($L$4:$T$4,0,AA$51))+Z54)))</f>
        <v>16.302096050557431</v>
      </c>
      <c r="AB54" s="3" cm="1">
        <f t="array" ref="AB54">IF(AB$51=-1,AC54,IF(AB$51=99,AA54,IF(AB$51=0,INDEX($L28:$T28,0,AB$49),(INDEX($L28:$T28,0,AB$51+1)-INDEX($L28:$T28,0,AB$51))/(INDEX($L$4:$T$4,0,AB$51+1)-INDEX($L$4:$T$4,0,AB$51))+AA54)))</f>
        <v>16.777945857394446</v>
      </c>
      <c r="AC54" s="3" cm="1">
        <f t="array" ref="AC54">IF(AC$51=-1,AD54,IF(AC$51=99,AB54,IF(AC$51=0,INDEX($L28:$T28,0,AC$49),(INDEX($L28:$T28,0,AC$51+1)-INDEX($L28:$T28,0,AC$51))/(INDEX($L$4:$T$4,0,AC$51+1)-INDEX($L$4:$T$4,0,AC$51))+AB54)))</f>
        <v>17.253795664231461</v>
      </c>
      <c r="AD54" s="3" cm="1">
        <f t="array" ref="AD54">IF(AD$51=-1,AE54,IF(AD$51=99,AC54,IF(AD$51=0,INDEX($L28:$T28,0,AD$49),(INDEX($L28:$T28,0,AD$51+1)-INDEX($L28:$T28,0,AD$51))/(INDEX($L$4:$T$4,0,AD$51+1)-INDEX($L$4:$T$4,0,AD$51))+AC54)))</f>
        <v>17.729645471068476</v>
      </c>
      <c r="AE54" s="3" cm="1">
        <f t="array" ref="AE54">IF(AE$51=-1,AF54,IF(AE$51=99,AD54,IF(AE$51=0,INDEX($L28:$T28,0,AE$49),(INDEX($L28:$T28,0,AE$51+1)-INDEX($L28:$T28,0,AE$51))/(INDEX($L$4:$T$4,0,AE$51+1)-INDEX($L$4:$T$4,0,AE$51))+AD54)))</f>
        <v>18.205495277905491</v>
      </c>
      <c r="AF54" s="3" cm="1">
        <f t="array" ref="AF54">IF(AF$51=-1,AG54,IF(AF$51=99,AE54,IF(AF$51=0,INDEX($L28:$T28,0,AF$49),(INDEX($L28:$T28,0,AF$51+1)-INDEX($L28:$T28,0,AF$51))/(INDEX($L$4:$T$4,0,AF$51+1)-INDEX($L$4:$T$4,0,AF$51))+AE54)))</f>
        <v>18.681345084742507</v>
      </c>
      <c r="AG54" s="3" cm="1">
        <f t="array" ref="AG54">IF(AG$51=-1,AH54,IF(AG$51=99,AF54,IF(AG$51=0,INDEX($L28:$T28,0,AG$49),(INDEX($L28:$T28,0,AG$51+1)-INDEX($L28:$T28,0,AG$51))/(INDEX($L$4:$T$4,0,AG$51+1)-INDEX($L$4:$T$4,0,AG$51))+AF54)))</f>
        <v>19.157194891579529</v>
      </c>
      <c r="AH54" s="3" cm="1">
        <f t="array" ref="AH54">IF(AH$51=-1,AI54,IF(AH$51=99,AG54,IF(AH$51=0,INDEX($L28:$T28,0,AH$49),(INDEX($L28:$T28,0,AH$51+1)-INDEX($L28:$T28,0,AH$51))/(INDEX($L$4:$T$4,0,AH$51+1)-INDEX($L$4:$T$4,0,AH$51))+AG54)))</f>
        <v>19.763477521974462</v>
      </c>
      <c r="AI54" s="3" cm="1">
        <f t="array" ref="AI54">IF(AI$51=-1,AJ54,IF(AI$51=99,AH54,IF(AI$51=0,INDEX($L28:$T28,0,AI$49),(INDEX($L28:$T28,0,AI$51+1)-INDEX($L28:$T28,0,AI$51))/(INDEX($L$4:$T$4,0,AI$51+1)-INDEX($L$4:$T$4,0,AI$51))+AH54)))</f>
        <v>20.369760152369395</v>
      </c>
      <c r="AJ54" s="3" cm="1">
        <f t="array" ref="AJ54">IF(AJ$51=-1,AK54,IF(AJ$51=99,AI54,IF(AJ$51=0,INDEX($L28:$T28,0,AJ$49),(INDEX($L28:$T28,0,AJ$51+1)-INDEX($L28:$T28,0,AJ$51))/(INDEX($L$4:$T$4,0,AJ$51+1)-INDEX($L$4:$T$4,0,AJ$51))+AI54)))</f>
        <v>20.976042782764328</v>
      </c>
      <c r="AK54" s="3" cm="1">
        <f t="array" ref="AK54">IF(AK$51=-1,AL54,IF(AK$51=99,AJ54,IF(AK$51=0,INDEX($L28:$T28,0,AK$49),(INDEX($L28:$T28,0,AK$51+1)-INDEX($L28:$T28,0,AK$51))/(INDEX($L$4:$T$4,0,AK$51+1)-INDEX($L$4:$T$4,0,AK$51))+AJ54)))</f>
        <v>21.582325413159261</v>
      </c>
      <c r="AL54" s="3" cm="1">
        <f t="array" ref="AL54">IF(AL$51=-1,AM54,IF(AL$51=99,AK54,IF(AL$51=0,INDEX($L28:$T28,0,AL$49),(INDEX($L28:$T28,0,AL$51+1)-INDEX($L28:$T28,0,AL$51))/(INDEX($L$4:$T$4,0,AL$51+1)-INDEX($L$4:$T$4,0,AL$51))+AK54)))</f>
        <v>22.188608043554193</v>
      </c>
      <c r="AM54" s="3" cm="1">
        <f t="array" ref="AM54">IF(AM$51=-1,AN54,IF(AM$51=99,AL54,IF(AM$51=0,INDEX($L28:$T28,0,AM$49),(INDEX($L28:$T28,0,AM$51+1)-INDEX($L28:$T28,0,AM$51))/(INDEX($L$4:$T$4,0,AM$51+1)-INDEX($L$4:$T$4,0,AM$51))+AL54)))</f>
        <v>25.220021195528869</v>
      </c>
      <c r="AN54" s="3" cm="1">
        <f t="array" ref="AN54">IF(AN$51=-1,AO54,IF(AN$51=99,AM54,IF(AN$51=0,INDEX($L28:$T28,0,AN$49),(INDEX($L28:$T28,0,AN$51+1)-INDEX($L28:$T28,0,AN$51))/(INDEX($L$4:$T$4,0,AN$51+1)-INDEX($L$4:$T$4,0,AN$51))+AM54)))</f>
        <v>70.553728425492025</v>
      </c>
      <c r="AO54" s="3" cm="1">
        <f t="array" ref="AO54">IF(AO$51=-1,AP54,IF(AO$51=99,AN54,IF(AO$51=0,INDEX($L28:$T28,0,AO$49),(INDEX($L28:$T28,0,AO$51+1)-INDEX($L28:$T28,0,AO$51))/(INDEX($L$4:$T$4,0,AO$51+1)-INDEX($L$4:$T$4,0,AO$51))+AN54)))</f>
        <v>77.156654656465889</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0.11592304658305566</v>
      </c>
      <c r="P55" s="3" cm="1">
        <f t="array" ref="P55">IF(P$51=-1,Q55,IF(P$51=99,O55,IF(P$51=0,INDEX($L29:$T29,0,P$49),(INDEX($L29:$T29,0,P$51+1)-INDEX($L29:$T29,0,P$51))/(INDEX($L$4:$T$4,0,P$51+1)-INDEX($L$4:$T$4,0,P$51))+O55)))</f>
        <v>0.23184609316611132</v>
      </c>
      <c r="Q55" s="3" cm="1">
        <f t="array" ref="Q55">IF(Q$51=-1,R55,IF(Q$51=99,P55,IF(Q$51=0,INDEX($L29:$T29,0,Q$49),(INDEX($L29:$T29,0,Q$51+1)-INDEX($L29:$T29,0,Q$51))/(INDEX($L$4:$T$4,0,Q$51+1)-INDEX($L$4:$T$4,0,Q$51))+P55)))</f>
        <v>0.34776913974916701</v>
      </c>
      <c r="R55" s="3" cm="1">
        <f t="array" ref="R55">IF(R$51=-1,S55,IF(R$51=99,Q55,IF(R$51=0,INDEX($L29:$T29,0,R$49),(INDEX($L29:$T29,0,R$51+1)-INDEX($L29:$T29,0,R$51))/(INDEX($L$4:$T$4,0,R$51+1)-INDEX($L$4:$T$4,0,R$51))+Q55)))</f>
        <v>0.46369218633222264</v>
      </c>
      <c r="S55" s="3" cm="1">
        <f t="array" ref="S55">IF(S$51=-1,T55,IF(S$51=99,R55,IF(S$51=0,INDEX($L29:$T29,0,S$49),(INDEX($L29:$T29,0,S$51+1)-INDEX($L29:$T29,0,S$51))/(INDEX($L$4:$T$4,0,S$51+1)-INDEX($L$4:$T$4,0,S$51))+R55)))</f>
        <v>0.57961523291527828</v>
      </c>
      <c r="T55" s="3" cm="1">
        <f t="array" ref="T55">IF(T$51=-1,U55,IF(T$51=99,S55,IF(T$51=0,INDEX($L29:$T29,0,T$49),(INDEX($L29:$T29,0,T$51+1)-INDEX($L29:$T29,0,T$51))/(INDEX($L$4:$T$4,0,T$51+1)-INDEX($L$4:$T$4,0,T$51))+S55)))</f>
        <v>0.69553827949833391</v>
      </c>
      <c r="U55" s="3" cm="1">
        <f t="array" ref="U55">IF(U$51=-1,V55,IF(U$51=99,T55,IF(U$51=0,INDEX($L29:$T29,0,U$49),(INDEX($L29:$T29,0,U$51+1)-INDEX($L29:$T29,0,U$51))/(INDEX($L$4:$T$4,0,U$51+1)-INDEX($L$4:$T$4,0,U$51))+T55)))</f>
        <v>0.81146132608138954</v>
      </c>
      <c r="V55" s="3" cm="1">
        <f t="array" ref="V55">IF(V$51=-1,W55,IF(V$51=99,U55,IF(V$51=0,INDEX($L29:$T29,0,V$49),(INDEX($L29:$T29,0,V$51+1)-INDEX($L29:$T29,0,V$51))/(INDEX($L$4:$T$4,0,V$51+1)-INDEX($L$4:$T$4,0,V$51))+U55)))</f>
        <v>0.92738437266444518</v>
      </c>
      <c r="W55" s="3" cm="1">
        <f t="array" ref="W55">IF(W$51=-1,X55,IF(W$51=99,V55,IF(W$51=0,INDEX($L29:$T29,0,W$49),(INDEX($L29:$T29,0,W$51+1)-INDEX($L29:$T29,0,W$51))/(INDEX($L$4:$T$4,0,W$51+1)-INDEX($L$4:$T$4,0,W$51))+V55)))</f>
        <v>1.0433074192475009</v>
      </c>
      <c r="X55" s="3" cm="1">
        <f t="array" ref="X55">IF(X$51=-1,Y55,IF(X$51=99,W55,IF(X$51=0,INDEX($L29:$T29,0,X$49),(INDEX($L29:$T29,0,X$51+1)-INDEX($L29:$T29,0,X$51))/(INDEX($L$4:$T$4,0,X$51+1)-INDEX($L$4:$T$4,0,X$51))+W55)))</f>
        <v>1.0892672976474866</v>
      </c>
      <c r="Y55" s="3" cm="1">
        <f t="array" ref="Y55">IF(Y$51=-1,Z55,IF(Y$51=99,X55,IF(Y$51=0,INDEX($L29:$T29,0,Y$49),(INDEX($L29:$T29,0,Y$51+1)-INDEX($L29:$T29,0,Y$51))/(INDEX($L$4:$T$4,0,Y$51+1)-INDEX($L$4:$T$4,0,Y$51))+X55)))</f>
        <v>1.1352271760474724</v>
      </c>
      <c r="Z55" s="3" cm="1">
        <f t="array" ref="Z55">IF(Z$51=-1,AA55,IF(Z$51=99,Y55,IF(Z$51=0,INDEX($L29:$T29,0,Z$49),(INDEX($L29:$T29,0,Z$51+1)-INDEX($L29:$T29,0,Z$51))/(INDEX($L$4:$T$4,0,Z$51+1)-INDEX($L$4:$T$4,0,Z$51))+Y55)))</f>
        <v>1.1811870544474581</v>
      </c>
      <c r="AA55" s="3" cm="1">
        <f t="array" ref="AA55">IF(AA$51=-1,AB55,IF(AA$51=99,Z55,IF(AA$51=0,INDEX($L29:$T29,0,AA$49),(INDEX($L29:$T29,0,AA$51+1)-INDEX($L29:$T29,0,AA$51))/(INDEX($L$4:$T$4,0,AA$51+1)-INDEX($L$4:$T$4,0,AA$51))+Z55)))</f>
        <v>1.2271469328474438</v>
      </c>
      <c r="AB55" s="3" cm="1">
        <f t="array" ref="AB55">IF(AB$51=-1,AC55,IF(AB$51=99,AA55,IF(AB$51=0,INDEX($L29:$T29,0,AB$49),(INDEX($L29:$T29,0,AB$51+1)-INDEX($L29:$T29,0,AB$51))/(INDEX($L$4:$T$4,0,AB$51+1)-INDEX($L$4:$T$4,0,AB$51))+AA55)))</f>
        <v>1.2731068112474295</v>
      </c>
      <c r="AC55" s="3" cm="1">
        <f t="array" ref="AC55">IF(AC$51=-1,AD55,IF(AC$51=99,AB55,IF(AC$51=0,INDEX($L29:$T29,0,AC$49),(INDEX($L29:$T29,0,AC$51+1)-INDEX($L29:$T29,0,AC$51))/(INDEX($L$4:$T$4,0,AC$51+1)-INDEX($L$4:$T$4,0,AC$51))+AB55)))</f>
        <v>1.3190666896474152</v>
      </c>
      <c r="AD55" s="3" cm="1">
        <f t="array" ref="AD55">IF(AD$51=-1,AE55,IF(AD$51=99,AC55,IF(AD$51=0,INDEX($L29:$T29,0,AD$49),(INDEX($L29:$T29,0,AD$51+1)-INDEX($L29:$T29,0,AD$51))/(INDEX($L$4:$T$4,0,AD$51+1)-INDEX($L$4:$T$4,0,AD$51))+AC55)))</f>
        <v>1.365026568047401</v>
      </c>
      <c r="AE55" s="3" cm="1">
        <f t="array" ref="AE55">IF(AE$51=-1,AF55,IF(AE$51=99,AD55,IF(AE$51=0,INDEX($L29:$T29,0,AE$49),(INDEX($L29:$T29,0,AE$51+1)-INDEX($L29:$T29,0,AE$51))/(INDEX($L$4:$T$4,0,AE$51+1)-INDEX($L$4:$T$4,0,AE$51))+AD55)))</f>
        <v>1.4109864464473867</v>
      </c>
      <c r="AF55" s="3" cm="1">
        <f t="array" ref="AF55">IF(AF$51=-1,AG55,IF(AF$51=99,AE55,IF(AF$51=0,INDEX($L29:$T29,0,AF$49),(INDEX($L29:$T29,0,AF$51+1)-INDEX($L29:$T29,0,AF$51))/(INDEX($L$4:$T$4,0,AF$51+1)-INDEX($L$4:$T$4,0,AF$51))+AE55)))</f>
        <v>1.4569463248473724</v>
      </c>
      <c r="AG55" s="3" cm="1">
        <f t="array" ref="AG55">IF(AG$51=-1,AH55,IF(AG$51=99,AF55,IF(AG$51=0,INDEX($L29:$T29,0,AG$49),(INDEX($L29:$T29,0,AG$51+1)-INDEX($L29:$T29,0,AG$51))/(INDEX($L$4:$T$4,0,AG$51+1)-INDEX($L$4:$T$4,0,AG$51))+AF55)))</f>
        <v>1.5029062032473572</v>
      </c>
      <c r="AH55" s="3" cm="1">
        <f t="array" ref="AH55">IF(AH$51=-1,AI55,IF(AH$51=99,AG55,IF(AH$51=0,INDEX($L29:$T29,0,AH$49),(INDEX($L29:$T29,0,AH$51+1)-INDEX($L29:$T29,0,AH$51))/(INDEX($L$4:$T$4,0,AH$51+1)-INDEX($L$4:$T$4,0,AH$51))+AG55)))</f>
        <v>1.5683091620805649</v>
      </c>
      <c r="AI55" s="3" cm="1">
        <f t="array" ref="AI55">IF(AI$51=-1,AJ55,IF(AI$51=99,AH55,IF(AI$51=0,INDEX($L29:$T29,0,AI$49),(INDEX($L29:$T29,0,AI$51+1)-INDEX($L29:$T29,0,AI$51))/(INDEX($L$4:$T$4,0,AI$51+1)-INDEX($L$4:$T$4,0,AI$51))+AH55)))</f>
        <v>1.6337121209137726</v>
      </c>
      <c r="AJ55" s="3" cm="1">
        <f t="array" ref="AJ55">IF(AJ$51=-1,AK55,IF(AJ$51=99,AI55,IF(AJ$51=0,INDEX($L29:$T29,0,AJ$49),(INDEX($L29:$T29,0,AJ$51+1)-INDEX($L29:$T29,0,AJ$51))/(INDEX($L$4:$T$4,0,AJ$51+1)-INDEX($L$4:$T$4,0,AJ$51))+AI55)))</f>
        <v>1.6991150797469803</v>
      </c>
      <c r="AK55" s="3" cm="1">
        <f t="array" ref="AK55">IF(AK$51=-1,AL55,IF(AK$51=99,AJ55,IF(AK$51=0,INDEX($L29:$T29,0,AK$49),(INDEX($L29:$T29,0,AK$51+1)-INDEX($L29:$T29,0,AK$51))/(INDEX($L$4:$T$4,0,AK$51+1)-INDEX($L$4:$T$4,0,AK$51))+AJ55)))</f>
        <v>1.764518038580188</v>
      </c>
      <c r="AL55" s="3" cm="1">
        <f t="array" ref="AL55">IF(AL$51=-1,AM55,IF(AL$51=99,AK55,IF(AL$51=0,INDEX($L29:$T29,0,AL$49),(INDEX($L29:$T29,0,AL$51+1)-INDEX($L29:$T29,0,AL$51))/(INDEX($L$4:$T$4,0,AL$51+1)-INDEX($L$4:$T$4,0,AL$51))+AK55)))</f>
        <v>1.8299209974133956</v>
      </c>
      <c r="AM55" s="3" cm="1">
        <f t="array" ref="AM55">IF(AM$51=-1,AN55,IF(AM$51=99,AL55,IF(AM$51=0,INDEX($L29:$T29,0,AM$49),(INDEX($L29:$T29,0,AM$51+1)-INDEX($L29:$T29,0,AM$51))/(INDEX($L$4:$T$4,0,AM$51+1)-INDEX($L$4:$T$4,0,AM$51))+AL55)))</f>
        <v>2.1569357915794343</v>
      </c>
      <c r="AN55" s="3" cm="1">
        <f t="array" ref="AN55">IF(AN$51=-1,AO55,IF(AN$51=99,AM55,IF(AN$51=0,INDEX($L29:$T29,0,AN$49),(INDEX($L29:$T29,0,AN$51+1)-INDEX($L29:$T29,0,AN$51))/(INDEX($L$4:$T$4,0,AN$51+1)-INDEX($L$4:$T$4,0,AN$51))+AM55)))</f>
        <v>2.8313804015893393</v>
      </c>
      <c r="AO55" s="3" cm="1">
        <f t="array" ref="AO55">IF(AO$51=-1,AP55,IF(AO$51=99,AN55,IF(AO$51=0,INDEX($L29:$T29,0,AO$49),(INDEX($L29:$T29,0,AO$51+1)-INDEX($L29:$T29,0,AO$51))/(INDEX($L$4:$T$4,0,AO$51+1)-INDEX($L$4:$T$4,0,AO$51))+AN55)))</f>
        <v>3.0963613790760607</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4.4717798539264564</v>
      </c>
      <c r="O56" s="3" cm="1">
        <f t="array" ref="O56">IF(O$51=-1,P56,IF(O$51=99,N56,IF(O$51=0,INDEX($L41:$T41,0,O$49),(INDEX($L41:$T41,0,O$51+1)-INDEX($L41:$T41,0,O$51))/(INDEX($L$4:$T$4,0,O$51+1)-INDEX($L$4:$T$4,0,O$51))+N56)))</f>
        <v>4.6107998746698247</v>
      </c>
      <c r="P56" s="3" cm="1">
        <f t="array" ref="P56">IF(P$51=-1,Q56,IF(P$51=99,O56,IF(P$51=0,INDEX($L41:$T41,0,P$49),(INDEX($L41:$T41,0,P$51+1)-INDEX($L41:$T41,0,P$51))/(INDEX($L$4:$T$4,0,P$51+1)-INDEX($L$4:$T$4,0,P$51))+O56)))</f>
        <v>4.7498198954131929</v>
      </c>
      <c r="Q56" s="3" cm="1">
        <f t="array" ref="Q56">IF(Q$51=-1,R56,IF(Q$51=99,P56,IF(Q$51=0,INDEX($L41:$T41,0,Q$49),(INDEX($L41:$T41,0,Q$51+1)-INDEX($L41:$T41,0,Q$51))/(INDEX($L$4:$T$4,0,Q$51+1)-INDEX($L$4:$T$4,0,Q$51))+P56)))</f>
        <v>4.8888399161565612</v>
      </c>
      <c r="R56" s="3" cm="1">
        <f t="array" ref="R56">IF(R$51=-1,S56,IF(R$51=99,Q56,IF(R$51=0,INDEX($L41:$T41,0,R$49),(INDEX($L41:$T41,0,R$51+1)-INDEX($L41:$T41,0,R$51))/(INDEX($L$4:$T$4,0,R$51+1)-INDEX($L$4:$T$4,0,R$51))+Q56)))</f>
        <v>5.0278599368999295</v>
      </c>
      <c r="S56" s="3" cm="1">
        <f t="array" ref="S56">IF(S$51=-1,T56,IF(S$51=99,R56,IF(S$51=0,INDEX($L41:$T41,0,S$49),(INDEX($L41:$T41,0,S$51+1)-INDEX($L41:$T41,0,S$51))/(INDEX($L$4:$T$4,0,S$51+1)-INDEX($L$4:$T$4,0,S$51))+R56)))</f>
        <v>5.1668799576432978</v>
      </c>
      <c r="T56" s="3" cm="1">
        <f t="array" ref="T56">IF(T$51=-1,U56,IF(T$51=99,S56,IF(T$51=0,INDEX($L41:$T41,0,T$49),(INDEX($L41:$T41,0,T$51+1)-INDEX($L41:$T41,0,T$51))/(INDEX($L$4:$T$4,0,T$51+1)-INDEX($L$4:$T$4,0,T$51))+S56)))</f>
        <v>5.305899978386666</v>
      </c>
      <c r="U56" s="3" cm="1">
        <f t="array" ref="U56">IF(U$51=-1,V56,IF(U$51=99,T56,IF(U$51=0,INDEX($L41:$T41,0,U$49),(INDEX($L41:$T41,0,U$51+1)-INDEX($L41:$T41,0,U$51))/(INDEX($L$4:$T$4,0,U$51+1)-INDEX($L$4:$T$4,0,U$51))+T56)))</f>
        <v>5.4449199991300343</v>
      </c>
      <c r="V56" s="3" cm="1">
        <f t="array" ref="V56">IF(V$51=-1,W56,IF(V$51=99,U56,IF(V$51=0,INDEX($L41:$T41,0,V$49),(INDEX($L41:$T41,0,V$51+1)-INDEX($L41:$T41,0,V$51))/(INDEX($L$4:$T$4,0,V$51+1)-INDEX($L$4:$T$4,0,V$51))+U56)))</f>
        <v>5.5839400198734026</v>
      </c>
      <c r="W56" s="3" cm="1">
        <f t="array" ref="W56">IF(W$51=-1,X56,IF(W$51=99,V56,IF(W$51=0,INDEX($L41:$T41,0,W$49),(INDEX($L41:$T41,0,W$51+1)-INDEX($L41:$T41,0,W$51))/(INDEX($L$4:$T$4,0,W$51+1)-INDEX($L$4:$T$4,0,W$51))+V56)))</f>
        <v>5.7229600406167682</v>
      </c>
      <c r="X56" s="3" cm="1">
        <f t="array" ref="X56">IF(X$51=-1,Y56,IF(X$51=99,W56,IF(X$51=0,INDEX($L41:$T41,0,X$49),(INDEX($L41:$T41,0,X$51+1)-INDEX($L41:$T41,0,X$51))/(INDEX($L$4:$T$4,0,X$51+1)-INDEX($L$4:$T$4,0,X$51))+W56)))</f>
        <v>5.9750684246867625</v>
      </c>
      <c r="Y56" s="3" cm="1">
        <f t="array" ref="Y56">IF(Y$51=-1,Z56,IF(Y$51=99,X56,IF(Y$51=0,INDEX($L41:$T41,0,Y$49),(INDEX($L41:$T41,0,Y$51+1)-INDEX($L41:$T41,0,Y$51))/(INDEX($L$4:$T$4,0,Y$51+1)-INDEX($L$4:$T$4,0,Y$51))+X56)))</f>
        <v>6.2271768087567567</v>
      </c>
      <c r="Z56" s="3" cm="1">
        <f t="array" ref="Z56">IF(Z$51=-1,AA56,IF(Z$51=99,Y56,IF(Z$51=0,INDEX($L41:$T41,0,Z$49),(INDEX($L41:$T41,0,Z$51+1)-INDEX($L41:$T41,0,Z$51))/(INDEX($L$4:$T$4,0,Z$51+1)-INDEX($L$4:$T$4,0,Z$51))+Y56)))</f>
        <v>6.479285192826751</v>
      </c>
      <c r="AA56" s="3" cm="1">
        <f t="array" ref="AA56">IF(AA$51=-1,AB56,IF(AA$51=99,Z56,IF(AA$51=0,INDEX($L41:$T41,0,AA$49),(INDEX($L41:$T41,0,AA$51+1)-INDEX($L41:$T41,0,AA$51))/(INDEX($L$4:$T$4,0,AA$51+1)-INDEX($L$4:$T$4,0,AA$51))+Z56)))</f>
        <v>6.7313935768967452</v>
      </c>
      <c r="AB56" s="3" cm="1">
        <f t="array" ref="AB56">IF(AB$51=-1,AC56,IF(AB$51=99,AA56,IF(AB$51=0,INDEX($L41:$T41,0,AB$49),(INDEX($L41:$T41,0,AB$51+1)-INDEX($L41:$T41,0,AB$51))/(INDEX($L$4:$T$4,0,AB$51+1)-INDEX($L$4:$T$4,0,AB$51))+AA56)))</f>
        <v>6.9835019609667395</v>
      </c>
      <c r="AC56" s="3" cm="1">
        <f t="array" ref="AC56">IF(AC$51=-1,AD56,IF(AC$51=99,AB56,IF(AC$51=0,INDEX($L41:$T41,0,AC$49),(INDEX($L41:$T41,0,AC$51+1)-INDEX($L41:$T41,0,AC$51))/(INDEX($L$4:$T$4,0,AC$51+1)-INDEX($L$4:$T$4,0,AC$51))+AB56)))</f>
        <v>7.2356103450367337</v>
      </c>
      <c r="AD56" s="3" cm="1">
        <f t="array" ref="AD56">IF(AD$51=-1,AE56,IF(AD$51=99,AC56,IF(AD$51=0,INDEX($L41:$T41,0,AD$49),(INDEX($L41:$T41,0,AD$51+1)-INDEX($L41:$T41,0,AD$51))/(INDEX($L$4:$T$4,0,AD$51+1)-INDEX($L$4:$T$4,0,AD$51))+AC56)))</f>
        <v>7.487718729106728</v>
      </c>
      <c r="AE56" s="3" cm="1">
        <f t="array" ref="AE56">IF(AE$51=-1,AF56,IF(AE$51=99,AD56,IF(AE$51=0,INDEX($L41:$T41,0,AE$49),(INDEX($L41:$T41,0,AE$51+1)-INDEX($L41:$T41,0,AE$51))/(INDEX($L$4:$T$4,0,AE$51+1)-INDEX($L$4:$T$4,0,AE$51))+AD56)))</f>
        <v>7.7398271131767222</v>
      </c>
      <c r="AF56" s="3" cm="1">
        <f t="array" ref="AF56">IF(AF$51=-1,AG56,IF(AF$51=99,AE56,IF(AF$51=0,INDEX($L41:$T41,0,AF$49),(INDEX($L41:$T41,0,AF$51+1)-INDEX($L41:$T41,0,AF$51))/(INDEX($L$4:$T$4,0,AF$51+1)-INDEX($L$4:$T$4,0,AF$51))+AE56)))</f>
        <v>7.9919354972467165</v>
      </c>
      <c r="AG56" s="3" cm="1">
        <f t="array" ref="AG56">IF(AG$51=-1,AH56,IF(AG$51=99,AF56,IF(AG$51=0,INDEX($L41:$T41,0,AG$49),(INDEX($L41:$T41,0,AG$51+1)-INDEX($L41:$T41,0,AG$51))/(INDEX($L$4:$T$4,0,AG$51+1)-INDEX($L$4:$T$4,0,AG$51))+AF56)))</f>
        <v>8.2440438813167116</v>
      </c>
      <c r="AH56" s="3" cm="1">
        <f t="array" ref="AH56">IF(AH$51=-1,AI56,IF(AH$51=99,AG56,IF(AH$51=0,INDEX($L41:$T41,0,AH$49),(INDEX($L41:$T41,0,AH$51+1)-INDEX($L41:$T41,0,AH$51))/(INDEX($L$4:$T$4,0,AH$51+1)-INDEX($L$4:$T$4,0,AH$51))+AG56)))</f>
        <v>8.6028053671791618</v>
      </c>
      <c r="AI56" s="3" cm="1">
        <f t="array" ref="AI56">IF(AI$51=-1,AJ56,IF(AI$51=99,AH56,IF(AI$51=0,INDEX($L41:$T41,0,AI$49),(INDEX($L41:$T41,0,AI$51+1)-INDEX($L41:$T41,0,AI$51))/(INDEX($L$4:$T$4,0,AI$51+1)-INDEX($L$4:$T$4,0,AI$51))+AH56)))</f>
        <v>8.9615668530416119</v>
      </c>
      <c r="AJ56" s="3" cm="1">
        <f t="array" ref="AJ56">IF(AJ$51=-1,AK56,IF(AJ$51=99,AI56,IF(AJ$51=0,INDEX($L41:$T41,0,AJ$49),(INDEX($L41:$T41,0,AJ$51+1)-INDEX($L41:$T41,0,AJ$51))/(INDEX($L$4:$T$4,0,AJ$51+1)-INDEX($L$4:$T$4,0,AJ$51))+AI56)))</f>
        <v>9.3203283389040621</v>
      </c>
      <c r="AK56" s="3" cm="1">
        <f t="array" ref="AK56">IF(AK$51=-1,AL56,IF(AK$51=99,AJ56,IF(AK$51=0,INDEX($L41:$T41,0,AK$49),(INDEX($L41:$T41,0,AK$51+1)-INDEX($L41:$T41,0,AK$51))/(INDEX($L$4:$T$4,0,AK$51+1)-INDEX($L$4:$T$4,0,AK$51))+AJ56)))</f>
        <v>9.6790898247665123</v>
      </c>
      <c r="AL56" s="3" cm="1">
        <f t="array" ref="AL56">IF(AL$51=-1,AM56,IF(AL$51=99,AK56,IF(AL$51=0,INDEX($L41:$T41,0,AL$49),(INDEX($L41:$T41,0,AL$51+1)-INDEX($L41:$T41,0,AL$51))/(INDEX($L$4:$T$4,0,AL$51+1)-INDEX($L$4:$T$4,0,AL$51))+AK56)))</f>
        <v>10.037851310628962</v>
      </c>
      <c r="AM56" s="3" cm="1">
        <f t="array" ref="AM56">IF(AM$51=-1,AN56,IF(AM$51=99,AL56,IF(AM$51=0,INDEX($L41:$T41,0,AM$49),(INDEX($L41:$T41,0,AM$51+1)-INDEX($L41:$T41,0,AM$51))/(INDEX($L$4:$T$4,0,AM$51+1)-INDEX($L$4:$T$4,0,AM$51))+AL56)))</f>
        <v>11.83165873994121</v>
      </c>
      <c r="AN56" s="3" cm="1">
        <f t="array" ref="AN56">IF(AN$51=-1,AO56,IF(AN$51=99,AM56,IF(AN$51=0,INDEX($L41:$T41,0,AN$49),(INDEX($L41:$T41,0,AN$51+1)-INDEX($L41:$T41,0,AN$51))/(INDEX($L$4:$T$4,0,AN$51+1)-INDEX($L$4:$T$4,0,AN$51))+AM56)))</f>
        <v>15.531258188280216</v>
      </c>
      <c r="AO56" s="3" cm="1">
        <f t="array" ref="AO56">IF(AO$51=-1,AP56,IF(AO$51=99,AN56,IF(AO$51=0,INDEX($L41:$T41,0,AO$49),(INDEX($L41:$T41,0,AO$51+1)-INDEX($L41:$T41,0,AO$51))/(INDEX($L$4:$T$4,0,AO$51+1)-INDEX($L$4:$T$4,0,AO$51))+AN56)))</f>
        <v>16.984785229019423</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 Merven</cp:lastModifiedBy>
  <dcterms:created xsi:type="dcterms:W3CDTF">2011-09-16T10:01:44Z</dcterms:created>
  <dcterms:modified xsi:type="dcterms:W3CDTF">2023-10-17T13:07:29Z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