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260F39EB-1676-466C-B0FC-99B925C2DD42}" xr6:coauthVersionLast="47" xr6:coauthVersionMax="47" xr10:uidLastSave="{00000000-0000-0000-0000-000000000000}"/>
  <bookViews>
    <workbookView xWindow="735" yWindow="735" windowWidth="26610" windowHeight="13740" firstSheet="4" activeTab="5"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FuelTechs!$B$8:$AA$63</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8" i="9" l="1"/>
  <c r="V28" i="9"/>
  <c r="T28" i="9"/>
  <c r="E28" i="9"/>
  <c r="L28" i="9" s="1"/>
  <c r="D28" i="9"/>
  <c r="U28" i="9" s="1"/>
  <c r="T35" i="9"/>
  <c r="E35" i="9"/>
  <c r="L35" i="9" s="1"/>
  <c r="D35" i="9"/>
  <c r="U35" i="9" s="1"/>
  <c r="Y30" i="9"/>
  <c r="V30" i="9"/>
  <c r="T30" i="9"/>
  <c r="E30" i="9"/>
  <c r="L30" i="9" s="1"/>
  <c r="D30" i="9"/>
  <c r="K30" i="9" s="1"/>
  <c r="S30" i="9" s="1"/>
  <c r="D64" i="9"/>
  <c r="U64" i="9" s="1"/>
  <c r="E64" i="9"/>
  <c r="L64" i="9" s="1"/>
  <c r="T64" i="9"/>
  <c r="D65" i="9"/>
  <c r="K65" i="9" s="1"/>
  <c r="S65" i="9" s="1"/>
  <c r="E65" i="9"/>
  <c r="L65" i="9" s="1"/>
  <c r="T65" i="9"/>
  <c r="D66" i="9"/>
  <c r="U66" i="9" s="1"/>
  <c r="E66" i="9"/>
  <c r="L66" i="9" s="1"/>
  <c r="T66" i="9"/>
  <c r="D67" i="9"/>
  <c r="K67" i="9" s="1"/>
  <c r="S67" i="9" s="1"/>
  <c r="E67" i="9"/>
  <c r="L67" i="9" s="1"/>
  <c r="T67" i="9"/>
  <c r="D68" i="9"/>
  <c r="K68" i="9" s="1"/>
  <c r="S68" i="9" s="1"/>
  <c r="E68" i="9"/>
  <c r="L68" i="9" s="1"/>
  <c r="T68" i="9"/>
  <c r="D69" i="9"/>
  <c r="K69" i="9" s="1"/>
  <c r="S69" i="9" s="1"/>
  <c r="E69" i="9"/>
  <c r="L69" i="9" s="1"/>
  <c r="T69" i="9"/>
  <c r="F83" i="5"/>
  <c r="K28" i="9" l="1"/>
  <c r="S28" i="9" s="1"/>
  <c r="K35" i="9"/>
  <c r="S35" i="9" s="1"/>
  <c r="K64" i="9"/>
  <c r="S64" i="9" s="1"/>
  <c r="U30" i="9"/>
  <c r="U69" i="9"/>
  <c r="U67" i="9"/>
  <c r="K66" i="9"/>
  <c r="S66" i="9" s="1"/>
  <c r="U65" i="9"/>
  <c r="U68" i="9"/>
  <c r="E21" i="9" l="1"/>
  <c r="L21" i="9" s="1"/>
  <c r="D21" i="9"/>
  <c r="U21" i="9" s="1"/>
  <c r="E20" i="9"/>
  <c r="L20" i="9" s="1"/>
  <c r="D20" i="9"/>
  <c r="U20" i="9" s="1"/>
  <c r="Y31" i="9"/>
  <c r="V31" i="9"/>
  <c r="E31" i="9"/>
  <c r="L31" i="9" s="1"/>
  <c r="D31" i="9"/>
  <c r="K31" i="9" s="1"/>
  <c r="S31" i="9" s="1"/>
  <c r="A27" i="3"/>
  <c r="A28" i="3" s="1"/>
  <c r="A29" i="3" s="1"/>
  <c r="Y29" i="9"/>
  <c r="V29" i="9"/>
  <c r="T29" i="9"/>
  <c r="E29" i="9"/>
  <c r="L29" i="9" s="1"/>
  <c r="D29" i="9"/>
  <c r="U29" i="9" s="1"/>
  <c r="F32" i="5"/>
  <c r="F30" i="5"/>
  <c r="K21" i="9" l="1"/>
  <c r="S21" i="9" s="1"/>
  <c r="K20" i="9"/>
  <c r="S20" i="9" s="1"/>
  <c r="U31" i="9"/>
  <c r="K29" i="9"/>
  <c r="S29"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8" i="9"/>
  <c r="E58" i="9"/>
  <c r="L58" i="9" s="1"/>
  <c r="D58" i="9"/>
  <c r="U58" i="9" s="1"/>
  <c r="T44" i="9"/>
  <c r="E44" i="9"/>
  <c r="L44" i="9" s="1"/>
  <c r="D44" i="9"/>
  <c r="U44" i="9" s="1"/>
  <c r="T53" i="9"/>
  <c r="E53" i="9"/>
  <c r="L53" i="9" s="1"/>
  <c r="D53" i="9"/>
  <c r="U53"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8" i="9"/>
  <c r="S58" i="9" s="1"/>
  <c r="K44" i="9"/>
  <c r="S44" i="9" s="1"/>
  <c r="K53" i="9"/>
  <c r="S53"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3" i="9"/>
  <c r="E63" i="9"/>
  <c r="L63" i="9" s="1"/>
  <c r="D63" i="9"/>
  <c r="U63" i="9" s="1"/>
  <c r="T62" i="9"/>
  <c r="E62" i="9"/>
  <c r="L62" i="9" s="1"/>
  <c r="D62" i="9"/>
  <c r="U62" i="9" s="1"/>
  <c r="T61" i="9"/>
  <c r="E61" i="9"/>
  <c r="L61" i="9" s="1"/>
  <c r="D61" i="9"/>
  <c r="T60" i="9"/>
  <c r="E60" i="9"/>
  <c r="L60" i="9" s="1"/>
  <c r="D60" i="9"/>
  <c r="U60" i="9" s="1"/>
  <c r="T59" i="9"/>
  <c r="E59" i="9"/>
  <c r="L59" i="9" s="1"/>
  <c r="D59" i="9"/>
  <c r="U59" i="9" s="1"/>
  <c r="T57" i="9"/>
  <c r="E57" i="9"/>
  <c r="L57" i="9" s="1"/>
  <c r="D57" i="9"/>
  <c r="U57" i="9" s="1"/>
  <c r="T56" i="9"/>
  <c r="E56" i="9"/>
  <c r="L56" i="9" s="1"/>
  <c r="D56" i="9"/>
  <c r="U56" i="9" s="1"/>
  <c r="T55" i="9"/>
  <c r="E55" i="9"/>
  <c r="L55" i="9" s="1"/>
  <c r="D55" i="9"/>
  <c r="U55" i="9" s="1"/>
  <c r="T54" i="9"/>
  <c r="E54" i="9"/>
  <c r="L54" i="9" s="1"/>
  <c r="D54" i="9"/>
  <c r="K54" i="9" s="1"/>
  <c r="S54" i="9" s="1"/>
  <c r="T52" i="9"/>
  <c r="E52" i="9"/>
  <c r="L52" i="9" s="1"/>
  <c r="D52" i="9"/>
  <c r="U52"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6" i="5"/>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2" i="9"/>
  <c r="S52" i="9" s="1"/>
  <c r="K17" i="9"/>
  <c r="S17" i="9" s="1"/>
  <c r="K50" i="9"/>
  <c r="S50" i="9" s="1"/>
  <c r="U10" i="9"/>
  <c r="K12" i="9"/>
  <c r="S12" i="9" s="1"/>
  <c r="U9" i="9"/>
  <c r="K43" i="9"/>
  <c r="S43" i="9" s="1"/>
  <c r="K32" i="9"/>
  <c r="S32" i="9" s="1"/>
  <c r="K63" i="9"/>
  <c r="S63" i="9" s="1"/>
  <c r="K24" i="9"/>
  <c r="S24" i="9" s="1"/>
  <c r="U41" i="9"/>
  <c r="K45" i="9"/>
  <c r="S45" i="9" s="1"/>
  <c r="U54" i="9"/>
  <c r="K57" i="9"/>
  <c r="S57" i="9" s="1"/>
  <c r="K60" i="9"/>
  <c r="S60" i="9" s="1"/>
  <c r="U27" i="9"/>
  <c r="K36" i="9"/>
  <c r="S36" i="9" s="1"/>
  <c r="K42" i="9"/>
  <c r="S42" i="9" s="1"/>
  <c r="K55" i="9"/>
  <c r="S55" i="9" s="1"/>
  <c r="U22" i="9"/>
  <c r="K62" i="9"/>
  <c r="S62" i="9" s="1"/>
  <c r="K59" i="9"/>
  <c r="S59"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1" i="9"/>
  <c r="K61" i="9"/>
  <c r="S61"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6" i="9"/>
  <c r="S56"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I21" i="5" l="1"/>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<sst xmlns="http://schemas.openxmlformats.org/spreadsheetml/2006/main" count="2642" uniqueCount="1105">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</sst>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45198.667928935189</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45198.667928935189</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7"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211</v>
      </c>
      <c r="C41" s="28" t="s">
        <v>212</v>
      </c>
    </row>
    <row r="42" spans="1:3" x14ac:dyDescent="0.2">
      <c r="A42" s="28">
        <f t="shared" si="0"/>
        <v>38</v>
      </c>
      <c r="B42" s="28" t="s">
        <v>213</v>
      </c>
      <c r="C42" s="28" t="s">
        <v>214</v>
      </c>
    </row>
    <row r="43" spans="1:3" x14ac:dyDescent="0.2">
      <c r="A43" s="28">
        <f t="shared" si="0"/>
        <v>39</v>
      </c>
      <c r="B43" s="28" t="s">
        <v>215</v>
      </c>
      <c r="C43" s="28" t="s">
        <v>216</v>
      </c>
    </row>
    <row r="44" spans="1:3" x14ac:dyDescent="0.2">
      <c r="A44" s="28">
        <f t="shared" si="0"/>
        <v>40</v>
      </c>
      <c r="B44" s="28" t="s">
        <v>217</v>
      </c>
      <c r="C44" s="28" t="s">
        <v>218</v>
      </c>
    </row>
    <row r="45" spans="1:3" x14ac:dyDescent="0.2">
      <c r="A45" s="28">
        <f t="shared" si="0"/>
        <v>41</v>
      </c>
      <c r="B45" s="28" t="s">
        <v>219</v>
      </c>
      <c r="C45" s="28" t="s">
        <v>220</v>
      </c>
    </row>
    <row r="46" spans="1:3" x14ac:dyDescent="0.2">
      <c r="A46" s="28">
        <f t="shared" si="0"/>
        <v>42</v>
      </c>
      <c r="B46" s="28" t="s">
        <v>221</v>
      </c>
      <c r="C46" s="28" t="s">
        <v>222</v>
      </c>
    </row>
    <row r="47" spans="1:3" x14ac:dyDescent="0.2">
      <c r="A47" s="28">
        <f t="shared" si="0"/>
        <v>43</v>
      </c>
      <c r="B47" s="28" t="s">
        <v>223</v>
      </c>
    </row>
    <row r="49" spans="2:4" x14ac:dyDescent="0.2">
      <c r="D49" s="30"/>
    </row>
    <row r="50" spans="2:4" ht="15" x14ac:dyDescent="0.25">
      <c r="B50" s="26" t="s">
        <v>224</v>
      </c>
      <c r="C50" s="26" t="s">
        <v>225</v>
      </c>
      <c r="D50" s="30"/>
    </row>
    <row r="51" spans="2:4" ht="15" x14ac:dyDescent="0.25">
      <c r="B51" t="s">
        <v>5</v>
      </c>
      <c r="C51" t="s">
        <v>0</v>
      </c>
      <c r="D51" s="30"/>
    </row>
    <row r="52" spans="2:4" ht="15" x14ac:dyDescent="0.25">
      <c r="B52" t="s">
        <v>6</v>
      </c>
      <c r="C52" t="s">
        <v>226</v>
      </c>
      <c r="D52" s="30"/>
    </row>
    <row r="53" spans="2:4" ht="15" x14ac:dyDescent="0.25">
      <c r="B53" t="s">
        <v>7</v>
      </c>
      <c r="C53" t="s">
        <v>1</v>
      </c>
      <c r="D53" s="30"/>
    </row>
    <row r="54" spans="2:4" ht="15" x14ac:dyDescent="0.25">
      <c r="B54" t="s">
        <v>10</v>
      </c>
      <c r="C54" t="s">
        <v>227</v>
      </c>
      <c r="D54" s="30"/>
    </row>
    <row r="55" spans="2:4" ht="15" x14ac:dyDescent="0.25">
      <c r="B55" t="s">
        <v>9</v>
      </c>
      <c r="C55" t="s">
        <v>3</v>
      </c>
      <c r="D55" s="30"/>
    </row>
    <row r="56" spans="2:4" ht="15" x14ac:dyDescent="0.25">
      <c r="B56" t="s">
        <v>8</v>
      </c>
      <c r="C56" t="s">
        <v>2</v>
      </c>
      <c r="D56" s="30"/>
    </row>
    <row r="57" spans="2:4" ht="15" x14ac:dyDescent="0.25">
      <c r="B57" t="s">
        <v>11</v>
      </c>
      <c r="C57" t="s">
        <v>228</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229</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abSelected="1" topLeftCell="A39" workbookViewId="0">
      <selection activeCell="B63" sqref="B63"/>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NameConv!C41</f>
        <v>OKE</v>
      </c>
      <c r="C43" s="380" t="str">
        <f>NameConv!B41</f>
        <v>Oil Kerosene</v>
      </c>
      <c r="D43" s="381" t="s">
        <v>239</v>
      </c>
      <c r="E43" s="381" t="s">
        <v>976</v>
      </c>
      <c r="F43" s="380" t="s">
        <v>357</v>
      </c>
      <c r="K43" s="170"/>
      <c r="L43" s="170"/>
      <c r="M43" s="170"/>
      <c r="N43" s="170"/>
      <c r="O43" s="170"/>
    </row>
    <row r="44" spans="2:15" x14ac:dyDescent="0.2">
      <c r="B44" s="380" t="str">
        <f>NameConv!C42</f>
        <v>OLP</v>
      </c>
      <c r="C44" s="380" t="str">
        <f>NameConv!B42</f>
        <v>Oil LPG</v>
      </c>
      <c r="D44" s="381" t="s">
        <v>239</v>
      </c>
      <c r="E44" s="381" t="s">
        <v>976</v>
      </c>
      <c r="F44" s="380" t="s">
        <v>357</v>
      </c>
      <c r="K44" s="170"/>
      <c r="L44" s="170"/>
      <c r="M44" s="170"/>
      <c r="N44" s="170"/>
      <c r="O44" s="170"/>
    </row>
    <row r="45" spans="2:15" x14ac:dyDescent="0.2">
      <c r="B45" s="380" t="str">
        <f>NameConv!C43</f>
        <v>OTH</v>
      </c>
      <c r="C45" s="380" t="str">
        <f>NameConv!B43</f>
        <v>Oil Other</v>
      </c>
      <c r="D45" s="381" t="s">
        <v>239</v>
      </c>
      <c r="E45" s="381" t="s">
        <v>976</v>
      </c>
      <c r="F45" s="380" t="s">
        <v>357</v>
      </c>
      <c r="K45" s="170"/>
      <c r="L45" s="170"/>
      <c r="M45" s="170"/>
      <c r="N45" s="170"/>
      <c r="O45" s="170"/>
    </row>
    <row r="46" spans="2:15" x14ac:dyDescent="0.2">
      <c r="B46" s="380" t="str">
        <f>NameConv!C44</f>
        <v>SOL</v>
      </c>
      <c r="C46" s="380" t="str">
        <f>NameConv!B44</f>
        <v>Solar</v>
      </c>
      <c r="D46" s="381" t="s">
        <v>239</v>
      </c>
      <c r="E46" s="381" t="s">
        <v>976</v>
      </c>
      <c r="F46" s="380" t="s">
        <v>357</v>
      </c>
      <c r="K46" s="170"/>
      <c r="L46" s="170"/>
      <c r="M46" s="170"/>
      <c r="N46" s="170"/>
      <c r="O46" s="170"/>
    </row>
    <row r="47" spans="2:15" x14ac:dyDescent="0.2">
      <c r="B47" s="380" t="str">
        <f>NameConv!C45</f>
        <v>WND</v>
      </c>
      <c r="C47" s="380" t="str">
        <f>NameConv!B45</f>
        <v>Wind</v>
      </c>
      <c r="D47" s="381" t="s">
        <v>239</v>
      </c>
      <c r="E47" s="381" t="s">
        <v>976</v>
      </c>
      <c r="F47" s="380" t="s">
        <v>357</v>
      </c>
      <c r="K47" s="170"/>
      <c r="L47" s="170"/>
      <c r="M47" s="170"/>
      <c r="N47" s="170"/>
      <c r="O47" s="170"/>
    </row>
    <row r="48" spans="2:15" x14ac:dyDescent="0.2">
      <c r="B48" s="380" t="str">
        <f>NameConv!C46</f>
        <v>WAS</v>
      </c>
      <c r="C48" s="380" t="str">
        <f>NameConv!B46</f>
        <v>Waste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48" workbookViewId="0">
      <selection activeCell="L97" sqref="L97"/>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1012</v>
      </c>
      <c r="C1" s="169"/>
      <c r="D1" s="169"/>
      <c r="E1" s="169"/>
    </row>
    <row r="2" spans="1:53" ht="13.5" thickTop="1" x14ac:dyDescent="0.2"/>
    <row r="3" spans="1:53" ht="15.75" x14ac:dyDescent="0.25">
      <c r="A3" s="36" t="s">
        <v>230</v>
      </c>
      <c r="B3" s="412" t="s">
        <v>231</v>
      </c>
      <c r="C3" s="412"/>
      <c r="D3" s="412"/>
      <c r="E3" s="37" t="s">
        <v>232</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233</v>
      </c>
      <c r="D5" s="39"/>
    </row>
    <row r="6" spans="1:53" x14ac:dyDescent="0.2">
      <c r="A6" s="29" t="s">
        <v>234</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237</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1051</v>
      </c>
      <c r="N13" s="48"/>
      <c r="O13" s="48"/>
      <c r="P13" s="49"/>
      <c r="Q13" s="405"/>
      <c r="R13" s="47"/>
      <c r="S13" s="47"/>
      <c r="T13" s="47"/>
      <c r="U13" s="47"/>
      <c r="V13" s="47"/>
      <c r="W13" s="47"/>
      <c r="X13" s="47"/>
      <c r="Y13" s="47"/>
      <c r="Z13" s="47"/>
      <c r="AA13" s="47"/>
      <c r="AB13" s="50"/>
    </row>
    <row r="14" spans="1:53" x14ac:dyDescent="0.2">
      <c r="A14" s="51" t="s">
        <v>242</v>
      </c>
      <c r="B14" s="52"/>
      <c r="C14" s="52"/>
      <c r="D14" s="52"/>
      <c r="E14" s="52"/>
      <c r="F14" s="53">
        <v>2017</v>
      </c>
      <c r="G14" s="53">
        <v>2021</v>
      </c>
      <c r="H14" s="53">
        <v>2030</v>
      </c>
      <c r="I14" s="53">
        <v>2050</v>
      </c>
      <c r="M14" s="54"/>
      <c r="O14" s="38">
        <v>2021</v>
      </c>
      <c r="P14" s="38">
        <v>2030</v>
      </c>
      <c r="Q14" s="55">
        <f>I14</f>
        <v>2050</v>
      </c>
      <c r="S14" s="47" t="s">
        <v>1054</v>
      </c>
      <c r="T14" s="47"/>
      <c r="U14" s="47"/>
      <c r="V14" s="47"/>
    </row>
    <row r="15" spans="1:53" ht="15" x14ac:dyDescent="0.25">
      <c r="A15" s="56" t="s">
        <v>243</v>
      </c>
      <c r="B15" s="28" t="s">
        <v>1049</v>
      </c>
      <c r="F15" s="57">
        <v>16.45</v>
      </c>
      <c r="G15" s="57">
        <f>F15</f>
        <v>16.45</v>
      </c>
      <c r="H15" s="57">
        <f>G15</f>
        <v>16.45</v>
      </c>
      <c r="I15" s="57">
        <f>H15</f>
        <v>16.45</v>
      </c>
      <c r="M15" s="56"/>
      <c r="O15" s="406"/>
      <c r="P15" s="406"/>
      <c r="Q15" s="58"/>
      <c r="S15" s="402">
        <v>0.08</v>
      </c>
      <c r="T15" s="47"/>
      <c r="U15" s="47"/>
      <c r="V15" s="47"/>
    </row>
    <row r="16" spans="1:53" ht="15" x14ac:dyDescent="0.25">
      <c r="A16" s="56" t="s">
        <v>245</v>
      </c>
      <c r="B16" s="28" t="s">
        <v>1053</v>
      </c>
      <c r="C16" s="59" t="s">
        <v>246</v>
      </c>
      <c r="D16" s="60" t="s">
        <v>761</v>
      </c>
      <c r="F16" s="62">
        <f>IEA_WEO!BZ94*1.165</f>
        <v>72.23</v>
      </c>
      <c r="G16" s="63">
        <f>SUMIF($M$15:$M$24,$D$16,O$15:O$24)*(1+$S$15)</f>
        <v>74.52000000000001</v>
      </c>
      <c r="H16" s="63">
        <f>SUMIF($M$15:$M$24,$D$16,P$15:P$24)*(1+$S$15)</f>
        <v>68.400000000000006</v>
      </c>
      <c r="I16" s="63">
        <f>SUMIF($M$15:$M$24,$D$16,Q$15:Q$24)*(1+$S$15)</f>
        <v>87.11999999999999</v>
      </c>
      <c r="M16" s="64" t="s">
        <v>1052</v>
      </c>
      <c r="O16" s="407">
        <f>IEA_WEO!DK96</f>
        <v>69</v>
      </c>
      <c r="P16" s="407">
        <f>IEA_WEO!DL96</f>
        <v>35</v>
      </c>
      <c r="Q16" s="408">
        <f>IEA_WEO!DM96</f>
        <v>24</v>
      </c>
      <c r="S16" s="47"/>
      <c r="T16" s="47"/>
      <c r="U16" s="47"/>
      <c r="V16" s="47"/>
    </row>
    <row r="17" spans="1:36" ht="15" x14ac:dyDescent="0.25">
      <c r="A17" s="56" t="s">
        <v>247</v>
      </c>
      <c r="B17" s="28" t="s">
        <v>248</v>
      </c>
      <c r="F17" s="30"/>
      <c r="G17" s="30"/>
      <c r="H17" s="30"/>
      <c r="I17" s="30"/>
      <c r="M17" s="56" t="s">
        <v>763</v>
      </c>
      <c r="O17" s="407">
        <f>O16</f>
        <v>69</v>
      </c>
      <c r="P17" s="407">
        <f>IEA_WEO!CL101</f>
        <v>55.666666666666664</v>
      </c>
      <c r="Q17" s="408">
        <f>IEA_WEO!CM101</f>
        <v>50.333333333333329</v>
      </c>
      <c r="S17" s="47"/>
      <c r="T17" s="47"/>
      <c r="U17" s="47"/>
      <c r="V17" s="47"/>
      <c r="W17"/>
      <c r="X17"/>
    </row>
    <row r="18" spans="1:36" ht="15.75" thickBot="1" x14ac:dyDescent="0.3">
      <c r="A18" s="65" t="s">
        <v>155</v>
      </c>
      <c r="B18" s="66" t="s">
        <v>249</v>
      </c>
      <c r="C18" s="66"/>
      <c r="D18" s="66"/>
      <c r="E18" s="66"/>
      <c r="F18" s="67"/>
      <c r="G18" s="67"/>
      <c r="H18" s="66"/>
      <c r="I18" s="66"/>
      <c r="M18" s="68" t="s">
        <v>761</v>
      </c>
      <c r="N18" s="66"/>
      <c r="O18" s="409">
        <f>O17</f>
        <v>69</v>
      </c>
      <c r="P18" s="409">
        <f>IEA_WEO!CL102</f>
        <v>63.333333333333336</v>
      </c>
      <c r="Q18" s="410">
        <f>IEA_WEO!CM102</f>
        <v>80.666666666666657</v>
      </c>
      <c r="S18" s="47"/>
      <c r="T18" s="47"/>
      <c r="U18" s="47"/>
      <c r="V18" s="47"/>
      <c r="W18"/>
      <c r="X18"/>
      <c r="Z18" s="29" t="s">
        <v>250</v>
      </c>
      <c r="AA18"/>
      <c r="AB18"/>
      <c r="AH18" s="30"/>
      <c r="AI18" s="30"/>
    </row>
    <row r="19" spans="1:36" ht="15" x14ac:dyDescent="0.25">
      <c r="A19" s="69" t="s">
        <v>251</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252</v>
      </c>
      <c r="G20" s="30" t="s">
        <v>252</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1055</v>
      </c>
      <c r="B21" s="76" t="s">
        <v>1050</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254</v>
      </c>
      <c r="B23" s="57" t="s">
        <v>1056</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85" t="s">
        <v>256</v>
      </c>
      <c r="Q28" s="86"/>
      <c r="S28" s="87" t="s">
        <v>257</v>
      </c>
      <c r="T28" s="88"/>
      <c r="U28" s="86"/>
      <c r="V28" s="85" t="s">
        <v>258</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259</v>
      </c>
      <c r="B29" s="57" t="s">
        <v>1056</v>
      </c>
      <c r="C29" s="57"/>
      <c r="D29"/>
      <c r="E29" s="30"/>
      <c r="F29" s="77"/>
      <c r="G29" s="403">
        <f>G30*'Liq Fuel Prices'!$AC$9/1000</f>
        <v>18.277098236852964</v>
      </c>
      <c r="H29" s="77"/>
      <c r="I29" s="78"/>
      <c r="N29"/>
      <c r="O29" s="90" t="s">
        <v>252</v>
      </c>
      <c r="P29" s="91" t="s">
        <v>260</v>
      </c>
      <c r="Q29" s="92" t="s">
        <v>261</v>
      </c>
      <c r="R29" s="92" t="s">
        <v>262</v>
      </c>
      <c r="S29" s="92" t="s">
        <v>263</v>
      </c>
      <c r="T29" s="92" t="s">
        <v>264</v>
      </c>
      <c r="U29" s="92" t="s">
        <v>265</v>
      </c>
      <c r="V29" s="92" t="s">
        <v>264</v>
      </c>
      <c r="W29" s="92" t="s">
        <v>265</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93" t="s">
        <v>267</v>
      </c>
      <c r="Q30" s="94" t="s">
        <v>268</v>
      </c>
      <c r="R30" s="94" t="s">
        <v>269</v>
      </c>
      <c r="S30" s="94" t="s">
        <v>270</v>
      </c>
      <c r="T30" s="94" t="s">
        <v>271</v>
      </c>
      <c r="U30" s="94" t="s">
        <v>271</v>
      </c>
      <c r="V30" s="94" t="s">
        <v>272</v>
      </c>
      <c r="W30" s="94" t="s">
        <v>272</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93" t="s">
        <v>274</v>
      </c>
      <c r="Q31" s="94" t="s">
        <v>274</v>
      </c>
      <c r="R31" s="94" t="s">
        <v>274</v>
      </c>
      <c r="S31" s="94" t="s">
        <v>274</v>
      </c>
      <c r="T31" s="94" t="s">
        <v>275</v>
      </c>
      <c r="U31" s="94" t="s">
        <v>275</v>
      </c>
      <c r="V31" s="94" t="s">
        <v>276</v>
      </c>
      <c r="W31" s="94" t="s">
        <v>276</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93" t="s">
        <v>278</v>
      </c>
      <c r="Q32" s="94" t="s">
        <v>279</v>
      </c>
      <c r="R32" s="94" t="s">
        <v>280</v>
      </c>
      <c r="S32" s="94" t="s">
        <v>270</v>
      </c>
      <c r="T32" s="94" t="s">
        <v>281</v>
      </c>
      <c r="U32" s="94" t="s">
        <v>282</v>
      </c>
      <c r="V32" s="94" t="s">
        <v>281</v>
      </c>
      <c r="W32" s="94" t="s">
        <v>282</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93" t="s">
        <v>284</v>
      </c>
      <c r="Q33" s="94" t="s">
        <v>285</v>
      </c>
      <c r="R33" s="94" t="s">
        <v>286</v>
      </c>
      <c r="S33" s="94" t="s">
        <v>287</v>
      </c>
      <c r="T33" s="94" t="s">
        <v>288</v>
      </c>
      <c r="U33" s="94" t="s">
        <v>289</v>
      </c>
      <c r="V33" s="94" t="s">
        <v>290</v>
      </c>
      <c r="W33" s="94" t="s">
        <v>291</v>
      </c>
      <c r="Z33" s="79"/>
      <c r="AA33" s="28" t="str">
        <f>[8]Export!D19</f>
        <v>Shale(2015$/MMBTU)</v>
      </c>
      <c r="AH33" s="30"/>
      <c r="AI33" s="30"/>
    </row>
    <row r="34" spans="1:43"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292</v>
      </c>
      <c r="O35" s="100" t="s">
        <v>293</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294</v>
      </c>
      <c r="C36" s="30"/>
      <c r="D36" s="60" t="str">
        <f>D16</f>
        <v>Stated Policies</v>
      </c>
      <c r="F36" s="30"/>
      <c r="G36" s="30"/>
      <c r="J36" s="28" t="s">
        <v>296</v>
      </c>
      <c r="O36" s="104" t="s">
        <v>297</v>
      </c>
      <c r="P36" s="52" t="s">
        <v>298</v>
      </c>
      <c r="Q36" s="52" t="s">
        <v>299</v>
      </c>
      <c r="R36" s="105" t="str">
        <f>M16</f>
        <v>Net Zero</v>
      </c>
      <c r="S36" s="52" t="str">
        <f>M17</f>
        <v>Announced Pledges</v>
      </c>
      <c r="T36" s="52" t="str">
        <f>M18</f>
        <v>Stated Policies</v>
      </c>
      <c r="U36" s="28" t="s">
        <v>295</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301</v>
      </c>
    </row>
    <row r="43" spans="1:43" ht="13.5" customHeight="1" x14ac:dyDescent="0.25">
      <c r="C43" s="30"/>
      <c r="D43" s="30"/>
      <c r="E43" s="30"/>
      <c r="F43" s="30"/>
      <c r="G43" s="30"/>
      <c r="H43" s="30"/>
      <c r="I43" s="30"/>
      <c r="J43" s="125"/>
      <c r="K43" s="125"/>
      <c r="L43" s="125"/>
      <c r="N43"/>
      <c r="Y43" s="126"/>
      <c r="Z43" s="127"/>
      <c r="AA43" s="127" t="s">
        <v>302</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303</v>
      </c>
      <c r="AA44" s="24" t="s">
        <v>304</v>
      </c>
      <c r="AB44" s="129">
        <v>78</v>
      </c>
      <c r="AC44" s="129">
        <v>118</v>
      </c>
      <c r="AD44" s="129">
        <v>127</v>
      </c>
      <c r="AE44" s="129">
        <v>134</v>
      </c>
      <c r="AF44" s="129">
        <v>140</v>
      </c>
      <c r="AG44" s="129">
        <v>143</v>
      </c>
      <c r="AH44" s="129">
        <v>146</v>
      </c>
      <c r="AI44" s="129">
        <v>149</v>
      </c>
    </row>
    <row r="45" spans="1:43" ht="15" x14ac:dyDescent="0.25">
      <c r="A45" s="130" t="s">
        <v>305</v>
      </c>
      <c r="B45" s="131" t="s">
        <v>306</v>
      </c>
      <c r="C45" s="132"/>
      <c r="D45" s="133" t="s">
        <v>307</v>
      </c>
      <c r="E45" s="134"/>
      <c r="F45" s="134"/>
      <c r="G45" s="134"/>
      <c r="H45" s="134"/>
      <c r="I45" s="134"/>
      <c r="N45"/>
      <c r="P45"/>
      <c r="Y45"/>
      <c r="Z45" s="127" t="s">
        <v>308</v>
      </c>
      <c r="AA45" s="127" t="s">
        <v>309</v>
      </c>
      <c r="AB45" s="135">
        <v>78</v>
      </c>
      <c r="AC45" s="135">
        <v>97</v>
      </c>
      <c r="AD45" s="135">
        <v>97</v>
      </c>
      <c r="AE45" s="135">
        <v>97</v>
      </c>
      <c r="AF45" s="135">
        <v>97</v>
      </c>
      <c r="AG45" s="135">
        <v>92</v>
      </c>
      <c r="AH45" s="135">
        <v>89</v>
      </c>
      <c r="AI45" s="135">
        <v>87</v>
      </c>
    </row>
    <row r="46" spans="1:43" ht="15" x14ac:dyDescent="0.25">
      <c r="A46" s="136" t="s">
        <v>238</v>
      </c>
      <c r="B46" s="30" t="s">
        <v>310</v>
      </c>
      <c r="C46" s="45" t="s">
        <v>311</v>
      </c>
      <c r="D46" s="45" t="s">
        <v>312</v>
      </c>
      <c r="E46" s="45" t="s">
        <v>313</v>
      </c>
      <c r="F46" s="45" t="s">
        <v>314</v>
      </c>
      <c r="G46" s="45"/>
      <c r="H46" s="45"/>
      <c r="I46" s="45"/>
      <c r="K46" s="50"/>
      <c r="L46" s="50"/>
      <c r="M46" s="38"/>
      <c r="N46"/>
      <c r="P46"/>
      <c r="Y46" s="128" t="s">
        <v>315</v>
      </c>
      <c r="AA46" s="24" t="s">
        <v>304</v>
      </c>
      <c r="AB46" s="129">
        <v>99</v>
      </c>
      <c r="AC46" s="129">
        <v>109</v>
      </c>
      <c r="AD46" s="129">
        <v>113</v>
      </c>
      <c r="AE46" s="129">
        <v>116</v>
      </c>
      <c r="AF46" s="129">
        <v>118</v>
      </c>
      <c r="AG46" s="129">
        <v>121</v>
      </c>
      <c r="AH46" s="129">
        <v>123</v>
      </c>
      <c r="AI46" s="129">
        <v>126</v>
      </c>
    </row>
    <row r="47" spans="1:43" ht="15" x14ac:dyDescent="0.25">
      <c r="A47" s="28" t="s">
        <v>240</v>
      </c>
      <c r="B47" s="30" t="s">
        <v>316</v>
      </c>
      <c r="C47" s="45"/>
      <c r="D47" s="45"/>
      <c r="E47" s="45"/>
      <c r="F47" s="45"/>
      <c r="G47" s="45"/>
      <c r="H47" s="50"/>
      <c r="I47" s="50"/>
      <c r="K47" s="50"/>
      <c r="L47" s="50"/>
      <c r="M47" s="38"/>
      <c r="N47"/>
      <c r="P47"/>
      <c r="Y47"/>
      <c r="Z47" s="127" t="s">
        <v>317</v>
      </c>
      <c r="AA47" s="127" t="s">
        <v>309</v>
      </c>
      <c r="AB47" s="135">
        <v>99</v>
      </c>
      <c r="AC47" s="135">
        <v>93</v>
      </c>
      <c r="AD47" s="135">
        <v>83</v>
      </c>
      <c r="AE47" s="135">
        <v>74</v>
      </c>
      <c r="AF47" s="135">
        <v>68</v>
      </c>
      <c r="AG47" s="135">
        <v>64</v>
      </c>
      <c r="AH47" s="135">
        <v>62</v>
      </c>
      <c r="AI47" s="135">
        <v>60</v>
      </c>
    </row>
    <row r="48" spans="1:43" ht="15" x14ac:dyDescent="0.25">
      <c r="A48" s="28" t="s">
        <v>241</v>
      </c>
      <c r="B48" s="30" t="s">
        <v>318</v>
      </c>
      <c r="C48" s="45"/>
      <c r="D48" s="45"/>
      <c r="E48" s="45"/>
      <c r="F48" s="45"/>
      <c r="G48" s="45"/>
      <c r="H48" s="50"/>
      <c r="I48" s="50"/>
      <c r="K48" s="50"/>
      <c r="L48" s="50"/>
      <c r="M48" s="38"/>
      <c r="N48"/>
      <c r="P48"/>
      <c r="Y48" s="127" t="s">
        <v>319</v>
      </c>
      <c r="Z48"/>
      <c r="AA48" s="24" t="s">
        <v>304</v>
      </c>
      <c r="AB48" s="129">
        <v>4</v>
      </c>
      <c r="AC48" s="129">
        <v>7</v>
      </c>
      <c r="AD48" s="129">
        <v>8</v>
      </c>
      <c r="AE48" s="129">
        <v>8</v>
      </c>
      <c r="AF48" s="129">
        <v>9</v>
      </c>
      <c r="AG48" s="129">
        <v>9</v>
      </c>
      <c r="AH48" s="129">
        <v>9</v>
      </c>
      <c r="AI48" s="129">
        <v>10</v>
      </c>
    </row>
    <row r="49" spans="1:53" ht="15" x14ac:dyDescent="0.25">
      <c r="A49" s="28" t="s">
        <v>320</v>
      </c>
      <c r="B49" s="30" t="s">
        <v>321</v>
      </c>
      <c r="C49" s="45"/>
      <c r="D49" s="45"/>
      <c r="E49" s="45"/>
      <c r="F49" s="45"/>
      <c r="G49" s="45"/>
      <c r="H49" s="50"/>
      <c r="I49" s="50"/>
      <c r="K49" s="50"/>
      <c r="L49" s="50"/>
      <c r="M49" s="38"/>
      <c r="N49"/>
      <c r="P49"/>
      <c r="Y49"/>
      <c r="Z49" s="127" t="s">
        <v>322</v>
      </c>
      <c r="AA49" s="127" t="s">
        <v>309</v>
      </c>
      <c r="AB49" s="135">
        <v>4</v>
      </c>
      <c r="AC49" s="135">
        <v>7</v>
      </c>
      <c r="AD49" s="135">
        <v>8</v>
      </c>
      <c r="AE49" s="135">
        <v>8</v>
      </c>
      <c r="AF49" s="135">
        <v>8</v>
      </c>
      <c r="AG49" s="135">
        <v>7</v>
      </c>
      <c r="AH49" s="135">
        <v>7</v>
      </c>
      <c r="AI49" s="135">
        <v>7</v>
      </c>
    </row>
    <row r="50" spans="1:53" ht="15" x14ac:dyDescent="0.25">
      <c r="A50" s="130" t="s">
        <v>323</v>
      </c>
      <c r="B50" s="131" t="s">
        <v>306</v>
      </c>
      <c r="C50" s="45"/>
      <c r="D50" s="45"/>
      <c r="E50" s="45"/>
      <c r="F50" s="45"/>
      <c r="G50" s="45"/>
      <c r="H50" s="50"/>
      <c r="I50" s="50"/>
      <c r="K50" s="50"/>
      <c r="L50" s="50"/>
      <c r="M50" s="38"/>
      <c r="N50" s="38"/>
      <c r="Y50" s="127" t="s">
        <v>324</v>
      </c>
      <c r="Z50"/>
      <c r="AA50" s="24" t="s">
        <v>304</v>
      </c>
      <c r="AB50" s="129">
        <v>7</v>
      </c>
      <c r="AC50" s="129">
        <v>11</v>
      </c>
      <c r="AD50" s="129">
        <v>12</v>
      </c>
      <c r="AE50" s="129">
        <v>13</v>
      </c>
      <c r="AF50" s="129">
        <v>13</v>
      </c>
      <c r="AG50" s="129">
        <v>13</v>
      </c>
      <c r="AH50" s="129">
        <v>14</v>
      </c>
      <c r="AI50" s="129">
        <v>14</v>
      </c>
    </row>
    <row r="51" spans="1:53" ht="15" x14ac:dyDescent="0.25">
      <c r="A51" s="29" t="s">
        <v>325</v>
      </c>
      <c r="B51" s="30" t="s">
        <v>168</v>
      </c>
      <c r="C51" s="45"/>
      <c r="D51" s="45"/>
      <c r="E51" s="45"/>
      <c r="F51" s="45"/>
      <c r="G51" s="45"/>
      <c r="H51" s="50"/>
      <c r="I51" s="50"/>
      <c r="K51" s="50"/>
      <c r="L51" s="50"/>
      <c r="M51" s="38"/>
      <c r="N51" s="38"/>
      <c r="W51" t="s">
        <v>326</v>
      </c>
      <c r="X51">
        <v>0.5</v>
      </c>
      <c r="Z51" s="127" t="s">
        <v>322</v>
      </c>
      <c r="AA51" s="127" t="s">
        <v>309</v>
      </c>
      <c r="AB51" s="135">
        <v>7</v>
      </c>
      <c r="AC51" s="135">
        <v>10</v>
      </c>
      <c r="AD51" s="135">
        <v>10</v>
      </c>
      <c r="AE51" s="135">
        <v>10</v>
      </c>
      <c r="AF51" s="135">
        <v>9</v>
      </c>
      <c r="AG51" s="135">
        <v>9</v>
      </c>
      <c r="AH51" s="135">
        <v>9</v>
      </c>
      <c r="AI51" s="135">
        <v>8</v>
      </c>
    </row>
    <row r="52" spans="1:53" ht="15" x14ac:dyDescent="0.2">
      <c r="A52" s="29" t="s">
        <v>327</v>
      </c>
      <c r="B52" s="30" t="s">
        <v>166</v>
      </c>
      <c r="C52" s="45"/>
      <c r="D52" s="45"/>
      <c r="E52" s="45" t="s">
        <v>328</v>
      </c>
      <c r="F52" s="45"/>
      <c r="G52" s="45"/>
      <c r="H52" s="50"/>
      <c r="I52" s="50"/>
      <c r="K52" s="50"/>
      <c r="L52" s="50"/>
      <c r="M52" s="38"/>
      <c r="N52" s="38"/>
      <c r="Y52" s="127" t="s">
        <v>329</v>
      </c>
      <c r="AA52" s="24" t="s">
        <v>304</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322</v>
      </c>
      <c r="AA53" s="127" t="s">
        <v>309</v>
      </c>
      <c r="AB53" s="135">
        <v>11</v>
      </c>
      <c r="AC53" s="135">
        <v>12</v>
      </c>
      <c r="AD53" s="135">
        <v>12</v>
      </c>
      <c r="AE53" s="135">
        <v>12</v>
      </c>
      <c r="AF53" s="135">
        <v>12</v>
      </c>
      <c r="AG53" s="135">
        <v>12</v>
      </c>
      <c r="AH53" s="135">
        <v>11</v>
      </c>
      <c r="AI53" s="135">
        <v>11</v>
      </c>
    </row>
    <row r="54" spans="1:53" ht="15" x14ac:dyDescent="0.25">
      <c r="C54" s="39"/>
      <c r="D54" s="139" t="s">
        <v>330</v>
      </c>
      <c r="E54" s="141">
        <v>1</v>
      </c>
      <c r="H54" s="39"/>
      <c r="I54" s="39"/>
      <c r="J54" s="39"/>
      <c r="K54" s="38"/>
      <c r="Y54" t="s">
        <v>230</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
        <v>337</v>
      </c>
      <c r="Q56" s="386" t="s">
        <v>338</v>
      </c>
      <c r="R56" s="387" t="s">
        <v>1093</v>
      </c>
      <c r="S56" s="387" t="s">
        <v>1094</v>
      </c>
      <c r="T56" s="145" t="s">
        <v>339</v>
      </c>
      <c r="U56" s="145" t="s">
        <v>340</v>
      </c>
      <c r="V56" s="145"/>
      <c r="W56" s="145"/>
      <c r="X56" s="145"/>
      <c r="Y56" s="145" t="s">
        <v>341</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c r="Q57" s="148" t="s">
        <v>239</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346</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347</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111.49620902079818</v>
      </c>
      <c r="I65" s="82">
        <f t="shared" si="22"/>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348</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349</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350</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1058</v>
      </c>
      <c r="B79" s="30"/>
      <c r="D79" s="159" t="str">
        <f>D80</f>
        <v>GRL</v>
      </c>
      <c r="E79" s="30"/>
      <c r="F79" s="82">
        <f>F80/F15</f>
        <v>8.7491242874264614</v>
      </c>
      <c r="G79" s="82">
        <f t="shared" ref="G79:I79" si="33">G80/G15</f>
        <v>9.0144883767620421</v>
      </c>
      <c r="H79" s="82">
        <f t="shared" si="33"/>
        <v>8.3053057450005809</v>
      </c>
      <c r="I79" s="82">
        <f t="shared" si="33"/>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143.92309452816528</v>
      </c>
      <c r="G80" s="82">
        <f t="shared" si="34"/>
        <v>148.28833379773559</v>
      </c>
      <c r="H80" s="82">
        <f t="shared" si="34"/>
        <v>136.62227950525954</v>
      </c>
      <c r="I80" s="82">
        <f t="shared" si="34"/>
        <v>172.30668087048045</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150.16006135280986</v>
      </c>
      <c r="G81" s="82">
        <f t="shared" si="34"/>
        <v>154.52530062238017</v>
      </c>
      <c r="H81" s="82">
        <f t="shared" si="34"/>
        <v>142.85924632990407</v>
      </c>
      <c r="I81" s="82">
        <f t="shared" si="34"/>
        <v>178.543647695125</v>
      </c>
      <c r="J81" s="82" t="s">
        <v>252</v>
      </c>
      <c r="K81" s="82" t="s">
        <v>252</v>
      </c>
      <c r="L81" s="82" t="s">
        <v>252</v>
      </c>
      <c r="M81"/>
      <c r="N81" t="s">
        <v>252</v>
      </c>
      <c r="O81" t="s">
        <v>252</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1058</v>
      </c>
      <c r="B82" s="30"/>
      <c r="D82" s="159" t="str">
        <f>D81</f>
        <v>GWL</v>
      </c>
      <c r="E82" s="30"/>
      <c r="F82" s="82">
        <f>F81/F15</f>
        <v>9.1282712068577432</v>
      </c>
      <c r="G82" s="82">
        <f t="shared" ref="G82:I82" si="35">G81/G15</f>
        <v>9.3936352961933238</v>
      </c>
      <c r="H82" s="82">
        <f t="shared" si="35"/>
        <v>8.6844526644318591</v>
      </c>
      <c r="I82" s="82">
        <f t="shared" si="35"/>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7">SUMIF($C$8:$AZ$8,D83,$C$11:$AZ$11)</f>
        <v>170.374545454545</v>
      </c>
      <c r="L83" s="82"/>
      <c r="M83"/>
      <c r="N83"/>
      <c r="O83"/>
      <c r="P83"/>
      <c r="Q83" t="str">
        <f t="shared" si="32"/>
        <v/>
      </c>
      <c r="T83" s="161" t="s">
        <v>351</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232.71621829347131</v>
      </c>
      <c r="I84" s="82">
        <f t="shared" si="38"/>
        <v>294.96333237453405</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186.03605031446543</v>
      </c>
      <c r="I85" s="82">
        <f t="shared" si="39"/>
        <v>236.95117987421381</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224.41968109431471</v>
      </c>
      <c r="I86" s="82">
        <f t="shared" si="39"/>
        <v>286.31310869549469</v>
      </c>
      <c r="J86" s="82">
        <v>0</v>
      </c>
      <c r="K86" s="82">
        <v>162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232.71621829347131</v>
      </c>
      <c r="I87" s="82">
        <f t="shared" si="39"/>
        <v>294.96333237453405</v>
      </c>
      <c r="J87" s="82">
        <v>0</v>
      </c>
      <c r="K87" s="82">
        <v>35.299999999999997</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186.03605031446543</v>
      </c>
      <c r="I88" s="82">
        <f t="shared" si="39"/>
        <v>236.95117987421381</v>
      </c>
      <c r="J88" s="82">
        <v>0</v>
      </c>
      <c r="K88" s="82">
        <v>0</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366.03930314149977</v>
      </c>
      <c r="I89" s="82">
        <f t="shared" si="39"/>
        <v>417.76583187285604</v>
      </c>
      <c r="J89" s="82">
        <v>0</v>
      </c>
      <c r="K89" s="82">
        <v>2.1</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231.22467020790273</v>
      </c>
      <c r="I90" s="82">
        <f t="shared" si="39"/>
        <v>291.00244139042559</v>
      </c>
      <c r="J90" s="82">
        <v>0</v>
      </c>
      <c r="K90" s="82">
        <v>15</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235.64066514903047</v>
      </c>
      <c r="I91" s="82">
        <f t="shared" si="40"/>
        <v>300.62876413026942</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244.3520292081449</v>
      </c>
      <c r="I92" s="82">
        <f t="shared" si="40"/>
        <v>309.71149899326076</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352</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1">G81-(1.5*G15)</f>
        <v>129.85030062238019</v>
      </c>
      <c r="H95" s="82">
        <f t="shared" si="41"/>
        <v>118.18424632990407</v>
      </c>
      <c r="I95" s="82">
        <f t="shared" si="41"/>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353</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-221.08040737879773</v>
      </c>
      <c r="I99" s="82">
        <f t="shared" si="45"/>
        <v>-280.21516575580733</v>
      </c>
      <c r="J99" s="82">
        <v>0</v>
      </c>
      <c r="K99" s="393">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-176.73424779874216</v>
      </c>
      <c r="I100" s="82">
        <f t="shared" si="46"/>
        <v>-225.10362088050312</v>
      </c>
      <c r="J100" s="82">
        <v>0</v>
      </c>
      <c r="K100" s="393">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-213.19869703959895</v>
      </c>
      <c r="I101" s="82">
        <f t="shared" si="46"/>
        <v>-271.99745326071996</v>
      </c>
      <c r="J101" s="82">
        <v>0</v>
      </c>
      <c r="K101" s="393">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-221.08040737879773</v>
      </c>
      <c r="I102" s="82">
        <f t="shared" si="46"/>
        <v>-280.21516575580733</v>
      </c>
      <c r="J102" s="82">
        <v>0</v>
      </c>
      <c r="K102" s="393">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-176.73424779874216</v>
      </c>
      <c r="I103" s="82">
        <f t="shared" si="46"/>
        <v>-225.10362088050312</v>
      </c>
      <c r="J103" s="82">
        <v>0</v>
      </c>
      <c r="K103" s="393"/>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-219.66343669750759</v>
      </c>
      <c r="I104" s="82">
        <f t="shared" si="46"/>
        <v>-276.45231932090428</v>
      </c>
      <c r="J104" s="82">
        <v>0</v>
      </c>
      <c r="K104" s="393">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355</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16" t="s">
        <v>362</v>
      </c>
      <c r="AD6" s="416"/>
      <c r="AE6" s="416"/>
    </row>
    <row r="7" spans="1:31" ht="15.75" customHeight="1" x14ac:dyDescent="0.25">
      <c r="A7" s="417" t="s">
        <v>363</v>
      </c>
      <c r="B7" s="419" t="s">
        <v>364</v>
      </c>
      <c r="C7" s="421" t="s">
        <v>365</v>
      </c>
      <c r="D7" s="422"/>
      <c r="E7" s="423"/>
      <c r="F7" s="426" t="s">
        <v>366</v>
      </c>
      <c r="G7" s="176"/>
      <c r="H7" s="176"/>
      <c r="I7" s="176"/>
      <c r="J7" s="176"/>
      <c r="U7" s="173" t="s">
        <v>367</v>
      </c>
      <c r="V7" s="174">
        <v>18.235131074122162</v>
      </c>
      <c r="W7" s="175" t="s">
        <v>368</v>
      </c>
      <c r="AC7" s="177" t="s">
        <v>369</v>
      </c>
      <c r="AD7" s="178">
        <f>AD8*AD9/10^3</f>
        <v>5.4839199999999998E-2</v>
      </c>
      <c r="AE7" s="179" t="s">
        <v>239</v>
      </c>
    </row>
    <row r="8" spans="1:31" x14ac:dyDescent="0.25">
      <c r="A8" s="418"/>
      <c r="B8" s="420"/>
      <c r="C8" s="424"/>
      <c r="D8" s="425"/>
      <c r="E8" s="425"/>
      <c r="F8" s="427"/>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15" t="s">
        <v>432</v>
      </c>
      <c r="AD25" s="415"/>
      <c r="AE25" s="415"/>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35"/>
      <c r="I31" s="435"/>
      <c r="R31" t="s">
        <v>370</v>
      </c>
      <c r="S31" t="s">
        <v>370</v>
      </c>
      <c r="T31" t="s">
        <v>370</v>
      </c>
      <c r="U31" t="s">
        <v>371</v>
      </c>
      <c r="V31" t="s">
        <v>371</v>
      </c>
      <c r="W31" t="s">
        <v>371</v>
      </c>
    </row>
    <row r="32" spans="1:31" ht="17.25" customHeight="1" x14ac:dyDescent="0.25">
      <c r="L32" s="428" t="s">
        <v>436</v>
      </c>
      <c r="M32" s="436" t="s">
        <v>437</v>
      </c>
      <c r="N32" s="220" t="s">
        <v>438</v>
      </c>
      <c r="O32" s="221" t="s">
        <v>439</v>
      </c>
      <c r="P32" s="222" t="s">
        <v>438</v>
      </c>
      <c r="Q32" s="223" t="s">
        <v>439</v>
      </c>
      <c r="R32" s="428" t="s">
        <v>389</v>
      </c>
      <c r="S32" s="428" t="s">
        <v>393</v>
      </c>
      <c r="T32" s="428" t="s">
        <v>440</v>
      </c>
      <c r="U32" s="428" t="s">
        <v>389</v>
      </c>
      <c r="V32" s="428" t="s">
        <v>393</v>
      </c>
      <c r="W32" s="428" t="s">
        <v>440</v>
      </c>
    </row>
    <row r="33" spans="1:24" x14ac:dyDescent="0.25">
      <c r="A33" t="s">
        <v>441</v>
      </c>
      <c r="C33" t="s">
        <v>442</v>
      </c>
      <c r="D33" t="s">
        <v>442</v>
      </c>
      <c r="E33" t="s">
        <v>442</v>
      </c>
      <c r="F33" s="142" t="s">
        <v>443</v>
      </c>
      <c r="G33" s="142" t="s">
        <v>444</v>
      </c>
      <c r="H33" s="431" t="s">
        <v>445</v>
      </c>
      <c r="I33" s="431"/>
      <c r="J33" s="142" t="s">
        <v>443</v>
      </c>
      <c r="K33" t="s">
        <v>444</v>
      </c>
      <c r="L33" s="429"/>
      <c r="M33" s="437"/>
      <c r="N33" s="16"/>
      <c r="O33" s="73"/>
      <c r="P33" s="73"/>
      <c r="Q33" s="224"/>
      <c r="R33" s="429"/>
      <c r="S33" s="429"/>
      <c r="T33" s="429"/>
      <c r="U33" s="429"/>
      <c r="V33" s="429"/>
      <c r="W33" s="429"/>
    </row>
    <row r="34" spans="1:24" ht="15.75" thickBot="1" x14ac:dyDescent="0.3">
      <c r="A34" t="s">
        <v>446</v>
      </c>
      <c r="F34" s="142" t="s">
        <v>447</v>
      </c>
      <c r="G34" s="142" t="s">
        <v>448</v>
      </c>
      <c r="H34" s="142"/>
      <c r="I34" s="142"/>
      <c r="J34" s="142" t="s">
        <v>447</v>
      </c>
      <c r="K34" t="s">
        <v>447</v>
      </c>
      <c r="L34" s="430"/>
      <c r="M34" s="438"/>
      <c r="N34" s="225" t="s">
        <v>449</v>
      </c>
      <c r="O34" s="226" t="s">
        <v>449</v>
      </c>
      <c r="P34" s="95" t="s">
        <v>449</v>
      </c>
      <c r="Q34" s="227" t="s">
        <v>449</v>
      </c>
      <c r="R34" s="430"/>
      <c r="S34" s="430"/>
      <c r="T34" s="430"/>
      <c r="U34" s="430"/>
      <c r="V34" s="430"/>
      <c r="W34" s="430"/>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32"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3"/>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33"/>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33"/>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33"/>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4"/>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32"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33"/>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33"/>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4"/>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32"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33"/>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4"/>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44" t="s">
        <v>498</v>
      </c>
      <c r="E79" s="444"/>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39" t="s">
        <v>508</v>
      </c>
      <c r="B103" s="266" t="s">
        <v>509</v>
      </c>
      <c r="C103" s="441" t="s">
        <v>510</v>
      </c>
      <c r="D103" s="266">
        <v>0.77</v>
      </c>
      <c r="E103" s="266">
        <v>18</v>
      </c>
    </row>
    <row r="104" spans="1:11" ht="23.25" thickBot="1" x14ac:dyDescent="0.3">
      <c r="A104" s="440"/>
      <c r="B104" s="266" t="s">
        <v>511</v>
      </c>
      <c r="C104" s="442"/>
      <c r="D104" s="266">
        <v>0.18</v>
      </c>
      <c r="E104" s="266">
        <v>2.5</v>
      </c>
      <c r="K104">
        <f>0.77/0.0243</f>
        <v>31.68724279835391</v>
      </c>
    </row>
    <row r="105" spans="1:11" ht="15.75" thickBot="1" x14ac:dyDescent="0.3">
      <c r="A105" s="439" t="s">
        <v>512</v>
      </c>
      <c r="B105" s="266" t="s">
        <v>513</v>
      </c>
      <c r="C105" s="442"/>
      <c r="D105" s="266">
        <v>0</v>
      </c>
      <c r="E105" s="266">
        <v>1.2</v>
      </c>
    </row>
    <row r="106" spans="1:11" ht="15.75" thickBot="1" x14ac:dyDescent="0.3">
      <c r="A106" s="440"/>
      <c r="B106" s="266" t="s">
        <v>514</v>
      </c>
      <c r="C106" s="443"/>
      <c r="D106" s="266">
        <v>0</v>
      </c>
      <c r="E106" s="266">
        <v>0.1</v>
      </c>
    </row>
    <row r="107" spans="1:11" ht="15.75" thickBot="1" x14ac:dyDescent="0.3">
      <c r="A107" s="439" t="s">
        <v>508</v>
      </c>
      <c r="B107" s="266" t="s">
        <v>513</v>
      </c>
      <c r="C107" s="441" t="s">
        <v>515</v>
      </c>
      <c r="D107" s="266">
        <v>7.6999999999999999E-2</v>
      </c>
      <c r="E107" s="266" t="s">
        <v>516</v>
      </c>
    </row>
    <row r="108" spans="1:11" ht="15.75" thickBot="1" x14ac:dyDescent="0.3">
      <c r="A108" s="440"/>
      <c r="B108" s="266" t="s">
        <v>514</v>
      </c>
      <c r="C108" s="442"/>
      <c r="D108" s="266">
        <v>1.7999999999999999E-2</v>
      </c>
      <c r="E108" s="266" t="s">
        <v>516</v>
      </c>
    </row>
    <row r="109" spans="1:11" ht="15.75" thickBot="1" x14ac:dyDescent="0.3">
      <c r="A109" s="439" t="s">
        <v>512</v>
      </c>
      <c r="B109" s="266" t="s">
        <v>513</v>
      </c>
      <c r="C109" s="442"/>
      <c r="D109" s="266">
        <v>0</v>
      </c>
      <c r="E109" s="266" t="s">
        <v>516</v>
      </c>
    </row>
    <row r="110" spans="1:11" ht="15.75" thickBot="1" x14ac:dyDescent="0.3">
      <c r="A110" s="440"/>
      <c r="B110" s="266" t="s">
        <v>514</v>
      </c>
      <c r="C110" s="443"/>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row>
    <row r="11" spans="1:11" x14ac:dyDescent="0.25">
      <c r="B11" t="s">
        <v>136</v>
      </c>
      <c r="C11">
        <v>1</v>
      </c>
      <c r="D11">
        <v>1</v>
      </c>
      <c r="E11">
        <v>1</v>
      </c>
      <c r="F11">
        <v>1</v>
      </c>
      <c r="G11">
        <v>1</v>
      </c>
      <c r="H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7"/>
  <sheetViews>
    <sheetView topLeftCell="A16" workbookViewId="0">
      <selection activeCell="C29" sqref="C29"/>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3"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3" si="1">B10&amp;C10</f>
        <v>UPSBID</v>
      </c>
      <c r="E10" t="str">
        <f t="shared" si="0"/>
        <v>Upstream Biodiesel</v>
      </c>
      <c r="F10" t="s">
        <v>239</v>
      </c>
      <c r="G10"/>
      <c r="H10"/>
      <c r="I10"/>
      <c r="J10"/>
      <c r="K10" t="str">
        <f t="shared" ref="K10:K63" si="2">"X"&amp;D10</f>
        <v>XUPSBID</v>
      </c>
      <c r="L10" t="str">
        <f t="shared" ref="L10:L63" si="3">E10</f>
        <v>Upstream Biodiesel</v>
      </c>
      <c r="M10" t="s">
        <v>239</v>
      </c>
      <c r="N10" t="s">
        <v>428</v>
      </c>
      <c r="O10" t="s">
        <v>357</v>
      </c>
      <c r="P10" t="s">
        <v>607</v>
      </c>
      <c r="Q10"/>
      <c r="R10"/>
      <c r="S10" t="str">
        <f t="shared" ref="S10:S63" si="4">K10</f>
        <v>XUPSBID</v>
      </c>
      <c r="T10" t="str">
        <f t="shared" ref="T10:U63"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8</v>
      </c>
      <c r="C52" t="s">
        <v>210</v>
      </c>
      <c r="D52" t="str">
        <f t="shared" si="1"/>
        <v>TRAOHF</v>
      </c>
      <c r="E52" t="str">
        <f t="shared" si="0"/>
        <v>Transport Oil HFO</v>
      </c>
      <c r="F52" t="s">
        <v>239</v>
      </c>
      <c r="G52"/>
      <c r="H52"/>
      <c r="I52"/>
      <c r="J52"/>
      <c r="K52" t="str">
        <f t="shared" si="2"/>
        <v>XTRAOHF</v>
      </c>
      <c r="L52" t="str">
        <f t="shared" si="3"/>
        <v>Transport Oil HFO</v>
      </c>
      <c r="M52" t="s">
        <v>239</v>
      </c>
      <c r="N52" t="s">
        <v>428</v>
      </c>
      <c r="O52" t="s">
        <v>357</v>
      </c>
      <c r="P52" t="s">
        <v>607</v>
      </c>
      <c r="Q52"/>
      <c r="R52"/>
      <c r="S52" t="str">
        <f t="shared" si="4"/>
        <v>XTRAOHF</v>
      </c>
      <c r="T52" t="str">
        <f t="shared" si="5"/>
        <v>OHF</v>
      </c>
      <c r="U52" t="str">
        <f t="shared" si="5"/>
        <v>TRAOHF</v>
      </c>
      <c r="V52">
        <v>1</v>
      </c>
      <c r="W52">
        <v>60</v>
      </c>
      <c r="X52"/>
      <c r="Y52">
        <v>1</v>
      </c>
      <c r="Z52">
        <v>1</v>
      </c>
      <c r="AE52"/>
    </row>
    <row r="53" spans="2:31" ht="15" x14ac:dyDescent="0.25">
      <c r="B53" t="s">
        <v>10</v>
      </c>
      <c r="C53" t="s">
        <v>210</v>
      </c>
      <c r="D53" t="str">
        <f t="shared" ref="D53" si="40">B53&amp;C53</f>
        <v>PWROHF</v>
      </c>
      <c r="E53" t="str">
        <f t="shared" ref="E53" si="41">INDEX(SectorNamesLong,MATCH(B53,SectorNamesShort,0))&amp;" "&amp;INDEX(FuelNamesLong,MATCH(C53,FuelNamesShort,0))</f>
        <v>Power Oil HFO</v>
      </c>
      <c r="F53" t="s">
        <v>239</v>
      </c>
      <c r="G53"/>
      <c r="H53"/>
      <c r="I53"/>
      <c r="J53"/>
      <c r="K53" t="str">
        <f t="shared" ref="K53" si="42">"X"&amp;D53</f>
        <v>XPWROHF</v>
      </c>
      <c r="L53" t="str">
        <f t="shared" ref="L53" si="43">E53</f>
        <v>Power Oil HFO</v>
      </c>
      <c r="M53" t="s">
        <v>239</v>
      </c>
      <c r="N53" t="s">
        <v>428</v>
      </c>
      <c r="O53" t="s">
        <v>357</v>
      </c>
      <c r="P53" t="s">
        <v>607</v>
      </c>
      <c r="Q53"/>
      <c r="R53"/>
      <c r="S53" t="str">
        <f t="shared" ref="S53" si="44">K53</f>
        <v>XPWROHF</v>
      </c>
      <c r="T53" t="str">
        <f t="shared" ref="T53" si="45">C53</f>
        <v>OHF</v>
      </c>
      <c r="U53" t="str">
        <f t="shared" ref="U53" si="46">D53</f>
        <v>PWROHF</v>
      </c>
      <c r="V53">
        <v>1</v>
      </c>
      <c r="W53">
        <v>60</v>
      </c>
      <c r="X53"/>
      <c r="Y53">
        <v>1</v>
      </c>
      <c r="Z53">
        <v>1</v>
      </c>
      <c r="AE53"/>
    </row>
    <row r="54" spans="2:31" ht="15" x14ac:dyDescent="0.25">
      <c r="B54" t="s">
        <v>5</v>
      </c>
      <c r="C54" t="s">
        <v>212</v>
      </c>
      <c r="D54" t="str">
        <f t="shared" si="1"/>
        <v>AGROKE</v>
      </c>
      <c r="E54" t="str">
        <f t="shared" si="0"/>
        <v>Agriculture Oil Kerosene</v>
      </c>
      <c r="F54" t="s">
        <v>239</v>
      </c>
      <c r="G54"/>
      <c r="H54"/>
      <c r="I54"/>
      <c r="J54"/>
      <c r="K54" t="str">
        <f t="shared" si="2"/>
        <v>XAGROKE</v>
      </c>
      <c r="L54" t="str">
        <f t="shared" si="3"/>
        <v>Agriculture Oil Kerosene</v>
      </c>
      <c r="M54" t="s">
        <v>239</v>
      </c>
      <c r="N54" t="s">
        <v>428</v>
      </c>
      <c r="O54" t="s">
        <v>357</v>
      </c>
      <c r="P54" t="s">
        <v>607</v>
      </c>
      <c r="Q54"/>
      <c r="R54"/>
      <c r="S54" t="str">
        <f t="shared" si="4"/>
        <v>XAGROKE</v>
      </c>
      <c r="T54" t="str">
        <f t="shared" si="5"/>
        <v>OKE</v>
      </c>
      <c r="U54" t="str">
        <f t="shared" si="5"/>
        <v>AGROKE</v>
      </c>
      <c r="V54">
        <v>1</v>
      </c>
      <c r="W54">
        <v>60</v>
      </c>
      <c r="X54"/>
      <c r="Y54">
        <v>1</v>
      </c>
      <c r="Z54">
        <v>1</v>
      </c>
      <c r="AE54"/>
    </row>
    <row r="55" spans="2:31" ht="15" x14ac:dyDescent="0.25">
      <c r="B55" t="s">
        <v>6</v>
      </c>
      <c r="C55" t="s">
        <v>212</v>
      </c>
      <c r="D55" t="str">
        <f t="shared" si="1"/>
        <v>COMOKE</v>
      </c>
      <c r="E55" t="str">
        <f t="shared" si="0"/>
        <v>Commerce Oil Kerosene</v>
      </c>
      <c r="F55" t="s">
        <v>239</v>
      </c>
      <c r="G55"/>
      <c r="H55"/>
      <c r="I55"/>
      <c r="J55"/>
      <c r="K55" t="str">
        <f t="shared" si="2"/>
        <v>XCOMOKE</v>
      </c>
      <c r="L55" t="str">
        <f t="shared" si="3"/>
        <v>Commerce Oil Kerosene</v>
      </c>
      <c r="M55" t="s">
        <v>239</v>
      </c>
      <c r="N55" t="s">
        <v>428</v>
      </c>
      <c r="O55" t="s">
        <v>357</v>
      </c>
      <c r="P55" t="s">
        <v>607</v>
      </c>
      <c r="Q55"/>
      <c r="R55"/>
      <c r="S55" t="str">
        <f t="shared" si="4"/>
        <v>XCOMOKE</v>
      </c>
      <c r="T55" t="str">
        <f t="shared" si="5"/>
        <v>OKE</v>
      </c>
      <c r="U55" t="str">
        <f t="shared" si="5"/>
        <v>COMOKE</v>
      </c>
      <c r="V55">
        <v>1</v>
      </c>
      <c r="W55">
        <v>60</v>
      </c>
      <c r="X55"/>
      <c r="Y55">
        <v>1</v>
      </c>
      <c r="Z55">
        <v>1</v>
      </c>
      <c r="AE55"/>
    </row>
    <row r="56" spans="2:31" ht="15" x14ac:dyDescent="0.25">
      <c r="B56" t="s">
        <v>9</v>
      </c>
      <c r="C56" t="s">
        <v>212</v>
      </c>
      <c r="D56" t="str">
        <f t="shared" si="1"/>
        <v>RESOKE</v>
      </c>
      <c r="E56" t="str">
        <f t="shared" si="0"/>
        <v>Residential Oil Kerosene</v>
      </c>
      <c r="F56" t="s">
        <v>239</v>
      </c>
      <c r="G56"/>
      <c r="H56"/>
      <c r="I56"/>
      <c r="J56"/>
      <c r="K56" t="str">
        <f t="shared" si="2"/>
        <v>XRESOKE</v>
      </c>
      <c r="L56" t="str">
        <f t="shared" si="3"/>
        <v>Residential Oil Kerosene</v>
      </c>
      <c r="M56" t="s">
        <v>239</v>
      </c>
      <c r="N56" t="s">
        <v>428</v>
      </c>
      <c r="O56" t="s">
        <v>357</v>
      </c>
      <c r="P56" t="s">
        <v>607</v>
      </c>
      <c r="Q56"/>
      <c r="R56"/>
      <c r="S56" t="str">
        <f t="shared" si="4"/>
        <v>XRESOKE</v>
      </c>
      <c r="T56" t="str">
        <f t="shared" si="5"/>
        <v>OKE</v>
      </c>
      <c r="U56" t="str">
        <f t="shared" si="5"/>
        <v>RESOKE</v>
      </c>
      <c r="V56">
        <v>1</v>
      </c>
      <c r="W56">
        <v>60</v>
      </c>
      <c r="X56"/>
      <c r="Y56">
        <v>1</v>
      </c>
      <c r="Z56">
        <v>1</v>
      </c>
      <c r="AE56"/>
    </row>
    <row r="57" spans="2:31" ht="15" x14ac:dyDescent="0.25">
      <c r="B57" t="s">
        <v>8</v>
      </c>
      <c r="C57" t="s">
        <v>212</v>
      </c>
      <c r="D57" t="str">
        <f t="shared" si="1"/>
        <v>TRAOKE</v>
      </c>
      <c r="E57" t="str">
        <f t="shared" si="0"/>
        <v>Transport Oil Kerosene</v>
      </c>
      <c r="F57" t="s">
        <v>239</v>
      </c>
      <c r="G57"/>
      <c r="H57"/>
      <c r="I57"/>
      <c r="J57"/>
      <c r="K57" t="str">
        <f t="shared" si="2"/>
        <v>XTRAOKE</v>
      </c>
      <c r="L57" t="str">
        <f t="shared" si="3"/>
        <v>Transport Oil Kerosene</v>
      </c>
      <c r="M57" t="s">
        <v>239</v>
      </c>
      <c r="N57" t="s">
        <v>428</v>
      </c>
      <c r="O57" t="s">
        <v>357</v>
      </c>
      <c r="P57" t="s">
        <v>607</v>
      </c>
      <c r="Q57"/>
      <c r="R57"/>
      <c r="S57" t="str">
        <f t="shared" si="4"/>
        <v>XTRAOKE</v>
      </c>
      <c r="T57" t="str">
        <f t="shared" si="5"/>
        <v>OKE</v>
      </c>
      <c r="U57" t="str">
        <f t="shared" si="5"/>
        <v>TRAOKE</v>
      </c>
      <c r="V57">
        <v>1</v>
      </c>
      <c r="W57">
        <v>60</v>
      </c>
      <c r="X57"/>
      <c r="Y57">
        <v>1</v>
      </c>
      <c r="Z57">
        <v>1</v>
      </c>
      <c r="AE57"/>
    </row>
    <row r="58" spans="2:31" ht="15" x14ac:dyDescent="0.25">
      <c r="B58" t="s">
        <v>10</v>
      </c>
      <c r="C58" t="s">
        <v>212</v>
      </c>
      <c r="D58" t="str">
        <f t="shared" ref="D58" si="47">B58&amp;C58</f>
        <v>PWROKE</v>
      </c>
      <c r="E58" t="str">
        <f t="shared" ref="E58" si="48">INDEX(SectorNamesLong,MATCH(B58,SectorNamesShort,0))&amp;" "&amp;INDEX(FuelNamesLong,MATCH(C58,FuelNamesShort,0))</f>
        <v>Power Oil Kerosene</v>
      </c>
      <c r="F58" t="s">
        <v>239</v>
      </c>
      <c r="G58"/>
      <c r="H58"/>
      <c r="I58"/>
      <c r="J58"/>
      <c r="K58" t="str">
        <f t="shared" ref="K58" si="49">"X"&amp;D58</f>
        <v>XPWROKE</v>
      </c>
      <c r="L58" t="str">
        <f t="shared" ref="L58" si="50">E58</f>
        <v>Power Oil Kerosene</v>
      </c>
      <c r="M58" t="s">
        <v>239</v>
      </c>
      <c r="N58" t="s">
        <v>428</v>
      </c>
      <c r="O58" t="s">
        <v>357</v>
      </c>
      <c r="P58" t="s">
        <v>607</v>
      </c>
      <c r="Q58"/>
      <c r="R58"/>
      <c r="S58" t="str">
        <f t="shared" ref="S58" si="51">K58</f>
        <v>XPWROKE</v>
      </c>
      <c r="T58" t="str">
        <f t="shared" ref="T58" si="52">C58</f>
        <v>OKE</v>
      </c>
      <c r="U58" t="str">
        <f t="shared" ref="U58" si="53">D58</f>
        <v>PWROKE</v>
      </c>
      <c r="V58">
        <v>1</v>
      </c>
      <c r="W58">
        <v>60</v>
      </c>
      <c r="X58"/>
      <c r="Y58">
        <v>1</v>
      </c>
      <c r="Z58">
        <v>1</v>
      </c>
      <c r="AE58"/>
    </row>
    <row r="59" spans="2:31" ht="15" x14ac:dyDescent="0.25">
      <c r="B59" t="s">
        <v>5</v>
      </c>
      <c r="C59" t="s">
        <v>214</v>
      </c>
      <c r="D59" t="str">
        <f t="shared" si="1"/>
        <v>AGROLP</v>
      </c>
      <c r="E59" t="str">
        <f t="shared" si="0"/>
        <v>Agriculture Oil LPG</v>
      </c>
      <c r="F59" t="s">
        <v>239</v>
      </c>
      <c r="G59"/>
      <c r="H59"/>
      <c r="I59"/>
      <c r="J59"/>
      <c r="K59" t="str">
        <f t="shared" si="2"/>
        <v>XAGROLP</v>
      </c>
      <c r="L59" t="str">
        <f t="shared" si="3"/>
        <v>Agriculture Oil LPG</v>
      </c>
      <c r="M59" t="s">
        <v>239</v>
      </c>
      <c r="N59" t="s">
        <v>428</v>
      </c>
      <c r="O59" t="s">
        <v>357</v>
      </c>
      <c r="P59" t="s">
        <v>607</v>
      </c>
      <c r="Q59"/>
      <c r="R59"/>
      <c r="S59" t="str">
        <f t="shared" si="4"/>
        <v>XAGROLP</v>
      </c>
      <c r="T59" t="str">
        <f t="shared" si="5"/>
        <v>OLP</v>
      </c>
      <c r="U59" t="str">
        <f t="shared" si="5"/>
        <v>AGROLP</v>
      </c>
      <c r="V59">
        <v>1</v>
      </c>
      <c r="W59">
        <v>60</v>
      </c>
      <c r="X59"/>
      <c r="Y59">
        <v>1</v>
      </c>
      <c r="Z59">
        <v>1</v>
      </c>
      <c r="AE59"/>
    </row>
    <row r="60" spans="2:31" ht="15" x14ac:dyDescent="0.25">
      <c r="B60" t="s">
        <v>6</v>
      </c>
      <c r="C60" t="s">
        <v>214</v>
      </c>
      <c r="D60" t="str">
        <f t="shared" si="1"/>
        <v>COMOLP</v>
      </c>
      <c r="E60" t="str">
        <f t="shared" si="0"/>
        <v>Commerce Oil LPG</v>
      </c>
      <c r="F60" t="s">
        <v>239</v>
      </c>
      <c r="G60"/>
      <c r="H60"/>
      <c r="I60"/>
      <c r="J60"/>
      <c r="K60" t="str">
        <f t="shared" si="2"/>
        <v>XCOMOLP</v>
      </c>
      <c r="L60" t="str">
        <f t="shared" si="3"/>
        <v>Commerce Oil LPG</v>
      </c>
      <c r="M60" t="s">
        <v>239</v>
      </c>
      <c r="N60" t="s">
        <v>428</v>
      </c>
      <c r="O60" t="s">
        <v>357</v>
      </c>
      <c r="P60" t="s">
        <v>607</v>
      </c>
      <c r="Q60"/>
      <c r="R60"/>
      <c r="S60" t="str">
        <f t="shared" si="4"/>
        <v>XCOMOLP</v>
      </c>
      <c r="T60" t="str">
        <f t="shared" si="5"/>
        <v>OLP</v>
      </c>
      <c r="U60" t="str">
        <f t="shared" si="5"/>
        <v>COMOLP</v>
      </c>
      <c r="V60">
        <v>1</v>
      </c>
      <c r="W60">
        <v>60</v>
      </c>
      <c r="X60"/>
      <c r="Y60">
        <v>1</v>
      </c>
      <c r="Z60">
        <v>1</v>
      </c>
      <c r="AE60"/>
    </row>
    <row r="61" spans="2:31" ht="15" x14ac:dyDescent="0.25">
      <c r="B61" t="s">
        <v>7</v>
      </c>
      <c r="C61" t="s">
        <v>214</v>
      </c>
      <c r="D61" t="str">
        <f t="shared" si="1"/>
        <v>INDOLP</v>
      </c>
      <c r="E61" t="str">
        <f t="shared" si="0"/>
        <v>Industry Oil LPG</v>
      </c>
      <c r="F61" t="s">
        <v>239</v>
      </c>
      <c r="G61"/>
      <c r="H61"/>
      <c r="I61"/>
      <c r="J61"/>
      <c r="K61" t="str">
        <f t="shared" si="2"/>
        <v>XINDOLP</v>
      </c>
      <c r="L61" t="str">
        <f t="shared" si="3"/>
        <v>Industry Oil LPG</v>
      </c>
      <c r="M61" t="s">
        <v>239</v>
      </c>
      <c r="N61" t="s">
        <v>428</v>
      </c>
      <c r="O61" t="s">
        <v>357</v>
      </c>
      <c r="P61" t="s">
        <v>607</v>
      </c>
      <c r="Q61"/>
      <c r="R61"/>
      <c r="S61" t="str">
        <f t="shared" si="4"/>
        <v>XINDOLP</v>
      </c>
      <c r="T61" t="str">
        <f t="shared" si="5"/>
        <v>OLP</v>
      </c>
      <c r="U61" t="str">
        <f t="shared" si="5"/>
        <v>INDOLP</v>
      </c>
      <c r="V61">
        <v>1</v>
      </c>
      <c r="W61">
        <v>60</v>
      </c>
      <c r="X61"/>
      <c r="Y61">
        <v>1</v>
      </c>
      <c r="Z61">
        <v>1</v>
      </c>
      <c r="AE61"/>
    </row>
    <row r="62" spans="2:31" ht="15" x14ac:dyDescent="0.25">
      <c r="B62" t="s">
        <v>9</v>
      </c>
      <c r="C62" t="s">
        <v>214</v>
      </c>
      <c r="D62" t="str">
        <f t="shared" si="1"/>
        <v>RESOLP</v>
      </c>
      <c r="E62" t="str">
        <f t="shared" si="0"/>
        <v>Residential Oil LPG</v>
      </c>
      <c r="F62" t="s">
        <v>239</v>
      </c>
      <c r="G62"/>
      <c r="H62"/>
      <c r="I62"/>
      <c r="J62"/>
      <c r="K62" t="str">
        <f t="shared" si="2"/>
        <v>XRESOLP</v>
      </c>
      <c r="L62" t="str">
        <f t="shared" si="3"/>
        <v>Residential Oil LPG</v>
      </c>
      <c r="M62" t="s">
        <v>239</v>
      </c>
      <c r="N62" t="s">
        <v>428</v>
      </c>
      <c r="O62" t="s">
        <v>357</v>
      </c>
      <c r="P62" t="s">
        <v>607</v>
      </c>
      <c r="Q62"/>
      <c r="R62"/>
      <c r="S62" t="str">
        <f t="shared" si="4"/>
        <v>XRESOLP</v>
      </c>
      <c r="T62" t="str">
        <f t="shared" si="5"/>
        <v>OLP</v>
      </c>
      <c r="U62" t="str">
        <f t="shared" si="5"/>
        <v>RESOLP</v>
      </c>
      <c r="V62">
        <v>1</v>
      </c>
      <c r="W62">
        <v>60</v>
      </c>
      <c r="X62"/>
      <c r="Y62">
        <v>1</v>
      </c>
      <c r="Z62">
        <v>1</v>
      </c>
      <c r="AE62"/>
    </row>
    <row r="63" spans="2:31" ht="15" x14ac:dyDescent="0.25">
      <c r="B63" t="s">
        <v>7</v>
      </c>
      <c r="C63" t="s">
        <v>222</v>
      </c>
      <c r="D63" t="str">
        <f t="shared" si="1"/>
        <v>INDWAS</v>
      </c>
      <c r="E63" t="str">
        <f t="shared" si="0"/>
        <v>Industry Waste</v>
      </c>
      <c r="F63" t="s">
        <v>239</v>
      </c>
      <c r="G63"/>
      <c r="H63"/>
      <c r="I63"/>
      <c r="J63"/>
      <c r="K63" t="str">
        <f t="shared" si="2"/>
        <v>XINDWAS</v>
      </c>
      <c r="L63" t="str">
        <f t="shared" si="3"/>
        <v>Industry Waste</v>
      </c>
      <c r="M63" t="s">
        <v>239</v>
      </c>
      <c r="N63" t="s">
        <v>428</v>
      </c>
      <c r="O63" t="s">
        <v>357</v>
      </c>
      <c r="P63" t="s">
        <v>607</v>
      </c>
      <c r="Q63"/>
      <c r="R63"/>
      <c r="S63" t="str">
        <f t="shared" si="4"/>
        <v>XINDWAS</v>
      </c>
      <c r="T63" t="str">
        <f t="shared" si="5"/>
        <v>WAS</v>
      </c>
      <c r="U63" t="str">
        <f t="shared" si="5"/>
        <v>INDWAS</v>
      </c>
      <c r="V63">
        <v>1</v>
      </c>
      <c r="W63">
        <v>60</v>
      </c>
      <c r="X63"/>
      <c r="Y63">
        <v>1</v>
      </c>
      <c r="Z63">
        <v>1</v>
      </c>
    </row>
    <row r="64" spans="2:31" ht="15" x14ac:dyDescent="0.25">
      <c r="B64" t="s">
        <v>10</v>
      </c>
      <c r="C64" t="s">
        <v>218</v>
      </c>
      <c r="D64" t="str">
        <f t="shared" ref="D64:D69" si="54">B64&amp;C64</f>
        <v>PWRSOL</v>
      </c>
      <c r="E64" t="str">
        <f t="shared" ref="E64:E69" si="55">INDEX(SectorNamesLong,MATCH(B64,SectorNamesShort,0))&amp;" "&amp;INDEX(FuelNamesLong,MATCH(C64,FuelNamesShort,0))</f>
        <v>Power Solar</v>
      </c>
      <c r="F64" t="s">
        <v>239</v>
      </c>
      <c r="G64"/>
      <c r="H64"/>
      <c r="I64"/>
      <c r="J64"/>
      <c r="K64" t="str">
        <f t="shared" ref="K64:K69" si="56">"X"&amp;D64</f>
        <v>XPWRSOL</v>
      </c>
      <c r="L64" t="str">
        <f t="shared" ref="L64:L69" si="57">E64</f>
        <v>Power Solar</v>
      </c>
      <c r="M64" t="s">
        <v>239</v>
      </c>
      <c r="N64" t="s">
        <v>428</v>
      </c>
      <c r="O64" t="s">
        <v>357</v>
      </c>
      <c r="P64" t="s">
        <v>607</v>
      </c>
      <c r="Q64"/>
      <c r="R64"/>
      <c r="S64" t="str">
        <f t="shared" ref="S64:S69" si="58">K64</f>
        <v>XPWRSOL</v>
      </c>
      <c r="T64" t="str">
        <f t="shared" ref="T64:T69" si="59">C64</f>
        <v>SOL</v>
      </c>
      <c r="U64" t="str">
        <f t="shared" ref="U64:U69" si="60">D64</f>
        <v>PWRSOL</v>
      </c>
      <c r="V64">
        <v>1</v>
      </c>
      <c r="W64">
        <v>60</v>
      </c>
      <c r="X64"/>
      <c r="Y64">
        <v>1</v>
      </c>
      <c r="Z64">
        <v>1</v>
      </c>
    </row>
    <row r="65" spans="2:26" ht="15" x14ac:dyDescent="0.25">
      <c r="B65" t="s">
        <v>10</v>
      </c>
      <c r="C65" t="s">
        <v>220</v>
      </c>
      <c r="D65" t="str">
        <f t="shared" si="54"/>
        <v>PWRWND</v>
      </c>
      <c r="E65" t="str">
        <f t="shared" si="55"/>
        <v>Power Wind</v>
      </c>
      <c r="F65" t="s">
        <v>239</v>
      </c>
      <c r="G65"/>
      <c r="H65"/>
      <c r="I65"/>
      <c r="J65"/>
      <c r="K65" t="str">
        <f t="shared" si="56"/>
        <v>XPWRWND</v>
      </c>
      <c r="L65" t="str">
        <f t="shared" si="57"/>
        <v>Power Wind</v>
      </c>
      <c r="M65" t="s">
        <v>239</v>
      </c>
      <c r="N65" t="s">
        <v>428</v>
      </c>
      <c r="O65" t="s">
        <v>357</v>
      </c>
      <c r="P65" t="s">
        <v>607</v>
      </c>
      <c r="Q65"/>
      <c r="R65"/>
      <c r="S65" t="str">
        <f t="shared" si="58"/>
        <v>XPWRWND</v>
      </c>
      <c r="T65" t="str">
        <f t="shared" si="59"/>
        <v>WND</v>
      </c>
      <c r="U65" t="str">
        <f t="shared" si="60"/>
        <v>PWRWND</v>
      </c>
      <c r="V65">
        <v>1</v>
      </c>
      <c r="W65">
        <v>60</v>
      </c>
      <c r="X65"/>
      <c r="Y65">
        <v>1</v>
      </c>
      <c r="Z65">
        <v>1</v>
      </c>
    </row>
    <row r="66" spans="2:26" ht="15" x14ac:dyDescent="0.25">
      <c r="B66" t="s">
        <v>10</v>
      </c>
      <c r="C66" t="s">
        <v>196</v>
      </c>
      <c r="D66" t="str">
        <f t="shared" si="54"/>
        <v>PWRHYD</v>
      </c>
      <c r="E66" t="str">
        <f t="shared" si="55"/>
        <v>Power Hydro</v>
      </c>
      <c r="F66" t="s">
        <v>239</v>
      </c>
      <c r="G66"/>
      <c r="H66"/>
      <c r="I66"/>
      <c r="J66"/>
      <c r="K66" t="str">
        <f t="shared" si="56"/>
        <v>XPWRHYD</v>
      </c>
      <c r="L66" t="str">
        <f t="shared" si="57"/>
        <v>Power Hydro</v>
      </c>
      <c r="M66" t="s">
        <v>239</v>
      </c>
      <c r="N66" t="s">
        <v>428</v>
      </c>
      <c r="O66" t="s">
        <v>357</v>
      </c>
      <c r="P66" t="s">
        <v>607</v>
      </c>
      <c r="Q66"/>
      <c r="R66"/>
      <c r="S66" t="str">
        <f t="shared" si="58"/>
        <v>XPWRHYD</v>
      </c>
      <c r="T66" t="str">
        <f t="shared" si="59"/>
        <v>HYD</v>
      </c>
      <c r="U66" t="str">
        <f t="shared" si="60"/>
        <v>PWRHYD</v>
      </c>
      <c r="V66">
        <v>1</v>
      </c>
      <c r="W66">
        <v>60</v>
      </c>
      <c r="X66"/>
      <c r="Y66">
        <v>1</v>
      </c>
      <c r="Z66">
        <v>1</v>
      </c>
    </row>
    <row r="67" spans="2:26" ht="15" x14ac:dyDescent="0.25">
      <c r="B67" t="s">
        <v>10</v>
      </c>
      <c r="C67" t="s">
        <v>152</v>
      </c>
      <c r="D67" t="str">
        <f t="shared" si="54"/>
        <v>PWRBIO</v>
      </c>
      <c r="E67" t="str">
        <f t="shared" si="55"/>
        <v>Power Biomass Other</v>
      </c>
      <c r="F67" t="s">
        <v>239</v>
      </c>
      <c r="G67"/>
      <c r="H67"/>
      <c r="I67"/>
      <c r="J67"/>
      <c r="K67" t="str">
        <f t="shared" si="56"/>
        <v>XPWRBIO</v>
      </c>
      <c r="L67" t="str">
        <f t="shared" si="57"/>
        <v>Power Biomass Other</v>
      </c>
      <c r="M67" t="s">
        <v>239</v>
      </c>
      <c r="N67" t="s">
        <v>428</v>
      </c>
      <c r="O67" t="s">
        <v>357</v>
      </c>
      <c r="P67" t="s">
        <v>607</v>
      </c>
      <c r="Q67"/>
      <c r="R67"/>
      <c r="S67" t="str">
        <f t="shared" si="58"/>
        <v>XPWRBIO</v>
      </c>
      <c r="T67" t="str">
        <f t="shared" si="59"/>
        <v>BIO</v>
      </c>
      <c r="U67" t="str">
        <f t="shared" si="60"/>
        <v>PWRBIO</v>
      </c>
      <c r="V67">
        <v>1</v>
      </c>
      <c r="W67">
        <v>60</v>
      </c>
      <c r="X67"/>
      <c r="Y67">
        <v>1</v>
      </c>
      <c r="Z67">
        <v>1</v>
      </c>
    </row>
    <row r="68" spans="2:26" ht="15" x14ac:dyDescent="0.25">
      <c r="B68" t="s">
        <v>10</v>
      </c>
      <c r="C68" t="s">
        <v>200</v>
      </c>
      <c r="D68" t="str">
        <f t="shared" si="54"/>
        <v>PWRNUC</v>
      </c>
      <c r="E68" t="str">
        <f t="shared" si="55"/>
        <v>Power Nuclear</v>
      </c>
      <c r="F68" t="s">
        <v>239</v>
      </c>
      <c r="G68"/>
      <c r="H68"/>
      <c r="I68"/>
      <c r="J68"/>
      <c r="K68" t="str">
        <f t="shared" si="56"/>
        <v>XPWRNUC</v>
      </c>
      <c r="L68" t="str">
        <f t="shared" si="57"/>
        <v>Power Nuclear</v>
      </c>
      <c r="M68" t="s">
        <v>239</v>
      </c>
      <c r="N68" t="s">
        <v>428</v>
      </c>
      <c r="O68" t="s">
        <v>357</v>
      </c>
      <c r="P68" t="s">
        <v>607</v>
      </c>
      <c r="Q68"/>
      <c r="R68"/>
      <c r="S68" t="str">
        <f t="shared" si="58"/>
        <v>XPWRNUC</v>
      </c>
      <c r="T68" t="str">
        <f t="shared" si="59"/>
        <v>NUC</v>
      </c>
      <c r="U68" t="str">
        <f t="shared" si="60"/>
        <v>PWRNUC</v>
      </c>
      <c r="V68">
        <v>1</v>
      </c>
      <c r="W68">
        <v>60</v>
      </c>
      <c r="X68"/>
      <c r="Y68">
        <v>1</v>
      </c>
      <c r="Z68">
        <v>1</v>
      </c>
    </row>
    <row r="69" spans="2:26" ht="15" x14ac:dyDescent="0.25">
      <c r="B69" t="s">
        <v>10</v>
      </c>
      <c r="C69" t="s">
        <v>162</v>
      </c>
      <c r="D69" t="str">
        <f t="shared" si="54"/>
        <v>PWRCLE</v>
      </c>
      <c r="E69" t="str">
        <f t="shared" si="55"/>
        <v>Power Coal low grade</v>
      </c>
      <c r="F69" t="s">
        <v>239</v>
      </c>
      <c r="G69"/>
      <c r="H69"/>
      <c r="I69"/>
      <c r="J69"/>
      <c r="K69" t="str">
        <f t="shared" si="56"/>
        <v>XPWRCLE</v>
      </c>
      <c r="L69" t="str">
        <f t="shared" si="57"/>
        <v>Power Coal low grade</v>
      </c>
      <c r="M69" t="s">
        <v>239</v>
      </c>
      <c r="N69" t="s">
        <v>428</v>
      </c>
      <c r="O69" t="s">
        <v>357</v>
      </c>
      <c r="P69" t="s">
        <v>607</v>
      </c>
      <c r="Q69"/>
      <c r="R69"/>
      <c r="S69" t="str">
        <f t="shared" si="58"/>
        <v>XPWRCLE</v>
      </c>
      <c r="T69" t="str">
        <f t="shared" si="59"/>
        <v>CLE</v>
      </c>
      <c r="U69" t="str">
        <f t="shared" si="60"/>
        <v>PWRCLE</v>
      </c>
      <c r="V69">
        <v>1</v>
      </c>
      <c r="W69">
        <v>60</v>
      </c>
      <c r="X69"/>
      <c r="Y69">
        <v>1</v>
      </c>
      <c r="Z69">
        <v>1</v>
      </c>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sheetData>
  <autoFilter ref="B8:AA63"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1" t="s">
        <v>762</v>
      </c>
      <c r="DM94" s="431"/>
      <c r="DN94" s="431" t="s">
        <v>763</v>
      </c>
      <c r="DO94" s="431"/>
      <c r="DP94" s="431" t="s">
        <v>761</v>
      </c>
      <c r="DQ94" s="431"/>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743</v>
      </c>
      <c r="E32" s="445"/>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46">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47"/>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48">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49"/>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48">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49"/>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2023-09-29T14:02:02Z</dcterms:modified>
</cp:coreProperties>
</file>