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EC294FA4-C7B0-4748-853B-9B2A3F88AF5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<sst xmlns="http://schemas.openxmlformats.org/spreadsheetml/2006/main" count="6995" uniqueCount="88">
  <si>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</si>
  <si>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</si>
  <si>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</si>
  <si>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</si>
  <si>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</si>
  <si>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</si>
  <si>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</si>
  <si>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</si>
  <si>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</si>
  <si>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</si>
  <si>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</si>
  <si>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</si>
  <si>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</si>
  <si>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</si>
  <si>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</si>
  <si>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</si>
  <si>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</si>
  <si>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</si>
  <si>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</si>
  <si>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</si>
  <si>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</si>
  <si>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</si>
  <si>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</si>
  <si>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</si>
  <si>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</si>
  <si>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</si>
  <si>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</si>
  <si>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</si>
  <si>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</si>
  <si>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</si>
  <si>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</si>
  <si>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</si>
  <si>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</si>
  <si>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</si>
  <si>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</si>
  <si>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</si>
  <si>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</si>
  <si>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</si>
  <si>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</si>
  <si>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</si>
  <si>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</si>
  <si>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</si>
  <si>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</si>
  <si>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</si>
  <si>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</si>
  <si>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</si>
  <si>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</si>
  <si>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</si>
  <si>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</si>
  <si>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</si>
  <si>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</si>
  <si>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</si>
  <si>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</si>
  <si>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</si>
  <si>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</si>
  <si>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</si>
  <si>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</si>
  <si>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</si>
  <si>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</si>
  <si>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</si>
  <si>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</si>
  <si>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</si>
  <si>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</si>
  <si>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</si>
  <si>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</si>
  <si>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</si>
  <si>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</si>
  <si>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</si>
  <si>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</si>
  <si>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</si>
  <si>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</si>
  <si>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</si>
  <si>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</si>
  <si>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</si>
  <si>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</si>
  <si>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</si>
  <si>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</si>
  <si>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</si>
  <si>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</si>
  <si>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</si>
  <si>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</si>
  <si>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</si>
  <si>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</si>
  <si>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DEU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</si>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</sst>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719.43000000000006</c:v>
                </c:pt>
                <c:pt idx="1">
                  <c:v>715.44272223429687</c:v>
                </c:pt>
                <c:pt idx="2">
                  <c:v>750.35094816344269</c:v>
                </c:pt>
                <c:pt idx="3">
                  <c:v>678.34540262986309</c:v>
                </c:pt>
                <c:pt idx="4">
                  <c:v>648.55809226255167</c:v>
                </c:pt>
                <c:pt idx="5">
                  <c:v>654.53900891110641</c:v>
                </c:pt>
                <c:pt idx="6">
                  <c:v>682.33268039556629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DAE397-A5C8-21C8-228B-08BE404F48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719.43000000000006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719.43000000000006</v>
      </c>
      <c r="S12" s="8">
        <f t="shared" ref="S12:X12" si="0">SUM(S16:S19)</f>
        <v>715.44272223429687</v>
      </c>
      <c r="T12" s="8">
        <f t="shared" si="0"/>
        <v>750.35094816344269</v>
      </c>
      <c r="U12" s="8">
        <f t="shared" si="0"/>
        <v>678.34540262986309</v>
      </c>
      <c r="V12" s="8">
        <f t="shared" si="0"/>
        <v>648.55809226255167</v>
      </c>
      <c r="W12" s="8">
        <f t="shared" si="0"/>
        <v>654.53900891110641</v>
      </c>
      <c r="X12" s="8">
        <f t="shared" si="0"/>
        <v>682.33268039556629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9.8299999999999998E-2</v>
      </c>
      <c r="H16" s="10">
        <f>SUMIFS(iamc_data!$J$2:$J$17119,iamc_data!$B$2:$B$17119,Veda!$C$5,iamc_data!$H$2:$H$17119,Veda!$Q16,iamc_data!$I$2:$I$17119,Veda!H$15)</f>
        <v>7.9200000000000007E-2</v>
      </c>
      <c r="I16" s="10">
        <f>SUMIFS(iamc_data!$J$2:$J$17119,iamc_data!$B$2:$B$17119,Veda!$C$5,iamc_data!$H$2:$H$17119,Veda!$Q16,iamc_data!$I$2:$I$17119,Veda!I$15)</f>
        <v>0.12280000000000001</v>
      </c>
      <c r="J16" s="10">
        <f>SUMIFS(iamc_data!$J$2:$J$17119,iamc_data!$B$2:$B$17119,Veda!$C$5,iamc_data!$H$2:$H$17119,Veda!$Q16,iamc_data!$I$2:$I$17119,Veda!J$15)</f>
        <v>9.3600000000000003E-2</v>
      </c>
      <c r="K16" s="10">
        <f>SUMIFS(iamc_data!$J$2:$J$17119,iamc_data!$B$2:$B$17119,Veda!$C$5,iamc_data!$H$2:$H$17119,Veda!$Q16,iamc_data!$I$2:$I$17119,Veda!K$15)</f>
        <v>7.5399999999999995E-2</v>
      </c>
      <c r="L16" s="10">
        <f>SUMIFS(iamc_data!$J$2:$J$17119,iamc_data!$B$2:$B$17119,Veda!$C$5,iamc_data!$H$2:$H$17119,Veda!$Q16,iamc_data!$I$2:$I$17119,Veda!L$15)</f>
        <v>9.2399999999999996E-2</v>
      </c>
      <c r="M16" s="10">
        <f>SUMIFS(iamc_data!$J$2:$J$17119,iamc_data!$B$2:$B$17119,Veda!$C$5,iamc_data!$H$2:$H$17119,Veda!$Q16,iamc_data!$I$2:$I$17119,Veda!M$15)</f>
        <v>0.15459999999999999</v>
      </c>
      <c r="Q16" s="12" t="s">
        <v>10</v>
      </c>
      <c r="R16" s="6">
        <f>$Q$10*G16/SUM($G$16:$G$18)</f>
        <v>38.426412193001525</v>
      </c>
      <c r="S16" s="6">
        <f>R16</f>
        <v>38.426412193001525</v>
      </c>
      <c r="T16" s="6">
        <f t="shared" ref="T16:X16" si="2">S16</f>
        <v>38.426412193001525</v>
      </c>
      <c r="U16" s="6">
        <f t="shared" si="2"/>
        <v>38.426412193001525</v>
      </c>
      <c r="V16" s="6">
        <f t="shared" si="2"/>
        <v>38.426412193001525</v>
      </c>
      <c r="W16" s="6">
        <f t="shared" si="2"/>
        <v>38.426412193001525</v>
      </c>
      <c r="X16" s="6">
        <f t="shared" si="2"/>
        <v>38.426412193001525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1.2219</v>
      </c>
      <c r="H17" s="10">
        <f>SUMIFS(iamc_data!$J$2:$J$17119,iamc_data!$B$2:$B$17119,Veda!$C$5,iamc_data!$H$2:$H$17119,Veda!$Q17,iamc_data!$I$2:$I$17119,Veda!H$15)</f>
        <v>1.3189</v>
      </c>
      <c r="I17" s="10">
        <f>SUMIFS(iamc_data!$J$2:$J$17119,iamc_data!$B$2:$B$17119,Veda!$C$5,iamc_data!$H$2:$H$17119,Veda!$Q17,iamc_data!$I$2:$I$17119,Veda!I$15)</f>
        <v>1.4371</v>
      </c>
      <c r="J17" s="10">
        <f>SUMIFS(iamc_data!$J$2:$J$17119,iamc_data!$B$2:$B$17119,Veda!$C$5,iamc_data!$H$2:$H$17119,Veda!$Q17,iamc_data!$I$2:$I$17119,Veda!J$15)</f>
        <v>1.3452999999999999</v>
      </c>
      <c r="K17" s="10">
        <f>SUMIFS(iamc_data!$J$2:$J$17119,iamc_data!$B$2:$B$17119,Veda!$C$5,iamc_data!$H$2:$H$17119,Veda!$Q17,iamc_data!$I$2:$I$17119,Veda!K$15)</f>
        <v>1.2988</v>
      </c>
      <c r="L17" s="10">
        <f>SUMIFS(iamc_data!$J$2:$J$17119,iamc_data!$B$2:$B$17119,Veda!$C$5,iamc_data!$H$2:$H$17119,Veda!$Q17,iamc_data!$I$2:$I$17119,Veda!L$15)</f>
        <v>1.3055000000000001</v>
      </c>
      <c r="M17" s="10">
        <f>SUMIFS(iamc_data!$J$2:$J$17119,iamc_data!$B$2:$B$17119,Veda!$C$5,iamc_data!$H$2:$H$17119,Veda!$Q17,iamc_data!$I$2:$I$17119,Veda!M$15)</f>
        <v>1.3259000000000001</v>
      </c>
      <c r="Q17" s="12" t="s">
        <v>12</v>
      </c>
      <c r="R17" s="6">
        <f>$Q$10*G17/SUM($G$16:$G$18)</f>
        <v>477.65242175614003</v>
      </c>
      <c r="S17" s="6">
        <f t="shared" ref="S17:X18" si="3">R17*H17/G17</f>
        <v>515.57065148880679</v>
      </c>
      <c r="T17" s="6">
        <f t="shared" si="3"/>
        <v>561.77616442077806</v>
      </c>
      <c r="U17" s="6">
        <f t="shared" si="3"/>
        <v>525.89066452945008</v>
      </c>
      <c r="V17" s="6">
        <f t="shared" si="3"/>
        <v>507.71336883286239</v>
      </c>
      <c r="W17" s="6">
        <f t="shared" si="3"/>
        <v>510.33246305151062</v>
      </c>
      <c r="X17" s="6">
        <f t="shared" si="3"/>
        <v>518.30701858291684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0.5202</v>
      </c>
      <c r="H18" s="10">
        <f>SUMIFS(iamc_data!$J$2:$J$17119,iamc_data!$B$2:$B$17119,Veda!$C$5,iamc_data!$H$2:$H$17119,Veda!$Q18,iamc_data!$I$2:$I$17119,Veda!H$15)</f>
        <v>0.43209999999999998</v>
      </c>
      <c r="I18" s="10">
        <f>SUMIFS(iamc_data!$J$2:$J$17119,iamc_data!$B$2:$B$17119,Veda!$C$5,iamc_data!$H$2:$H$17119,Veda!$Q18,iamc_data!$I$2:$I$17119,Veda!I$15)</f>
        <v>0.35959999999999998</v>
      </c>
      <c r="J18" s="10">
        <f>SUMIFS(iamc_data!$J$2:$J$17119,iamc_data!$B$2:$B$17119,Veda!$C$5,iamc_data!$H$2:$H$17119,Veda!$Q18,iamc_data!$I$2:$I$17119,Veda!J$15)</f>
        <v>0.2964</v>
      </c>
      <c r="K18" s="10">
        <f>SUMIFS(iamc_data!$J$2:$J$17119,iamc_data!$B$2:$B$17119,Veda!$C$5,iamc_data!$H$2:$H$17119,Veda!$Q18,iamc_data!$I$2:$I$17119,Veda!K$15)</f>
        <v>0.28489999999999999</v>
      </c>
      <c r="L18" s="10">
        <f>SUMIFS(iamc_data!$J$2:$J$17119,iamc_data!$B$2:$B$17119,Veda!$C$5,iamc_data!$H$2:$H$17119,Veda!$Q18,iamc_data!$I$2:$I$17119,Veda!L$15)</f>
        <v>0.27650000000000002</v>
      </c>
      <c r="M18" s="10">
        <f>SUMIFS(iamc_data!$J$2:$J$17119,iamc_data!$B$2:$B$17119,Veda!$C$5,iamc_data!$H$2:$H$17119,Veda!$Q18,iamc_data!$I$2:$I$17119,Veda!M$15)</f>
        <v>0.26500000000000001</v>
      </c>
      <c r="Q18" s="12" t="s">
        <v>13</v>
      </c>
      <c r="R18" s="6">
        <f>$Q$10*G18/SUM($G$16:$G$18)</f>
        <v>203.35116605085852</v>
      </c>
      <c r="S18" s="6">
        <f t="shared" si="3"/>
        <v>168.91203162356013</v>
      </c>
      <c r="T18" s="6">
        <f t="shared" si="3"/>
        <v>140.57108672027823</v>
      </c>
      <c r="U18" s="6">
        <f t="shared" si="3"/>
        <v>115.86560095631387</v>
      </c>
      <c r="V18" s="6">
        <f t="shared" si="3"/>
        <v>111.37014073027605</v>
      </c>
      <c r="W18" s="6">
        <f t="shared" si="3"/>
        <v>108.08650021734408</v>
      </c>
      <c r="X18" s="6">
        <f t="shared" si="3"/>
        <v>103.59103999130626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-7.4663730710715051</v>
      </c>
      <c r="T19" s="6">
        <f t="shared" si="4"/>
        <v>9.5772848293849151</v>
      </c>
      <c r="U19" s="6">
        <f t="shared" si="4"/>
        <v>-1.8372750489024128</v>
      </c>
      <c r="V19" s="6">
        <f t="shared" si="4"/>
        <v>-8.951829493588356</v>
      </c>
      <c r="W19" s="6">
        <f t="shared" si="4"/>
        <v>-2.3063665507498357</v>
      </c>
      <c r="X19" s="6">
        <f t="shared" si="4"/>
        <v>22.00820962834166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201.57</v>
      </c>
      <c r="D21" s="12" t="s">
        <v>80</v>
      </c>
      <c r="G21" s="8">
        <f>G34/$G$34*$B21</f>
        <v>201.57</v>
      </c>
      <c r="H21" s="8">
        <f t="shared" ref="H21:M21" si="5">H34/$G$34*$B21</f>
        <v>170.00988503985786</v>
      </c>
      <c r="I21" s="8">
        <f t="shared" si="5"/>
        <v>109.31788238230077</v>
      </c>
      <c r="J21" s="8">
        <f t="shared" si="5"/>
        <v>107.06637781968669</v>
      </c>
      <c r="K21" s="8">
        <f t="shared" si="5"/>
        <v>109.92416700141524</v>
      </c>
      <c r="L21" s="8">
        <f t="shared" si="5"/>
        <v>114.40158332612756</v>
      </c>
      <c r="M21" s="8">
        <f t="shared" si="5"/>
        <v>102.22602910835016</v>
      </c>
      <c r="Q21" t="s">
        <v>65</v>
      </c>
      <c r="T21" s="8">
        <f>I34*1000</f>
        <v>49548.600000000006</v>
      </c>
      <c r="U21" s="8">
        <f>J34*1000</f>
        <v>48528.099999999991</v>
      </c>
      <c r="V21" s="8">
        <f>K34*1000</f>
        <v>49823.400000000009</v>
      </c>
      <c r="W21" s="8">
        <f>L34*1000</f>
        <v>51852.800000000003</v>
      </c>
      <c r="X21" s="8">
        <f>M34*1000</f>
        <v>46334.200000000004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49.3</v>
      </c>
      <c r="S25" s="3">
        <f>AVERAGEIFS(historical_data_long!$D$3:$D$9999,historical_data_long!$B$3:$B$9999,"&gt;2017",historical_data_long!$A$3:$A$9999,$O25)</f>
        <v>48.333333333333336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76.599999999999994</v>
      </c>
      <c r="S26" s="3">
        <f>AVERAGEIFS(historical_data_long!$D$3:$D$9999,historical_data_long!$B$3:$B$9999,"&gt;2017",historical_data_long!$A$3:$A$9999,$O26)</f>
        <v>71.2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91.362100000000012</v>
      </c>
      <c r="H34" s="11">
        <f>SUMIFS(iamc_data!$J$2:$J$17119,iamc_data!$B$2:$B$17119,Veda!$C$5,iamc_data!$D$2:$D$17119,Veda!$D21,iamc_data!$I$2:$I$17119,Veda!H$15)</f>
        <v>77.057400000000001</v>
      </c>
      <c r="I34" s="11">
        <f>SUMIFS(iamc_data!$J$2:$J$17119,iamc_data!$B$2:$B$17119,Veda!$C$5,iamc_data!$D$2:$D$17119,Veda!$D21,iamc_data!$I$2:$I$17119,Veda!I$15)</f>
        <v>49.548600000000008</v>
      </c>
      <c r="J34" s="11">
        <f>SUMIFS(iamc_data!$J$2:$J$17119,iamc_data!$B$2:$B$17119,Veda!$C$5,iamc_data!$D$2:$D$17119,Veda!$D21,iamc_data!$I$2:$I$17119,Veda!J$15)</f>
        <v>48.528099999999995</v>
      </c>
      <c r="K34" s="11">
        <f>SUMIFS(iamc_data!$J$2:$J$17119,iamc_data!$B$2:$B$17119,Veda!$C$5,iamc_data!$D$2:$D$17119,Veda!$D21,iamc_data!$I$2:$I$17119,Veda!K$15)</f>
        <v>49.823400000000007</v>
      </c>
      <c r="L34" s="11">
        <f>SUMIFS(iamc_data!$J$2:$J$17119,iamc_data!$B$2:$B$17119,Veda!$C$5,iamc_data!$D$2:$D$17119,Veda!$D21,iamc_data!$I$2:$I$17119,Veda!L$15)</f>
        <v>51.852800000000002</v>
      </c>
      <c r="M34" s="11">
        <f>SUMIFS(iamc_data!$J$2:$J$17119,iamc_data!$B$2:$B$17119,Veda!$C$5,iamc_data!$D$2:$D$17119,Veda!$D21,iamc_data!$I$2:$I$17119,Veda!M$15)</f>
        <v>46.334200000000003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15.265000000000001</v>
      </c>
      <c r="S36" s="22">
        <v>26.114999999999998</v>
      </c>
      <c r="T36" s="22">
        <v>28.215</v>
      </c>
      <c r="U36" s="21" t="s">
        <v>85</v>
      </c>
      <c r="V36" s="21" t="s">
        <v>86</v>
      </c>
    </row>
    <row r="37" spans="7:22" x14ac:dyDescent="0.45">
      <c r="Q37" s="23" t="s">
        <v>39</v>
      </c>
      <c r="R37" s="24">
        <v>12.7</v>
      </c>
      <c r="S37" s="24">
        <v>15.3</v>
      </c>
      <c r="T37" s="24">
        <v>15.6</v>
      </c>
      <c r="U37" s="23" t="s">
        <v>85</v>
      </c>
      <c r="V37" s="23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4.33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296.68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49.2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21.73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169.61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18.05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9.35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4.59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293.74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55.5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22.73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171.3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20.52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0.1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10.46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5.31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299.60000000000002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56.3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23.12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164.84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18.53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0.2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15.86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8.9499999999999993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304.63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62.59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18.32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165.06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23.08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0.31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19.09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10.64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298.77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62.67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20.75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167.07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23.12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0.56000000000000005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26.02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14.71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288.14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72.19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19.64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163.05000000000001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26.53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1.31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27.77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18.940000000000001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288.93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74.73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20.03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167.27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26.71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2.27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31.32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24.62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297.10000000000002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77.45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21.17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140.53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26.58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3.14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40.51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28.02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275.20999999999998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88.48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20.440000000000001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148.49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25.74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0.02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4.51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41.38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30.89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253.45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80.27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19.03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134.93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23.23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0.02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6.72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39.42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33.92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262.89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88.76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20.95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140.56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26.59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0.03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11.96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38.549999999999997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36.89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262.45999999999998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85.67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17.670000000000002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107.97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24.47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0.02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19.989999999999998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49.86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43.2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276.23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75.95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21.75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99.46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24.77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0.03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26.74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51.68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45.51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288.2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67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23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97.29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25.25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0.08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30.62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52.74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48.29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274.41000000000003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60.61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19.59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97.13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24.67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0.1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35.450000000000003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58.5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50.33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272.2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61.47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18.98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91.79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25.57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0.13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38.08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80.62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50.93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261.75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80.62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20.55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84.63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25.39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0.17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37.56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79.92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50.92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241.26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86.04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20.149999999999999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76.319999999999993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25.16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0.16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38.76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105.69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50.79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228.16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81.56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17.690000000000001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76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23.63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0.18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44.32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109.95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50.13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171.45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90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19.73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75.069999999999993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22.4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0.2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45.22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125.89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50.93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134.6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95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18.72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64.38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21.28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0.23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49.5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132.11000000000001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49.1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164.65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90.31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19.66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69.13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22.24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0.24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49.34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114.65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48.14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179.98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79.05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17.63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34.71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21.55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0.21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60.3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124.66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46.04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135.44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77.73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19.47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8.76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20.14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0.21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61.22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137.32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0.47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52.55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16.02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4.83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22.4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>
        <v>1.29</v>
      </c>
    </row>
    <row r="225" spans="1:4" x14ac:dyDescent="0.45">
      <c r="A225" s="15" t="s">
        <v>32</v>
      </c>
      <c r="B225" s="15">
        <v>2000</v>
      </c>
      <c r="C225" s="15" t="s">
        <v>76</v>
      </c>
      <c r="D225" s="16">
        <v>0.28999999999999998</v>
      </c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0.11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6.09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0.75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51.96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16.21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4.83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22.4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>
        <v>1.29</v>
      </c>
    </row>
    <row r="234" spans="1:4" x14ac:dyDescent="0.45">
      <c r="A234" s="17" t="s">
        <v>32</v>
      </c>
      <c r="B234" s="17">
        <v>2001</v>
      </c>
      <c r="C234" s="17" t="s">
        <v>76</v>
      </c>
      <c r="D234" s="18">
        <v>0.28999999999999998</v>
      </c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0.19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8.75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0.87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52.45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16.329999999999998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4.9400000000000004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23.4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>
        <v>1.29</v>
      </c>
    </row>
    <row r="243" spans="1:4" x14ac:dyDescent="0.45">
      <c r="A243" s="15" t="s">
        <v>32</v>
      </c>
      <c r="B243" s="15">
        <v>2002</v>
      </c>
      <c r="C243" s="15" t="s">
        <v>76</v>
      </c>
      <c r="D243" s="16">
        <v>0.28999999999999998</v>
      </c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0.26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12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1.44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52.03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16.66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4.95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21.44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>
        <v>1.29</v>
      </c>
    </row>
    <row r="252" spans="1:4" x14ac:dyDescent="0.45">
      <c r="A252" s="17" t="s">
        <v>32</v>
      </c>
      <c r="B252" s="17">
        <v>2003</v>
      </c>
      <c r="C252" s="17" t="s">
        <v>76</v>
      </c>
      <c r="D252" s="18">
        <v>0.45</v>
      </c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0.44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14.38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1.69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51.94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17.28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5.19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20.55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>
        <v>1.29</v>
      </c>
    </row>
    <row r="261" spans="1:4" x14ac:dyDescent="0.45">
      <c r="A261" s="15" t="s">
        <v>32</v>
      </c>
      <c r="B261" s="15">
        <v>2004</v>
      </c>
      <c r="C261" s="15" t="s">
        <v>76</v>
      </c>
      <c r="D261" s="16">
        <v>0.47</v>
      </c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1.1100000000000001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16.420000000000002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2.37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51.43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19.13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5.21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20.38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>
        <v>1.29</v>
      </c>
    </row>
    <row r="270" spans="1:4" x14ac:dyDescent="0.45">
      <c r="A270" s="17" t="s">
        <v>32</v>
      </c>
      <c r="B270" s="17">
        <v>2005</v>
      </c>
      <c r="C270" s="17" t="s">
        <v>76</v>
      </c>
      <c r="D270" s="18">
        <v>0.59</v>
      </c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2.06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18.25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3.02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51.43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19.61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5.19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20.21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>
        <v>1.29</v>
      </c>
    </row>
    <row r="279" spans="1:4" x14ac:dyDescent="0.45">
      <c r="A279" s="15" t="s">
        <v>32</v>
      </c>
      <c r="B279" s="15">
        <v>2006</v>
      </c>
      <c r="C279" s="15" t="s">
        <v>76</v>
      </c>
      <c r="D279" s="16">
        <v>0.64</v>
      </c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2.9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20.47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3.39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51.23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20.96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5.14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20.21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>
        <v>1.29</v>
      </c>
    </row>
    <row r="288" spans="1:4" x14ac:dyDescent="0.45">
      <c r="A288" s="17" t="s">
        <v>32</v>
      </c>
      <c r="B288" s="17">
        <v>2007</v>
      </c>
      <c r="C288" s="17" t="s">
        <v>76</v>
      </c>
      <c r="D288" s="18">
        <v>0.62</v>
      </c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4.17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22.12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3.68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51.23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21.8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5.16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20.49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>
        <v>1.29</v>
      </c>
    </row>
    <row r="297" spans="1:4" x14ac:dyDescent="0.45">
      <c r="A297" s="15" t="s">
        <v>32</v>
      </c>
      <c r="B297" s="15">
        <v>2008</v>
      </c>
      <c r="C297" s="15" t="s">
        <v>76</v>
      </c>
      <c r="D297" s="16">
        <v>0.69</v>
      </c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6.12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22.79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4.87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51.26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22.21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5.34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20.48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>
        <v>1.29</v>
      </c>
    </row>
    <row r="306" spans="1:4" x14ac:dyDescent="0.45">
      <c r="A306" s="17" t="s">
        <v>32</v>
      </c>
      <c r="B306" s="17">
        <v>2009</v>
      </c>
      <c r="C306" s="17" t="s">
        <v>76</v>
      </c>
      <c r="D306" s="18">
        <v>0.73</v>
      </c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10.57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25.73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5.46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51.26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24.56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5.41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20.47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>
        <v>1.33</v>
      </c>
    </row>
    <row r="315" spans="1:4" x14ac:dyDescent="0.45">
      <c r="A315" s="15" t="s">
        <v>32</v>
      </c>
      <c r="B315" s="15">
        <v>2010</v>
      </c>
      <c r="C315" s="15" t="s">
        <v>76</v>
      </c>
      <c r="D315" s="16">
        <v>0.77</v>
      </c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18.010000000000002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26.9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6.42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50.52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25.45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5.62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20.47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>
        <v>1.33</v>
      </c>
    </row>
    <row r="324" spans="1:4" x14ac:dyDescent="0.45">
      <c r="A324" s="17" t="s">
        <v>32</v>
      </c>
      <c r="B324" s="17">
        <v>2011</v>
      </c>
      <c r="C324" s="17" t="s">
        <v>76</v>
      </c>
      <c r="D324" s="18">
        <v>0.75</v>
      </c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25.92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28.71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6.76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50.43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25.68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5.61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12.07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>
        <v>1.33</v>
      </c>
    </row>
    <row r="333" spans="1:4" x14ac:dyDescent="0.45">
      <c r="A333" s="15" t="s">
        <v>32</v>
      </c>
      <c r="B333" s="15">
        <v>2012</v>
      </c>
      <c r="C333" s="15" t="s">
        <v>76</v>
      </c>
      <c r="D333" s="16">
        <v>0.73</v>
      </c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34.08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30.98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7.03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50.72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27.01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5.59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12.07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>
        <v>1.67</v>
      </c>
    </row>
    <row r="342" spans="1:4" x14ac:dyDescent="0.45">
      <c r="A342" s="17" t="s">
        <v>32</v>
      </c>
      <c r="B342" s="17">
        <v>2013</v>
      </c>
      <c r="C342" s="17" t="s">
        <v>76</v>
      </c>
      <c r="D342" s="18">
        <v>0.96</v>
      </c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36.71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33.479999999999997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7.26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50.1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27.25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5.58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12.07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>
        <v>1.67</v>
      </c>
    </row>
    <row r="351" spans="1:4" x14ac:dyDescent="0.45">
      <c r="A351" s="15" t="s">
        <v>32</v>
      </c>
      <c r="B351" s="15">
        <v>2014</v>
      </c>
      <c r="C351" s="15" t="s">
        <v>76</v>
      </c>
      <c r="D351" s="16">
        <v>0.97</v>
      </c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37.9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38.61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7.47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52.4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27.55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5.59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10.8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>
        <v>1.69</v>
      </c>
    </row>
    <row r="360" spans="1:4" x14ac:dyDescent="0.45">
      <c r="A360" s="17" t="s">
        <v>32</v>
      </c>
      <c r="B360" s="17">
        <v>2015</v>
      </c>
      <c r="C360" s="17" t="s">
        <v>76</v>
      </c>
      <c r="D360" s="18">
        <v>0.99</v>
      </c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39.22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44.58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7.68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51.72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29.31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5.63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10.8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>
        <v>1.69</v>
      </c>
    </row>
    <row r="369" spans="1:4" x14ac:dyDescent="0.45">
      <c r="A369" s="15" t="s">
        <v>32</v>
      </c>
      <c r="B369" s="15">
        <v>2016</v>
      </c>
      <c r="C369" s="15" t="s">
        <v>76</v>
      </c>
      <c r="D369" s="16">
        <v>1.01</v>
      </c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40.68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49.44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7.98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48.37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29.54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5.63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10.8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>
        <v>1.69</v>
      </c>
    </row>
    <row r="378" spans="1:4" x14ac:dyDescent="0.45">
      <c r="A378" s="17" t="s">
        <v>32</v>
      </c>
      <c r="B378" s="17">
        <v>2017</v>
      </c>
      <c r="C378" s="17" t="s">
        <v>76</v>
      </c>
      <c r="D378" s="18">
        <v>1.04</v>
      </c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42.29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55.58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8.6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47.32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29.62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5.33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10.8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>
        <v>1.69</v>
      </c>
    </row>
    <row r="387" spans="1:4" x14ac:dyDescent="0.45">
      <c r="A387" s="15" t="s">
        <v>32</v>
      </c>
      <c r="B387" s="15">
        <v>2018</v>
      </c>
      <c r="C387" s="15" t="s">
        <v>76</v>
      </c>
      <c r="D387" s="16">
        <v>1.1000000000000001</v>
      </c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45.16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58.72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8.91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46.08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30.03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5.38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9.52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>
        <v>1.69</v>
      </c>
    </row>
    <row r="396" spans="1:4" x14ac:dyDescent="0.45">
      <c r="A396" s="17" t="s">
        <v>32</v>
      </c>
      <c r="B396" s="17">
        <v>2019</v>
      </c>
      <c r="C396" s="17" t="s">
        <v>76</v>
      </c>
      <c r="D396" s="18">
        <v>1.1200000000000001</v>
      </c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48.91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60.74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9.3000000000000007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46.86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30.77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5.45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8.11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>
        <v>1.69</v>
      </c>
    </row>
    <row r="405" spans="1:4" x14ac:dyDescent="0.45">
      <c r="A405" s="15" t="s">
        <v>32</v>
      </c>
      <c r="B405" s="15">
        <v>2020</v>
      </c>
      <c r="C405" s="15" t="s">
        <v>76</v>
      </c>
      <c r="D405" s="16">
        <v>1.06</v>
      </c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53.67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62.2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8.75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40.98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30.79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5.49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8.11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>
        <v>1.45</v>
      </c>
    </row>
    <row r="414" spans="1:4" x14ac:dyDescent="0.45">
      <c r="A414" s="17" t="s">
        <v>32</v>
      </c>
      <c r="B414" s="17">
        <v>2021</v>
      </c>
      <c r="C414" s="17" t="s">
        <v>76</v>
      </c>
      <c r="D414" s="18">
        <v>1.0900000000000001</v>
      </c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60.04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63.71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8.81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40.43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32.4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5.62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4.2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>
        <v>1.45</v>
      </c>
    </row>
    <row r="423" spans="1:4" x14ac:dyDescent="0.45">
      <c r="A423" s="15" t="s">
        <v>32</v>
      </c>
      <c r="B423" s="15">
        <v>2022</v>
      </c>
      <c r="C423" s="15" t="s">
        <v>76</v>
      </c>
      <c r="D423" s="16">
        <v>1.07</v>
      </c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67.48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66.16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8.93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40.43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33.950000000000003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5.74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0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>
        <v>1.45</v>
      </c>
    </row>
    <row r="432" spans="1:4" x14ac:dyDescent="0.45">
      <c r="A432" s="17" t="s">
        <v>32</v>
      </c>
      <c r="B432" s="17">
        <v>2023</v>
      </c>
      <c r="C432" s="17" t="s">
        <v>76</v>
      </c>
      <c r="D432" s="18">
        <v>1.07</v>
      </c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81.739999999999995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69.459999999999994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0.94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290.60000000000002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21.21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0.52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0.82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11.88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0.11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0.99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287.44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23.93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0.54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0.83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13.5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0.13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1.1499999999999999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293.32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24.28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0.55000000000000004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0.8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12.19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0.01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0.19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1.93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297.54000000000002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26.99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0.44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15.19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0.01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0.23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2.2999999999999998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291.94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27.02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0.49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0.81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15.21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0.03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0.32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3.18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281.62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31.13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0.47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0.79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17.46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0.06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0.34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4.09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282.22000000000003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32.22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0.48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0.81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17.579999999999998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0.11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0.38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5.32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290.19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33.4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0.5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0.68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17.489999999999998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0.15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0.5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6.06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269.13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38.15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0.49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0.72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16.940000000000001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0.21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0.51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6.68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248.17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34.61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0.45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0.65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15.29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0.32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0.48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7.33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257.17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38.270000000000003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0.5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0.68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17.5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0.56999999999999995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0.47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7.98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256.93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36.94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0.42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0.52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16.100000000000001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0.95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0.61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9.34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269.77999999999997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32.75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0.52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0.48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16.3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1.27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0.64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9.84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280.32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28.89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0.55000000000000004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0.47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16.61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1.46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0.65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10.44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266.64999999999998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26.13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0.47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0.47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16.23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1.68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0.72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10.88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263.95999999999998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26.51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0.45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0.44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16.829999999999998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1.81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1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11.01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253.51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34.76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0.49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0.41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16.71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0.01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1.78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0.99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11.01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234.03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37.1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0.48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0.37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16.559999999999999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0.01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1.84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1.31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10.98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221.42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35.17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0.42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0.37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15.55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0.01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2.11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1.37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10.84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166.58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38.81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0.47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0.36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14.74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0.01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2.15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1.57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11.01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130.84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40.96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0.44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0.31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14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0.01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2.35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1.65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10.62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159.79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38.94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0.47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0.33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14.63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0.01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2.34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1.43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10.41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174.33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34.090000000000003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0.42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0.17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14.18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0.01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2.87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1.55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9.9499999999999993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131.27000000000001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33.520000000000003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0.46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0.04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13.25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0.01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2.91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1.71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42.1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45.1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42.1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45.8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38.4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48.4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52.4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49.1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50.8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48.2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61.4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56.9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65.400000000000006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48.5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62.5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46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61.8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41.7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54.1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41.9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57.9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43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54.8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51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66.8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46.3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71.400000000000006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39.200000000000003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74.3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40.4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85.3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37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78.900000000000006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28.3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80.3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27.8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80.5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31.7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72.8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40.1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66.900000000000006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47.9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70.3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51.7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76.599999999999994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49.3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60.1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68.855000000000004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45.326799999999999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28.340999999999998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19.035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10.5374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20.669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24.288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25.740000000000002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25.547500000000003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30.932000000000002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38.763999999999996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37.482500000000002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2.2050000000000001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7.0000000000000001E-3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518.43489999999997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484.29849999999999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369.0874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274.77390000000003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213.81190000000001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155.3202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109.2784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555.38720000000001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498.22329999999999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394.82650000000001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308.47460000000001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253.56370000000001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197.88419999999999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155.3058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0.5202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0.43209999999999998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0.35959999999999998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0.2964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0.28489999999999999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0.27650000000000002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0.26500000000000001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1.2219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1.3189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1.4371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1.3452999999999999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1.2988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1.3055000000000001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1.3259000000000001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9.8299999999999998E-2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7.9200000000000007E-2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0.12280000000000001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9.3600000000000003E-2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7.5399999999999995E-2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9.2399999999999996E-2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0.15459999999999999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68.75160000000001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47.056400000000004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27.438600000000001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25.840599999999998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20.7834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8.6668000000000003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4.4462000000000002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20.454499999999999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29.161000000000001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22.110000000000003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22.6875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29.040000000000003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43.186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41.888000000000005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2.1560000000000001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0.84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519.55029999999999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516.46180000000004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403.50130000000001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428.12150000000003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433.89010000000002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442.36079999999998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421.0881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556.64800000000002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531.36659999999995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431.0222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462.5378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474.23379999999997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488.4513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473.08420000000001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13.1525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19.482600000000001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24.713999999999999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35.756100000000004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0.51970000000000005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0.42980000000000002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0.35510000000000003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0.33229999999999998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0.28749999999999998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0.2545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0.2303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1.2191000000000001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1.3126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1.4273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1.2384999999999999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1.4044000000000001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1.5697000000000001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1.7177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9.7900000000000001E-2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7.8700000000000006E-2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0.1217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0.24010000000000001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0.39479999999999998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0.52969999999999995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0.62290000000000001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69.240400000000008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47.620400000000004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27.8522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10.904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2.9985999999999997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20.421500000000002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29.095000000000002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21.994499999999999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19.442499999999999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20.9605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24.497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18.161000000000001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2.1419999999999999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0.83300000000000007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520.68269999999995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520.19420000000002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408.86439999999999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278.0394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189.64179999999999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124.4217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67.490799999999993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557.79359999999997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532.91639999999995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432.0197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308.88060000000002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227.249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165.34110000000001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112.3856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14.721399999999999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19.447700000000001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25.337399999999999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38.976100000000002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0.54469999999999996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0.45169999999999999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0.37209999999999999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0.30830000000000002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0.28920000000000001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0.27629999999999999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0.2666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1.2428999999999999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1.3085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1.3801000000000001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1.2226999999999999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1.2856000000000001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1.3051999999999999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1.3035000000000001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0.10639999999999999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8.4000000000000005E-2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0.12570000000000001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0.2409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0.38040000000000002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0.57789999999999997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0.68689999999999996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69.701000000000008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46.896599999999999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27.100200000000001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8.2249999999999996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3.0268000000000002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20.828499999999998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28.979500000000002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21.345500000000001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19.2775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19.744999999999997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19.101500000000001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14.805999999999999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2.2189999999999999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0.84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521.37239999999997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514.07600000000002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398.75310000000002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284.50850000000003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193.87280000000001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115.6735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54.730899999999998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558.49940000000004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527.80799999999999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424.12329999999997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319.00749999999999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236.45150000000001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163.99639999999999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108.9181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31.764299999999999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40.067599999999999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35.734000000000002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36.092799999999997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43.9161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0.48720000000000002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0.38140000000000002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0.31719999999999998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0.29110000000000003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0.27660000000000001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0.2021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0.1729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1.1940999999999999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1.3009999999999999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1.0789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0.90549999999999997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0.82250000000000001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0.81730000000000003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0.79920000000000002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0.1031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7.4099999999999999E-2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0.13800000000000001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0.27950000000000003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0.46639999999999998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0.69930000000000003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0.82740000000000002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68.9208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45.204599999999999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24.327199999999998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6.6176000000000004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2.0868000000000002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0.24439999999999998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20.2895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24.4695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17.253499999999999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4.3889999999999993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4.125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8.6624999999999996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13.024000000000001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2.1560000000000001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7.0000000000000001E-3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522.39689999999996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493.75599999999997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282.1311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147.102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70.170199999999994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7.6028000000000002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-20.118099999999998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559.66089999999997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508.49059999999997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310.09129999999999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179.9366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108.57470000000001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53.153100000000002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28.5869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11.6174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14.105499999999999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15.7525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23.235499999999998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0.53269999999999995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0.41199999999999998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0.3503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0.2954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0.26469999999999999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0.25140000000000001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0.25740000000000002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1.2105999999999999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1.2696000000000001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1.2616000000000001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1.2456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1.2777000000000001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1.2974000000000001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1.2761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0.10780000000000001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8.1100000000000005E-2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7.9899999999999999E-2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0.15060000000000001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0.25869999999999999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0.46870000000000001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0.70420000000000005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67.915000000000006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44.537199999999999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25.962800000000001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14.626399999999999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7.0875999999999992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1.8800000000000001E-2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1.8800000000000001E-2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20.251000000000001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23.694000000000003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21.785499999999999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22.302500000000002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26.103000000000002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32.3125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41.728500000000004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2.1629999999999998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7.0000000000000001E-3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518.71429999999998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489.72899999999998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407.87979999999999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315.19029999999998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258.8997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210.36349999999999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178.52789999999999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555.79049999999995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504.90339999999998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435.21300000000002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351.6311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303.0179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259.73919999999998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232.9522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43.474600000000002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46.690600000000003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36.590200000000003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45.412199999999999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42.322499999999998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0.55410000000000004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0.43809999999999999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0.45119999999999999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0.38600000000000001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0.35010000000000002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0.40760000000000002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0.4879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1.2569999999999999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1.3160000000000001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1.3762000000000001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1.5484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1.7594000000000001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1.8230999999999999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1.855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0.1055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8.2000000000000003E-2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0.16489999999999999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0.28539999999999999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0.45250000000000001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0.55189999999999995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0.58479999999999999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69.033600000000007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44.715800000000002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15.810799999999999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3.6565999999999996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0.32900000000000001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0.54519999999999991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0.12219999999999999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20.965999999999998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24.463999999999999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15.592499999999999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1.133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1.9855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1.837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0.24200000000000002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2.2329999999999997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7.0000000000000001E-3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519.51679999999999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481.64589999999998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268.51260000000002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137.79929999999999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70.285399999999996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23.718800000000002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-5.7050000000000001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556.37860000000001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495.63409999999999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296.19049999999999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171.80760000000001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109.0865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67.666899999999998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42.113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2025-08-18T19:08:12Z</dcterms:modified>
</cp:coreProperties>
</file>