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TA\SuppXLS\"/>
    </mc:Choice>
  </mc:AlternateContent>
  <xr:revisionPtr revIDLastSave="0" documentId="8_{17D29DDE-C65E-4A18-843C-8DF1653C88E7}" xr6:coauthVersionLast="47" xr6:coauthVersionMax="47" xr10:uidLastSave="{00000000-0000-0000-0000-000000000000}"/>
  <bookViews>
    <workbookView xWindow="-98" yWindow="-98" windowWidth="28996" windowHeight="17475" firstSheet="1" activeTab="1" xr2:uid="{693B72C3-6B34-4E45-9416-347F2176C33F}"/>
  </bookViews>
  <sheets>
    <sheet name="ev_charging_uc" sheetId="10" r:id="rId1"/>
    <sheet name="ts_annual" sheetId="1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K9" i="11" l="1"/>
  <c r="AG9" i="11"/>
  <c r="AC9" i="11"/>
  <c r="A10" i="10"/>
  <c r="H23" i="10" s="1"/>
  <c r="X9" i="11"/>
  <c r="S9" i="11"/>
  <c r="N9" i="11"/>
  <c r="I9" i="11"/>
  <c r="A11" i="11"/>
  <c r="C9" i="11" s="1"/>
  <c r="H24" i="10" l="1"/>
  <c r="H21" i="10" s="1"/>
  <c r="I24" i="10"/>
  <c r="I23" i="10" s="1"/>
  <c r="E24" i="10"/>
  <c r="E23" i="10"/>
</calcChain>
</file>

<file path=xl/sharedStrings.xml><?xml version="1.0" encoding="utf-8"?>
<sst xmlns="http://schemas.openxmlformats.org/spreadsheetml/2006/main" count="81" uniqueCount="46">
  <si>
    <t>UC_N</t>
  </si>
  <si>
    <t>Pset_CI</t>
  </si>
  <si>
    <t>Cset_CN</t>
  </si>
  <si>
    <t>TimeSlice</t>
  </si>
  <si>
    <t>UC_FLO</t>
  </si>
  <si>
    <t>share of charging at night</t>
  </si>
  <si>
    <t>Pset_CO</t>
  </si>
  <si>
    <t>UC_RHSRT</t>
  </si>
  <si>
    <t>UC_bev night chg limit</t>
  </si>
  <si>
    <t>AuxStoIN</t>
  </si>
  <si>
    <t>night</t>
  </si>
  <si>
    <t>day</t>
  </si>
  <si>
    <t>~UC_Sets: R_E: AllRegions</t>
  </si>
  <si>
    <t>ELC</t>
  </si>
  <si>
    <t>UC_RHSRT~0</t>
  </si>
  <si>
    <t>pset_pn</t>
  </si>
  <si>
    <t>*EV*</t>
  </si>
  <si>
    <t>season</t>
  </si>
  <si>
    <t>weekly</t>
  </si>
  <si>
    <t>daynite</t>
  </si>
  <si>
    <t>wparent</t>
  </si>
  <si>
    <t>dparent</t>
  </si>
  <si>
    <t>AllS</t>
  </si>
  <si>
    <t>a</t>
  </si>
  <si>
    <t>AllH</t>
  </si>
  <si>
    <t>ts_annual</t>
  </si>
  <si>
    <t>commodity</t>
  </si>
  <si>
    <t>timeslice</t>
  </si>
  <si>
    <t>com_fr</t>
  </si>
  <si>
    <t>process</t>
  </si>
  <si>
    <t>elc_spv-ITA</t>
  </si>
  <si>
    <t>AllSaAllH</t>
  </si>
  <si>
    <t>IMPNRGZ</t>
  </si>
  <si>
    <t>elc_won-ITA</t>
  </si>
  <si>
    <t>elc_wof-ITA</t>
  </si>
  <si>
    <t>g_yrfr</t>
  </si>
  <si>
    <t>elc_roadtransport</t>
  </si>
  <si>
    <t>day_night</t>
  </si>
  <si>
    <t>D</t>
  </si>
  <si>
    <t>N</t>
  </si>
  <si>
    <t>elc_buildings</t>
  </si>
  <si>
    <t>elc_industry</t>
  </si>
  <si>
    <t>com_pkflx</t>
  </si>
  <si>
    <t>ncap_afs</t>
  </si>
  <si>
    <t>pset_ci</t>
  </si>
  <si>
    <t>hydro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</si>
</sst>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8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5" fillId="3" borderId="3" applyNumberFormat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</cellStyleXfs>
  <cellXfs count="6">
    <xf numFmtId="0" fontId="0" fillId="0" borderId="0" xfId="0"/>
    <xf numFmtId="0" fontId="6" fillId="0" borderId="0" xfId="0" applyFont="1"/>
    <xf numFmtId="0" fontId="5" fillId="3" borderId="3" xfId="5"/>
    <xf numFmtId="0" fontId="3" fillId="0" borderId="1" xfId="6"/>
    <xf numFmtId="0" fontId="4" fillId="0" borderId="2" xfId="7"/>
    <xf numFmtId="0" fontId="0" fillId="4" borderId="0" xfId="0" applyFill="1"/>
  </cellXfs>
  <cellStyles count="8">
    <cellStyle name="Heading 2 2" xfId="6" xr:uid="{3B5EE0B4-BF11-4EAE-878D-F1A2A4DBC755}"/>
    <cellStyle name="Heading 3 2" xfId="7" xr:uid="{F89187D4-DB3C-47E4-B2BB-03E8B883B452}"/>
    <cellStyle name="Input 2" xfId="5" xr:uid="{F5D9C40D-D00D-433C-8F39-962BE2B011FD}"/>
    <cellStyle name="Neutral 2" xfId="1" xr:uid="{2A305450-C5CF-4CC5-86F9-3D00970A4742}"/>
    <cellStyle name="Normal" xfId="0" builtinId="0"/>
    <cellStyle name="Normal 2" xfId="3" xr:uid="{B00B1BAB-0B61-4644-90BC-3B4AC0B71574}"/>
    <cellStyle name="Normal 4" xfId="4" xr:uid="{F224D54D-8D8C-4C41-A8B1-6A05EA1C5A7C}"/>
    <cellStyle name="Normal 5" xfId="2" xr:uid="{294FAA9E-F8E2-4E5A-80DC-EF62F00084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Ved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Veda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0D74-481E-42AA-A497-6D812F7D073A}">
  <dimension ref="A10:M24"/>
  <sheetViews>
    <sheetView workbookViewId="0">
      <selection activeCell="H21" sqref="H21"/>
    </sheetView>
  </sheetViews>
  <sheetFormatPr defaultRowHeight="14.25" x14ac:dyDescent="0.45"/>
  <sheetData>
    <row r="10" spans="1:4" x14ac:dyDescent="0.45">
      <c r="A10" t="str">
        <f>IFERROR([1]Veda!B5,"ts_annual")</f>
        <v>ts_annual</v>
      </c>
      <c r="B10" s="5"/>
      <c r="C10" s="5" t="s">
        <v>37</v>
      </c>
      <c r="D10" t="s">
        <v>25</v>
      </c>
    </row>
    <row r="11" spans="1:4" x14ac:dyDescent="0.45">
      <c r="B11" s="5"/>
      <c r="C11" s="5" t="s">
        <v>38</v>
      </c>
      <c r="D11" t="s">
        <v>31</v>
      </c>
    </row>
    <row r="12" spans="1:4" x14ac:dyDescent="0.45">
      <c r="C12" t="s">
        <v>39</v>
      </c>
      <c r="D12" t="s">
        <v>31</v>
      </c>
    </row>
    <row r="17" spans="3:13" x14ac:dyDescent="0.45">
      <c r="I17" s="2">
        <v>0.75</v>
      </c>
      <c r="K17" s="1" t="s">
        <v>5</v>
      </c>
    </row>
    <row r="18" spans="3:13" ht="17.25" thickBot="1" x14ac:dyDescent="0.55000000000000004">
      <c r="C18" s="3" t="s">
        <v>12</v>
      </c>
    </row>
    <row r="19" spans="3:13" ht="14.65" thickTop="1" x14ac:dyDescent="0.45"/>
    <row r="21" spans="3:13" ht="17.25" thickBot="1" x14ac:dyDescent="0.55000000000000004">
      <c r="H21" s="3" t="str">
        <f>IF(H23=H24,"Not Required!","~UC_T: LO")</f>
        <v>Not Required!</v>
      </c>
    </row>
    <row r="22" spans="3:13" ht="15" thickTop="1" thickBot="1" x14ac:dyDescent="0.5">
      <c r="C22" s="4" t="s">
        <v>0</v>
      </c>
      <c r="D22" s="4" t="s">
        <v>1</v>
      </c>
      <c r="E22" s="4" t="s">
        <v>6</v>
      </c>
      <c r="F22" s="4" t="s">
        <v>15</v>
      </c>
      <c r="G22" s="4" t="s">
        <v>2</v>
      </c>
      <c r="H22" s="4" t="s">
        <v>3</v>
      </c>
      <c r="I22" s="4" t="s">
        <v>4</v>
      </c>
      <c r="J22" s="4" t="s">
        <v>7</v>
      </c>
      <c r="K22" s="4" t="s">
        <v>14</v>
      </c>
    </row>
    <row r="23" spans="3:13" x14ac:dyDescent="0.45">
      <c r="C23" t="s">
        <v>8</v>
      </c>
      <c r="D23" t="s">
        <v>13</v>
      </c>
      <c r="E23" t="str">
        <f>G23</f>
        <v>AuxStoIN</v>
      </c>
      <c r="F23" t="s">
        <v>16</v>
      </c>
      <c r="G23" t="s">
        <v>9</v>
      </c>
      <c r="H23" t="str">
        <f>HLOOKUP($A$10,$D$10:$CU$12,3,FALSE)</f>
        <v>AllSaAllH</v>
      </c>
      <c r="I23">
        <f>1+I24</f>
        <v>0.25</v>
      </c>
      <c r="J23">
        <v>0</v>
      </c>
      <c r="K23">
        <v>3</v>
      </c>
      <c r="M23" t="s">
        <v>10</v>
      </c>
    </row>
    <row r="24" spans="3:13" x14ac:dyDescent="0.45">
      <c r="D24" t="s">
        <v>13</v>
      </c>
      <c r="E24" t="str">
        <f>G24</f>
        <v>AuxStoIN</v>
      </c>
      <c r="F24" t="s">
        <v>16</v>
      </c>
      <c r="G24" t="s">
        <v>9</v>
      </c>
      <c r="H24" t="str">
        <f>HLOOKUP($A$10,$D$10:$CU$12,2,FALSE)</f>
        <v>AllSaAllH</v>
      </c>
      <c r="I24">
        <f>-$I$17</f>
        <v>-0.75</v>
      </c>
      <c r="M2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FADE9-45A7-4099-983E-5D231D7BEE9D}">
  <dimension ref="A9:AM12"/>
  <sheetViews>
    <sheetView tabSelected="1" workbookViewId="0"/>
  </sheetViews>
  <sheetFormatPr defaultRowHeight="14.25" x14ac:dyDescent="0.45"/>
  <sheetData>
    <row r="9" spans="1:39" x14ac:dyDescent="0.45">
      <c r="C9" t="str">
        <f>IF(A11="x","DeActivated","~TimeSlices")</f>
        <v>~TimeSlices</v>
      </c>
      <c r="I9" t="str">
        <f>IF(A11="x","DeActivated","~TFM_DINS-AT")</f>
        <v>~TFM_DINS-AT</v>
      </c>
      <c r="N9" t="str">
        <f>IF(A11="x","DeActivated","~TFM_DINS-AT")</f>
        <v>~TFM_DINS-AT</v>
      </c>
      <c r="S9" t="str">
        <f>IF(A11="x","DeActivated","~TFM_DINS-AT")</f>
        <v>~TFM_DINS-AT</v>
      </c>
      <c r="X9" t="str">
        <f>IF(A11="x","DeActivated","~TFM_DINS-AT")</f>
        <v>~TFM_DINS-AT</v>
      </c>
      <c r="AC9" t="str">
        <f>IF(A11="x","DeActivated","~TFM_DINS-AT")</f>
        <v>~TFM_DINS-AT</v>
      </c>
      <c r="AG9" t="str">
        <f>IF(A11="x","DeActivated","~TFM_DINS-AT")</f>
        <v>~TFM_DINS-AT</v>
      </c>
      <c r="AK9" t="str">
        <f>IF(A11="x","DeActivated","~TFM_INS-AT")</f>
        <v>~TFM_INS-AT</v>
      </c>
    </row>
    <row r="10" spans="1:39" x14ac:dyDescent="0.45">
      <c r="A10" t="s">
        <v>25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I10" t="s">
        <v>26</v>
      </c>
      <c r="J10" t="s">
        <v>27</v>
      </c>
      <c r="K10" t="s">
        <v>28</v>
      </c>
      <c r="L10" t="s">
        <v>29</v>
      </c>
      <c r="N10" t="s">
        <v>26</v>
      </c>
      <c r="O10" t="s">
        <v>27</v>
      </c>
      <c r="P10" t="s">
        <v>28</v>
      </c>
      <c r="Q10" t="s">
        <v>29</v>
      </c>
      <c r="S10" t="s">
        <v>26</v>
      </c>
      <c r="T10" t="s">
        <v>27</v>
      </c>
      <c r="U10" t="s">
        <v>28</v>
      </c>
      <c r="V10" t="s">
        <v>29</v>
      </c>
      <c r="X10" t="s">
        <v>35</v>
      </c>
      <c r="Y10" t="s">
        <v>28</v>
      </c>
      <c r="Z10" t="s">
        <v>27</v>
      </c>
      <c r="AA10" t="s">
        <v>26</v>
      </c>
      <c r="AC10" t="s">
        <v>26</v>
      </c>
      <c r="AD10" t="s">
        <v>27</v>
      </c>
      <c r="AE10" t="s">
        <v>28</v>
      </c>
      <c r="AG10" t="s">
        <v>26</v>
      </c>
      <c r="AH10" t="s">
        <v>27</v>
      </c>
      <c r="AI10" t="s">
        <v>42</v>
      </c>
      <c r="AK10" t="s">
        <v>27</v>
      </c>
      <c r="AL10" t="s">
        <v>43</v>
      </c>
      <c r="AM10" t="s">
        <v>44</v>
      </c>
    </row>
    <row r="11" spans="1:39" x14ac:dyDescent="0.45">
      <c r="A11" t="str">
        <f>IFERROR(IF([1]Veda!B5=A10,"ok","x"),"")</f>
        <v/>
      </c>
      <c r="C11" t="s">
        <v>22</v>
      </c>
      <c r="D11" t="s">
        <v>23</v>
      </c>
      <c r="E11" t="s">
        <v>24</v>
      </c>
      <c r="F11" t="s">
        <v>22</v>
      </c>
      <c r="G11" t="s">
        <v>23</v>
      </c>
      <c r="I11" t="s">
        <v>30</v>
      </c>
      <c r="J11" t="s">
        <v>31</v>
      </c>
      <c r="K11">
        <v>0.99999999999980893</v>
      </c>
      <c r="L11" t="s">
        <v>32</v>
      </c>
      <c r="N11" t="s">
        <v>33</v>
      </c>
      <c r="O11" t="s">
        <v>31</v>
      </c>
      <c r="P11">
        <v>0.99999999999979439</v>
      </c>
      <c r="Q11" t="s">
        <v>32</v>
      </c>
      <c r="S11" t="s">
        <v>34</v>
      </c>
      <c r="T11" t="s">
        <v>31</v>
      </c>
      <c r="U11">
        <v>0.99999999999979616</v>
      </c>
      <c r="V11" t="s">
        <v>32</v>
      </c>
      <c r="X11">
        <v>1</v>
      </c>
      <c r="Y11">
        <v>1.0000000000000002</v>
      </c>
      <c r="Z11" t="s">
        <v>31</v>
      </c>
      <c r="AA11" t="s">
        <v>36</v>
      </c>
      <c r="AC11" t="s">
        <v>40</v>
      </c>
      <c r="AD11" t="s">
        <v>31</v>
      </c>
      <c r="AE11">
        <v>1</v>
      </c>
      <c r="AG11" t="s">
        <v>13</v>
      </c>
      <c r="AH11" t="s">
        <v>31</v>
      </c>
      <c r="AI11">
        <v>0.29960038929139898</v>
      </c>
      <c r="AK11" t="s">
        <v>22</v>
      </c>
      <c r="AL11">
        <v>1.2</v>
      </c>
      <c r="AM11" t="s">
        <v>45</v>
      </c>
    </row>
    <row r="12" spans="1:39" x14ac:dyDescent="0.45">
      <c r="AC12" t="s">
        <v>41</v>
      </c>
      <c r="AD12" t="s">
        <v>31</v>
      </c>
      <c r="AE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ev_charging_uc</vt:lpstr>
      <vt:lpstr>ts_annual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2022-04-03T17:29:07Z</dcterms:created>
  <dcterms:modified xsi:type="dcterms:W3CDTF">2025-09-04T07:14:58Z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{ADCC680D-E3D3-45FA-AE82-984744DB2C52}</vt:lpwstr>
  </property>
</Properties>
</file>