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8996" windowHeight="17475" tabRatio="600" firstSheet="0" activeTab="0" autoFilterDateGrouping="1"/>
  </bookViews>
  <sheets>
    <sheet name="Veda" sheetId="1" state="visible" r:id="rId1"/>
    <sheet name="historical_dat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6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b val="1"/>
      <sz val="11"/>
    </font>
    <font>
      <name val="Tahoma"/>
      <charset val="1"/>
      <color indexed="81"/>
      <sz val="9"/>
    </font>
    <font>
      <name val="Tahoma"/>
      <charset val="1"/>
      <b val="1"/>
      <color indexed="81"/>
      <sz val="9"/>
    </font>
    <font>
      <b val="1"/>
    </font>
  </fonts>
  <fills count="4">
    <fill>
      <patternFill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00DCE6F1"/>
        <bgColor rgb="00DCE6F1"/>
      </patternFill>
    </fill>
  </fills>
  <borders count="1">
    <border>
      <left/>
      <right/>
      <top/>
      <bottom/>
      <diagonal/>
    </border>
  </borders>
  <cellStyleXfs count="2">
    <xf numFmtId="0" fontId="1" fillId="0" borderId="0"/>
    <xf numFmtId="9" fontId="1" fillId="0" borderId="0"/>
  </cellStyleXfs>
  <cellXfs count="8">
    <xf numFmtId="0" fontId="0" fillId="0" borderId="0" pivotButton="0" quotePrefix="0" xfId="0"/>
    <xf numFmtId="0" fontId="0" fillId="0" borderId="0" pivotButton="0" quotePrefix="1" xfId="0"/>
    <xf numFmtId="0" fontId="0" fillId="0" borderId="0" applyAlignment="1" pivotButton="0" quotePrefix="0" xfId="0">
      <alignment vertical="center"/>
    </xf>
    <xf numFmtId="2" fontId="0" fillId="0" borderId="0" pivotButton="0" quotePrefix="0" xfId="0"/>
    <xf numFmtId="164" fontId="0" fillId="0" borderId="0" pivotButton="0" quotePrefix="0" xfId="0"/>
    <xf numFmtId="0" fontId="2" fillId="2" borderId="0" pivotButton="0" quotePrefix="0" xfId="0"/>
    <xf numFmtId="164" fontId="1" fillId="0" borderId="0" pivotButton="0" quotePrefix="0" xfId="1"/>
    <xf numFmtId="0" fontId="5" fillId="3" borderId="0" pivotButton="0" quotePrefix="0" xfId="0"/>
  </cellXfs>
  <cellStyles count="2">
    <cellStyle name="Normal" xfId="0" builtinId="0"/>
    <cellStyle name="Per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Amit Kanudia</author>
  </authors>
  <commentList>
    <comment ref="D8" authorId="0" shapeId="0">
      <text>
        <t xml:space="preserve">Amit Kanudia:
29-07-2025
ember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J27"/>
  <sheetViews>
    <sheetView tabSelected="1" workbookViewId="0">
      <selection activeCell="F3" sqref="F3"/>
    </sheetView>
  </sheetViews>
  <sheetFormatPr baseColWidth="8" defaultRowHeight="14.25"/>
  <cols>
    <col width="10.9296875" bestFit="1" customWidth="1" min="2" max="2"/>
    <col width="6.9296875" bestFit="1" customWidth="1" min="3" max="3"/>
    <col width="8.59765625" customWidth="1" min="4" max="4"/>
    <col width="9.53125" customWidth="1" min="5" max="5"/>
    <col width="9.73046875" bestFit="1" customWidth="1" min="6" max="7"/>
    <col width="10.06640625" bestFit="1" customWidth="1" min="8" max="8"/>
    <col width="8.59765625" bestFit="1" customWidth="1" min="9" max="9"/>
    <col width="8.9296875" bestFit="1" customWidth="1" min="10" max="10"/>
    <col width="6.265625" bestFit="1" customWidth="1" min="15" max="15"/>
    <col width="4.06640625" bestFit="1" customWidth="1" min="16" max="16"/>
    <col width="4.19921875" bestFit="1" customWidth="1" min="17" max="17"/>
    <col width="4.73046875" bestFit="1" customWidth="1" min="18" max="18"/>
    <col width="4.19921875" bestFit="1" customWidth="1" min="19" max="19"/>
    <col width="4.73046875" bestFit="1" customWidth="1" min="20" max="20"/>
    <col width="24" bestFit="1" customWidth="1" min="21" max="21"/>
    <col width="6.33203125" bestFit="1" customWidth="1" min="22" max="22"/>
    <col width="6.33203125" customWidth="1" min="23" max="23"/>
    <col width="7" bestFit="1" customWidth="1" min="24" max="24"/>
    <col width="7.86328125" bestFit="1" customWidth="1" min="25" max="26"/>
    <col width="9.19921875" bestFit="1" customWidth="1" min="27" max="27"/>
    <col width="11.19921875" bestFit="1" customWidth="1" min="28" max="28"/>
    <col width="23.73046875" bestFit="1" customWidth="1" min="30" max="30"/>
    <col width="6.33203125" bestFit="1" customWidth="1" min="31" max="31"/>
    <col width="7" bestFit="1" customWidth="1" min="32" max="32"/>
    <col width="7.86328125" bestFit="1" customWidth="1" min="33" max="33"/>
    <col width="4.73046875" bestFit="1" customWidth="1" min="34" max="34"/>
    <col width="9.19921875" bestFit="1" customWidth="1" min="35" max="35"/>
    <col width="11.19921875" bestFit="1" customWidth="1" min="36" max="36"/>
  </cols>
  <sheetData>
    <row r="1">
      <c r="AA1" t="n">
        <v>1.1</v>
      </c>
      <c r="AC1" t="n">
        <v>0.9</v>
      </c>
    </row>
    <row r="2">
      <c r="F2" s="7" t="inlineStr">
        <is>
          <t>model_fuel</t>
        </is>
      </c>
      <c r="G2" s="7" t="inlineStr">
        <is>
          <t>ember_min</t>
        </is>
      </c>
      <c r="H2" s="7" t="inlineStr">
        <is>
          <t>ember_max</t>
        </is>
      </c>
      <c r="I2" s="7" t="inlineStr">
        <is>
          <t>irena_min</t>
        </is>
      </c>
      <c r="J2" s="7" t="inlineStr">
        <is>
          <t>irena_max</t>
        </is>
      </c>
    </row>
    <row r="3">
      <c r="B3" t="inlineStr">
        <is>
          <t>~TFM_INS-AT</t>
        </is>
      </c>
      <c r="F3" t="inlineStr">
        <is>
          <t>bioenergy</t>
        </is>
      </c>
      <c r="G3" s="4" t="n">
        <v>0</v>
      </c>
      <c r="H3" s="4" t="n">
        <v>5.91324200913242</v>
      </c>
      <c r="I3" s="4" t="n">
        <v>0.1014713343480467</v>
      </c>
      <c r="J3" s="4" t="n">
        <v>6.245337512697455</v>
      </c>
      <c r="V3" t="inlineStr">
        <is>
          <t>~UC_Sets: R_E: AllRegions</t>
        </is>
      </c>
    </row>
    <row r="4">
      <c r="B4" t="inlineStr">
        <is>
          <t>pset_ci</t>
        </is>
      </c>
      <c r="C4" t="inlineStr">
        <is>
          <t>process</t>
        </is>
      </c>
      <c r="D4" t="inlineStr">
        <is>
          <t>AFA</t>
        </is>
      </c>
      <c r="F4" t="inlineStr">
        <is>
          <t>coal</t>
        </is>
      </c>
      <c r="G4" s="4" t="n">
        <v>0.2582455387859779</v>
      </c>
      <c r="H4" s="4" t="n">
        <v>0.5082841518219721</v>
      </c>
      <c r="I4" s="4" t="n">
        <v/>
      </c>
      <c r="J4" s="4" t="n">
        <v/>
      </c>
    </row>
    <row r="5">
      <c r="B5" t="inlineStr">
        <is>
          <t>hydro</t>
        </is>
      </c>
      <c r="C5" t="inlineStr">
        <is>
          <t>ep*</t>
        </is>
      </c>
      <c r="D5" s="6">
        <f>IFERROR(VLOOKUP(B5,$F$3:$J$11,5,FALSE),"")</f>
        <v/>
      </c>
      <c r="F5" t="inlineStr">
        <is>
          <t>gas</t>
        </is>
      </c>
      <c r="G5" s="4" t="n">
        <v>0.1484018264840183</v>
      </c>
      <c r="H5" s="4" t="n">
        <v>0.290144596651446</v>
      </c>
      <c r="I5" s="4" t="n">
        <v/>
      </c>
      <c r="J5" s="4" t="n">
        <v/>
      </c>
    </row>
    <row r="6">
      <c r="B6" t="inlineStr">
        <is>
          <t>solar</t>
        </is>
      </c>
      <c r="C6" t="inlineStr">
        <is>
          <t>ep*</t>
        </is>
      </c>
      <c r="D6" s="6">
        <f>IFERROR(VLOOKUP(B6,$F$3:$J$11,5,FALSE),"")</f>
        <v/>
      </c>
      <c r="F6" t="inlineStr">
        <is>
          <t>hydro</t>
        </is>
      </c>
      <c r="G6" s="4" t="n">
        <v>0.1282541068602303</v>
      </c>
      <c r="H6" s="4" t="n">
        <v>0.2943414808845913</v>
      </c>
      <c r="I6" s="4" t="n">
        <v>0.1122552421369474</v>
      </c>
      <c r="J6" s="4" t="n">
        <v>0.2179745404355702</v>
      </c>
      <c r="U6" t="inlineStr">
        <is>
          <t>~UC_T: UC_CAP~LO</t>
        </is>
      </c>
      <c r="AD6" t="inlineStr">
        <is>
          <t>~UC_T: UC_CAP~UP</t>
        </is>
      </c>
    </row>
    <row r="7">
      <c r="B7" t="inlineStr">
        <is>
          <t>wind</t>
        </is>
      </c>
      <c r="C7" t="inlineStr">
        <is>
          <t>ep*</t>
        </is>
      </c>
      <c r="D7" s="6">
        <f>IFERROR(VLOOKUP(B7,$F$3:$J$11,5,FALSE),"")</f>
        <v/>
      </c>
      <c r="F7" t="inlineStr">
        <is>
          <t>nuclear</t>
        </is>
      </c>
      <c r="G7" s="4" t="n">
        <v>0.587915712678024</v>
      </c>
      <c r="H7" s="4" t="n">
        <v>0.985117537628953</v>
      </c>
      <c r="I7" s="4" t="n">
        <v>0.5875181640008895</v>
      </c>
      <c r="J7" s="4" t="n">
        <v>0.9843175301920126</v>
      </c>
      <c r="U7" t="inlineStr">
        <is>
          <t>UC_N</t>
        </is>
      </c>
      <c r="V7" t="inlineStr">
        <is>
          <t>pset_ci</t>
        </is>
      </c>
      <c r="W7" t="inlineStr">
        <is>
          <t>pset_co</t>
        </is>
      </c>
      <c r="X7" t="inlineStr">
        <is>
          <t>UC_ACT</t>
        </is>
      </c>
      <c r="Y7" t="n">
        <v>2022</v>
      </c>
      <c r="Z7" t="n">
        <v>2050</v>
      </c>
      <c r="AA7" t="inlineStr">
        <is>
          <t>UC_RHSRT</t>
        </is>
      </c>
      <c r="AB7" t="inlineStr">
        <is>
          <t>UC_RHSRT~0</t>
        </is>
      </c>
      <c r="AD7" t="inlineStr">
        <is>
          <t>UC_N</t>
        </is>
      </c>
      <c r="AE7" t="inlineStr">
        <is>
          <t>pset_ci</t>
        </is>
      </c>
      <c r="AF7" t="inlineStr">
        <is>
          <t>UC_ACT</t>
        </is>
      </c>
      <c r="AG7" t="inlineStr">
        <is>
          <t>UC_CAP</t>
        </is>
      </c>
      <c r="AH7" t="n">
        <v>2050</v>
      </c>
      <c r="AI7" t="inlineStr">
        <is>
          <t>UC_RHSRT</t>
        </is>
      </c>
      <c r="AJ7" t="inlineStr">
        <is>
          <t>UC_RHSRT~0</t>
        </is>
      </c>
    </row>
    <row r="8">
      <c r="B8" t="inlineStr">
        <is>
          <t>nuclear</t>
        </is>
      </c>
      <c r="C8" t="inlineStr">
        <is>
          <t>ep*</t>
        </is>
      </c>
      <c r="D8" s="6">
        <f>IFERROR(VLOOKUP(B8,$F$3:$J$11,3,FALSE),"")</f>
        <v/>
      </c>
      <c r="F8" t="inlineStr">
        <is>
          <t>oil</t>
        </is>
      </c>
      <c r="G8" s="4" t="n">
        <v/>
      </c>
      <c r="H8" s="4" t="n">
        <v/>
      </c>
      <c r="I8" s="4" t="n">
        <v>0.004027528154939009</v>
      </c>
      <c r="J8" s="4" t="n">
        <v>0.01518071241236685</v>
      </c>
      <c r="U8" t="inlineStr">
        <is>
          <t>UCE_max coal fleet utilization</t>
        </is>
      </c>
      <c r="V8" t="inlineStr">
        <is>
          <t>coal</t>
        </is>
      </c>
      <c r="W8" s="1" t="inlineStr">
        <is>
          <t>-CO2Captured</t>
        </is>
      </c>
      <c r="X8">
        <f>-1/8.76</f>
        <v/>
      </c>
      <c r="Y8" s="3">
        <f>VLOOKUP(V8,$F$3:$J$11,3,FALSE)</f>
        <v/>
      </c>
      <c r="Z8" s="3">
        <f>Y8*$AA$1</f>
        <v/>
      </c>
      <c r="AA8" t="n">
        <v>0</v>
      </c>
      <c r="AB8" t="n">
        <v>3</v>
      </c>
      <c r="AD8" t="inlineStr">
        <is>
          <t>UCE_min coal fleet utilization</t>
        </is>
      </c>
      <c r="AE8" t="inlineStr">
        <is>
          <t>coal</t>
        </is>
      </c>
      <c r="AF8">
        <f>-1/8.76</f>
        <v/>
      </c>
      <c r="AG8" s="3">
        <f>VLOOKUP(AE8,$F$3:$J$11,2,FALSE)</f>
        <v/>
      </c>
      <c r="AH8">
        <f>AG8*$AC$1</f>
        <v/>
      </c>
      <c r="AI8" t="n">
        <v>0</v>
      </c>
      <c r="AJ8" t="n">
        <v>3</v>
      </c>
    </row>
    <row r="9">
      <c r="F9" t="inlineStr">
        <is>
          <t>solar</t>
        </is>
      </c>
      <c r="G9" s="4" t="n">
        <v>0.03805175038051751</v>
      </c>
      <c r="H9" s="4" t="n">
        <v>0.1558658236740428</v>
      </c>
      <c r="I9" s="4" t="n">
        <v>0.06787671232876712</v>
      </c>
      <c r="J9" s="4" t="n">
        <v>0.228310502283105</v>
      </c>
      <c r="U9" t="inlineStr">
        <is>
          <t>UCE_max gas fleet utilization</t>
        </is>
      </c>
      <c r="V9" t="inlineStr">
        <is>
          <t>gas</t>
        </is>
      </c>
      <c r="W9" s="1" t="inlineStr">
        <is>
          <t>-CO2Captured</t>
        </is>
      </c>
      <c r="X9">
        <f>-1/8.76</f>
        <v/>
      </c>
      <c r="Y9" s="3">
        <f>VLOOKUP(V9,$F$3:$J$11,3,FALSE)</f>
        <v/>
      </c>
      <c r="Z9" s="3">
        <f>Y9*$AA$1</f>
        <v/>
      </c>
      <c r="AA9" t="n">
        <v>0</v>
      </c>
      <c r="AB9" t="n">
        <v>3</v>
      </c>
      <c r="AD9" t="inlineStr">
        <is>
          <t>UCE_min gas fleet utilization</t>
        </is>
      </c>
      <c r="AE9" t="inlineStr">
        <is>
          <t>gas</t>
        </is>
      </c>
      <c r="AF9">
        <f>-1/8.76</f>
        <v/>
      </c>
      <c r="AG9" s="3">
        <f>VLOOKUP(AE9,$F$3:$J$11,2,FALSE)</f>
        <v/>
      </c>
      <c r="AH9">
        <f>AG9*$AC$1</f>
        <v/>
      </c>
      <c r="AI9" t="n">
        <v>0</v>
      </c>
      <c r="AJ9" t="n">
        <v>3</v>
      </c>
    </row>
    <row r="10" ht="14.65" customHeight="1">
      <c r="F10" t="inlineStr">
        <is>
          <t>wind</t>
        </is>
      </c>
      <c r="G10" s="4" t="n">
        <v>0</v>
      </c>
      <c r="H10" s="4" t="n">
        <v>0.2527723418134377</v>
      </c>
      <c r="I10" s="4" t="n">
        <v>0.06545376712328767</v>
      </c>
      <c r="J10" s="4" t="n">
        <v>0.2458465952447315</v>
      </c>
    </row>
    <row r="11" ht="14.65" customHeight="1">
      <c r="G11" s="4" t="n"/>
      <c r="H11" s="4" t="n"/>
      <c r="I11" s="4" t="n"/>
      <c r="J11" s="4" t="n"/>
    </row>
    <row r="13">
      <c r="B13" t="inlineStr">
        <is>
          <t>~TFM_INS</t>
        </is>
      </c>
    </row>
    <row r="14">
      <c r="B14" t="inlineStr">
        <is>
          <t>attribute</t>
        </is>
      </c>
      <c r="C14" t="inlineStr">
        <is>
          <t>value</t>
        </is>
      </c>
      <c r="D14" t="inlineStr">
        <is>
          <t>process</t>
        </is>
      </c>
    </row>
    <row r="15">
      <c r="B15" t="inlineStr">
        <is>
          <t>START</t>
        </is>
      </c>
      <c r="C15" t="n">
        <v>2100</v>
      </c>
      <c r="D15" s="1">
        <f>_xlfn.TEXTJOIN(",",TRUE,L15:L27)</f>
        <v/>
      </c>
      <c r="L15" t="inlineStr">
        <is>
          <t>Bioenergy + CCUS</t>
        </is>
      </c>
    </row>
    <row r="16">
      <c r="L16" t="inlineStr">
        <is>
          <t>Bioenergy - Cofiring</t>
        </is>
      </c>
    </row>
    <row r="17">
      <c r="L17" t="inlineStr">
        <is>
          <t>Bioenergy - Large scale unit</t>
        </is>
      </c>
    </row>
    <row r="18">
      <c r="L18" t="inlineStr">
        <is>
          <t>Bioenergy - Medium-scale CHP</t>
        </is>
      </c>
    </row>
    <row r="19">
      <c r="L19" t="inlineStr">
        <is>
          <t>Concentrating solar power</t>
        </is>
      </c>
    </row>
    <row r="20">
      <c r="B20" t="inlineStr">
        <is>
          <t>~TFM_INS</t>
        </is>
      </c>
      <c r="L20" t="inlineStr">
        <is>
          <t>Fuel cell (distributed electricity generation)</t>
        </is>
      </c>
    </row>
    <row r="21">
      <c r="B21" t="inlineStr">
        <is>
          <t>attribute</t>
        </is>
      </c>
      <c r="C21" t="inlineStr">
        <is>
          <t>cset_cn</t>
        </is>
      </c>
      <c r="D21" t="inlineStr">
        <is>
          <t>other_indexes</t>
        </is>
      </c>
      <c r="E21" t="inlineStr">
        <is>
          <t>value</t>
        </is>
      </c>
      <c r="L21" t="inlineStr">
        <is>
          <t>Marine</t>
        </is>
      </c>
    </row>
    <row r="22">
      <c r="B22" t="inlineStr">
        <is>
          <t>VDA_EMCB</t>
        </is>
      </c>
      <c r="C22" t="inlineStr">
        <is>
          <t>coal</t>
        </is>
      </c>
      <c r="D22" t="inlineStr">
        <is>
          <t>CO2</t>
        </is>
      </c>
      <c r="E22">
        <f>G22*3.6</f>
        <v/>
      </c>
      <c r="G22" t="n">
        <v>94</v>
      </c>
      <c r="L22" t="inlineStr">
        <is>
          <t>Oxyfuel + CCS</t>
        </is>
      </c>
    </row>
    <row r="23">
      <c r="B23" t="inlineStr">
        <is>
          <t>VDA_EMCB</t>
        </is>
      </c>
      <c r="C23" t="inlineStr">
        <is>
          <t>gas</t>
        </is>
      </c>
      <c r="D23" t="inlineStr">
        <is>
          <t>CO2</t>
        </is>
      </c>
      <c r="E23">
        <f>G23*3.6</f>
        <v/>
      </c>
      <c r="G23" t="n">
        <v>55</v>
      </c>
      <c r="L23" t="inlineStr">
        <is>
          <t>Solar photovoltaics - Buildings</t>
        </is>
      </c>
    </row>
    <row r="24">
      <c r="B24" t="inlineStr">
        <is>
          <t>VDA_EMCB</t>
        </is>
      </c>
      <c r="C24" t="inlineStr">
        <is>
          <t>oil</t>
        </is>
      </c>
      <c r="D24" t="inlineStr">
        <is>
          <t>CO2</t>
        </is>
      </c>
      <c r="E24">
        <f>G24*3.6</f>
        <v/>
      </c>
      <c r="G24" t="n">
        <v>70</v>
      </c>
      <c r="L24" t="inlineStr">
        <is>
          <t>Solar photovoltaics - Large scale unit</t>
        </is>
      </c>
    </row>
    <row r="25">
      <c r="L25" t="inlineStr">
        <is>
          <t>Wind offshore</t>
        </is>
      </c>
    </row>
    <row r="26">
      <c r="L26" t="inlineStr">
        <is>
          <t>Wind onshore</t>
        </is>
      </c>
    </row>
    <row r="27">
      <c r="L27" s="2" t="inlineStr">
        <is>
          <t>CCGT - CHP</t>
        </is>
      </c>
    </row>
  </sheetData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25"/>
  <cols>
    <col width="39.53125" bestFit="1" customWidth="1" min="1" max="1"/>
    <col width="11.73046875" bestFit="1" customWidth="1" min="2" max="7"/>
    <col width="8.73046875" bestFit="1" customWidth="1" min="8" max="8"/>
    <col width="11.73046875" bestFit="1" customWidth="1" min="9" max="12"/>
    <col width="8.73046875" bestFit="1" customWidth="1" min="13" max="13"/>
    <col width="11.73046875" bestFit="1" customWidth="1" min="14" max="19"/>
    <col width="8.73046875" bestFit="1" customWidth="1" min="20" max="20"/>
    <col width="11.73046875" bestFit="1" customWidth="1" min="21" max="23"/>
    <col width="8.73046875" bestFit="1" customWidth="1" min="24" max="24"/>
    <col width="7.73046875" bestFit="1" customWidth="1" min="25" max="25"/>
    <col width="4.73046875" bestFit="1" customWidth="1" min="26" max="27"/>
  </cols>
  <sheetData>
    <row r="1" ht="15.75" customHeight="1"/>
    <row r="15" ht="15.75" customHeight="1"/>
    <row r="30" ht="15.75" customHeight="1"/>
    <row r="44" ht="15.75" customHeight="1"/>
    <row r="59" ht="15.75" customHeight="1"/>
    <row r="71" ht="15.75" customHeight="1"/>
    <row r="84" ht="15.75" customHeight="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Amit Kanudia</dc:creator>
  <dcterms:created xsi:type="dcterms:W3CDTF">2025-07-17T06:23:24Z</dcterms:created>
  <dcterms:modified xsi:type="dcterms:W3CDTF">2025-07-29T09:05:30Z</dcterms:modified>
  <cp:lastModifiedBy>Amit Kanudia</cp:lastModifiedBy>
</cp:coreProperties>
</file>