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B4194926-BAEB-40EA-A981-EDB4A747EBE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X20" i="1" s="1"/>
  <c r="T16" i="1"/>
  <c r="T18" i="1"/>
  <c r="T20" i="1" s="1"/>
  <c r="U18" i="1"/>
  <c r="U20" i="1" s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<sst xmlns="http://schemas.openxmlformats.org/spreadsheetml/2006/main" count="1555" uniqueCount="118">
  <si>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</si>
  <si>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</si>
  <si>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</si>
  <si>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</si>
  <si>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</si>
  <si>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</si>
  <si>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</si>
  <si>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</si>
  <si>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</si>
  <si>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</si>
  <si>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</si>
  <si>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</si>
  <si>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</si>
  <si>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</si>
  <si>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</si>
  <si>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</si>
  <si>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</si>
  <si>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</si>
  <si>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</si>
  <si>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</si>
  <si>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</si>
  <si>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</si>
  <si>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</si>
  <si>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</si>
  <si>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</si>
  <si>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</si>
  <si>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</si>
  <si>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</si>
  <si>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</si>
  <si>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</si>
  <si>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</si>
  <si>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</si>
  <si>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</si>
  <si>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</si>
  <si>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</si>
  <si>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</si>
  <si>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</si>
  <si>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</si>
  <si>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</si>
  <si>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</si>
  <si>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</si>
  <si>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</si>
  <si>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</si>
  <si>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</si>
  <si>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</si>
  <si>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</si>
  <si>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</si>
  <si>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</si>
  <si>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</si>
  <si>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</si>
  <si>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</si>
  <si>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</si>
  <si>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</si>
  <si>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</si>
  <si>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</si>
  <si>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</si>
  <si>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</si>
  <si>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</si>
  <si>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</si>
  <si>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</si>
  <si>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</si>
  <si>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</si>
  <si>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</si>
  <si>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</si>
  <si>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</si>
  <si>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</si>
  <si>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</si>
  <si>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</si>
  <si>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</si>
  <si>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</si>
  <si>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</si>
  <si>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</si>
  <si>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</si>
  <si>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</si>
  <si>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</si>
  <si>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</si>
  <si>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</si>
  <si>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</si>
  <si>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</si>
  <si>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</si>
  <si>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</si>
  <si>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</si>
  <si>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</si>
  <si>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</si>
  <si>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</si>
  <si>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</si>
  <si>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</si>
  <si>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</si>
  <si>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</si>
  <si>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</si>
  <si>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</si>
  <si>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</si>
  <si>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</si>
  <si>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</si>
  <si>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</si>
  <si>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</si>
  <si>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</si>
  <si>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</si>
  <si>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</si>
  <si>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</si>
  <si>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</si>
  <si>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</si>
  <si>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</si>
  <si>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</si>
  <si>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</si>
  <si>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</si>
  <si>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</si>
  <si>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</si>
  <si>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</si>
  <si>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</si>
  <si>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</si>
  <si>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</si>
  <si>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</si>
  <si>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</si>
  <si>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</si>
  <si>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DEU</t>
  </si>
  <si>
    <t>R10EUROPE</t>
  </si>
  <si>
    <t xml:space="preserve"> TTF gas hub, major pellet importer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</si>
</sst>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547.04999999999995</c:v>
                </c:pt>
                <c:pt idx="1">
                  <c:v>574.40250000000003</c:v>
                </c:pt>
                <c:pt idx="2">
                  <c:v>640.04849999999988</c:v>
                </c:pt>
                <c:pt idx="3">
                  <c:v>722.10599999999999</c:v>
                </c:pt>
                <c:pt idx="4">
                  <c:v>820.57499999999993</c:v>
                </c:pt>
                <c:pt idx="5">
                  <c:v>919.04399999999987</c:v>
                </c:pt>
                <c:pt idx="6">
                  <c:v>990.16049999999996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">
        <v>8</v>
      </c>
      <c r="E10" t="s">
        <v>9</v>
      </c>
      <c r="Q10" s="3">
        <f>SUMIFS(iea_data!I3:I9999,iea_data!$B$3:$B$9999,Veda!$Q$9)+R26-R27</f>
        <v>547.04999999999995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">
        <v>10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ref="C12:C61" si="0">C11</f>
        <v>C7</v>
      </c>
      <c r="R12" s="8">
        <f>Q10</f>
        <v>547.04999999999995</v>
      </c>
      <c r="S12" s="8">
        <f t="shared" ref="S12:X12" si="1">$Q$10*H13</f>
        <v>574.40250000000003</v>
      </c>
      <c r="T12" s="8">
        <f t="shared" si="1"/>
        <v>640.04849999999988</v>
      </c>
      <c r="U12" s="8">
        <f t="shared" si="1"/>
        <v>722.10599999999999</v>
      </c>
      <c r="V12" s="8">
        <f t="shared" si="1"/>
        <v>820.57499999999993</v>
      </c>
      <c r="W12" s="8">
        <f t="shared" si="1"/>
        <v>919.04399999999987</v>
      </c>
      <c r="X12" s="8">
        <f t="shared" si="1"/>
        <v>990.16049999999996</v>
      </c>
    </row>
    <row r="13" spans="1:27" x14ac:dyDescent="0.45">
      <c r="A13">
        <v>7</v>
      </c>
      <c r="B13" t="s">
        <v>109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6.4004849999999989</v>
      </c>
      <c r="U16" s="6">
        <f t="shared" si="3"/>
        <v>7.2210600000000005</v>
      </c>
      <c r="V16" s="6">
        <f t="shared" si="3"/>
        <v>8.2057500000000001</v>
      </c>
      <c r="W16" s="6">
        <f t="shared" si="3"/>
        <v>18.380879999999998</v>
      </c>
      <c r="X16" s="6">
        <f t="shared" si="3"/>
        <v>29.704814999999996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196.93799999999999</v>
      </c>
      <c r="S17" s="6">
        <f t="shared" si="3"/>
        <v>183.80880000000002</v>
      </c>
      <c r="T17" s="6">
        <f t="shared" si="3"/>
        <v>198.41503499999996</v>
      </c>
      <c r="U17" s="6">
        <f t="shared" si="3"/>
        <v>209.41073999999998</v>
      </c>
      <c r="V17" s="6">
        <f t="shared" si="3"/>
        <v>237.96674999999996</v>
      </c>
      <c r="W17" s="6">
        <f t="shared" si="3"/>
        <v>266.52275999999995</v>
      </c>
      <c r="X17" s="6">
        <f t="shared" si="3"/>
        <v>297.04814999999996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328.22999999999996</v>
      </c>
      <c r="S18" s="6">
        <f t="shared" si="3"/>
        <v>344.64150000000001</v>
      </c>
      <c r="T18" s="6">
        <f t="shared" si="3"/>
        <v>384.02909999999991</v>
      </c>
      <c r="U18" s="6">
        <f t="shared" si="3"/>
        <v>411.60041999999999</v>
      </c>
      <c r="V18" s="6">
        <f t="shared" si="3"/>
        <v>443.1105</v>
      </c>
      <c r="W18" s="6">
        <f t="shared" si="3"/>
        <v>477.90287999999993</v>
      </c>
      <c r="X18" s="6">
        <f t="shared" si="3"/>
        <v>524.78506500000003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16.411499999999997</v>
      </c>
      <c r="S19" s="6">
        <f t="shared" ref="S19:X19" si="5">R19</f>
        <v>16.411499999999997</v>
      </c>
      <c r="T19" s="6">
        <f t="shared" si="5"/>
        <v>16.411499999999997</v>
      </c>
      <c r="U19" s="6">
        <f t="shared" si="5"/>
        <v>16.411499999999997</v>
      </c>
      <c r="V19" s="6">
        <f t="shared" si="5"/>
        <v>16.411499999999997</v>
      </c>
      <c r="W19" s="6">
        <f t="shared" si="5"/>
        <v>16.411499999999997</v>
      </c>
      <c r="X19" s="6">
        <f t="shared" si="5"/>
        <v>16.411499999999997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5.4705000000000155</v>
      </c>
      <c r="S20" s="6">
        <f t="shared" si="6"/>
        <v>29.540700000000015</v>
      </c>
      <c r="T20" s="6">
        <f t="shared" si="6"/>
        <v>41.192864999999983</v>
      </c>
      <c r="U20" s="6">
        <f t="shared" si="6"/>
        <v>84.68333999999993</v>
      </c>
      <c r="V20" s="6">
        <f t="shared" si="6"/>
        <v>123.08624999999995</v>
      </c>
      <c r="W20" s="6">
        <f t="shared" si="6"/>
        <v>158.20685999999989</v>
      </c>
      <c r="X20" s="6">
        <f t="shared" si="6"/>
        <v>151.91578499999991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49.33</v>
      </c>
      <c r="Q26" t="s">
        <v>33</v>
      </c>
      <c r="R26" s="3">
        <f>O26</f>
        <v>49.33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-76.59</v>
      </c>
      <c r="Q27" t="s">
        <v>36</v>
      </c>
      <c r="R27" s="3">
        <f>-1*O27</f>
        <v>76.59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15.2</v>
      </c>
      <c r="H44">
        <f t="shared" si="9"/>
        <v>15.504</v>
      </c>
      <c r="I44">
        <f t="shared" si="9"/>
        <v>16.111999999999998</v>
      </c>
      <c r="J44">
        <f t="shared" si="9"/>
        <v>16.263999999999999</v>
      </c>
      <c r="K44">
        <f t="shared" si="9"/>
        <v>16.416</v>
      </c>
      <c r="L44">
        <f t="shared" si="9"/>
        <v>16.72</v>
      </c>
      <c r="M44">
        <f t="shared" si="9"/>
        <v>17.024000000000001</v>
      </c>
      <c r="P44">
        <f>HLOOKUP($E44&amp;"_"&amp;P$42,fuel_prices!$B$10:$I$11,2,FALSE)</f>
        <v>13.7</v>
      </c>
      <c r="Q44">
        <f>HLOOKUP($E44&amp;"_"&amp;Q$42,fuel_prices!$B$10:$I$11,2,FALSE)</f>
        <v>16.7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53</v>
      </c>
      <c r="H45">
        <f t="shared" si="9"/>
        <v>53.53</v>
      </c>
      <c r="I45">
        <f t="shared" si="9"/>
        <v>58.830000000000005</v>
      </c>
      <c r="J45">
        <f t="shared" si="9"/>
        <v>53.53</v>
      </c>
      <c r="K45">
        <f t="shared" si="9"/>
        <v>53.53</v>
      </c>
      <c r="L45">
        <f t="shared" si="9"/>
        <v>55.120000000000005</v>
      </c>
      <c r="M45">
        <f t="shared" si="9"/>
        <v>60.419999999999995</v>
      </c>
      <c r="P45">
        <f>HLOOKUP($E45&amp;"_"&amp;P$42,fuel_prices!$B$10:$I$11,2,FALSE)</f>
        <v>48</v>
      </c>
      <c r="Q45">
        <f>HLOOKUP($E45&amp;"_"&amp;Q$42,fuel_prices!$B$10:$I$11,2,FALSE)</f>
        <v>58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28</v>
      </c>
      <c r="H46">
        <f t="shared" si="9"/>
        <v>26.88</v>
      </c>
      <c r="I46">
        <f t="shared" si="9"/>
        <v>29.12</v>
      </c>
      <c r="J46">
        <f t="shared" si="9"/>
        <v>29.12</v>
      </c>
      <c r="K46">
        <f t="shared" si="9"/>
        <v>27.439999999999998</v>
      </c>
      <c r="L46">
        <f t="shared" si="9"/>
        <v>27.72</v>
      </c>
      <c r="M46">
        <f t="shared" si="9"/>
        <v>28</v>
      </c>
      <c r="P46">
        <f>HLOOKUP($E46&amp;"_"&amp;P$42,fuel_prices!$B$10:$I$11,2,FALSE)</f>
        <v>24</v>
      </c>
      <c r="Q46">
        <f>HLOOKUP($E46&amp;"_"&amp;Q$42,fuel_prices!$B$10:$I$11,2,FALSE)</f>
        <v>32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13.7</v>
      </c>
      <c r="E11">
        <v>16.7</v>
      </c>
      <c r="F11">
        <v>48</v>
      </c>
      <c r="G11">
        <v>58</v>
      </c>
      <c r="H11">
        <v>24</v>
      </c>
      <c r="I11">
        <v>32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296.72000000000003</v>
      </c>
      <c r="D11">
        <v>255.95</v>
      </c>
      <c r="E11">
        <v>15.91</v>
      </c>
      <c r="F11">
        <v>0</v>
      </c>
      <c r="G11">
        <v>45.13</v>
      </c>
      <c r="H11">
        <v>-42.08</v>
      </c>
      <c r="I11">
        <v>572.30999999999995</v>
      </c>
    </row>
    <row r="12" spans="1:9" x14ac:dyDescent="0.45">
      <c r="A12" t="s">
        <v>115</v>
      </c>
      <c r="B12">
        <v>2001</v>
      </c>
      <c r="C12">
        <v>302.91000000000003</v>
      </c>
      <c r="D12">
        <v>259.64</v>
      </c>
      <c r="E12">
        <v>16.399999999999999</v>
      </c>
      <c r="F12">
        <v>0</v>
      </c>
      <c r="G12">
        <v>45.78</v>
      </c>
      <c r="H12">
        <v>-42.12</v>
      </c>
      <c r="I12">
        <v>581.89</v>
      </c>
    </row>
    <row r="13" spans="1:9" x14ac:dyDescent="0.45">
      <c r="A13" t="s">
        <v>115</v>
      </c>
      <c r="B13">
        <v>2002</v>
      </c>
      <c r="C13">
        <v>297.20999999999998</v>
      </c>
      <c r="D13">
        <v>271.74</v>
      </c>
      <c r="E13">
        <v>16.190000000000001</v>
      </c>
      <c r="F13">
        <v>0</v>
      </c>
      <c r="G13">
        <v>48.37</v>
      </c>
      <c r="H13">
        <v>-38.369999999999997</v>
      </c>
      <c r="I13">
        <v>581.95000000000005</v>
      </c>
    </row>
    <row r="14" spans="1:9" x14ac:dyDescent="0.45">
      <c r="A14" t="s">
        <v>115</v>
      </c>
      <c r="B14">
        <v>2003</v>
      </c>
      <c r="C14">
        <v>299.02999999999997</v>
      </c>
      <c r="D14">
        <v>281.33</v>
      </c>
      <c r="E14">
        <v>13.04</v>
      </c>
      <c r="F14">
        <v>0.02</v>
      </c>
      <c r="G14">
        <v>49.11</v>
      </c>
      <c r="H14">
        <v>-52.38</v>
      </c>
      <c r="I14">
        <v>604.67999999999995</v>
      </c>
    </row>
    <row r="15" spans="1:9" x14ac:dyDescent="0.45">
      <c r="A15" t="s">
        <v>115</v>
      </c>
      <c r="B15">
        <v>2004</v>
      </c>
      <c r="C15">
        <v>306.79000000000002</v>
      </c>
      <c r="D15">
        <v>281.62</v>
      </c>
      <c r="E15">
        <v>12.88</v>
      </c>
      <c r="F15">
        <v>0.02</v>
      </c>
      <c r="G15">
        <v>48.19</v>
      </c>
      <c r="H15">
        <v>-50.81</v>
      </c>
      <c r="I15">
        <v>612.36</v>
      </c>
    </row>
    <row r="16" spans="1:9" x14ac:dyDescent="0.45">
      <c r="A16" t="s">
        <v>115</v>
      </c>
      <c r="B16">
        <v>2005</v>
      </c>
      <c r="C16">
        <v>312.43</v>
      </c>
      <c r="D16">
        <v>278.70999999999998</v>
      </c>
      <c r="E16">
        <v>13.12</v>
      </c>
      <c r="F16">
        <v>0.02</v>
      </c>
      <c r="G16">
        <v>56.86</v>
      </c>
      <c r="H16">
        <v>-61.43</v>
      </c>
      <c r="I16">
        <v>616.34</v>
      </c>
    </row>
    <row r="17" spans="1:9" x14ac:dyDescent="0.45">
      <c r="A17" t="s">
        <v>115</v>
      </c>
      <c r="B17">
        <v>2006</v>
      </c>
      <c r="C17">
        <v>312.93</v>
      </c>
      <c r="D17">
        <v>283.64999999999998</v>
      </c>
      <c r="E17">
        <v>12.67</v>
      </c>
      <c r="F17">
        <v>0.02</v>
      </c>
      <c r="G17">
        <v>48.46</v>
      </c>
      <c r="H17">
        <v>-65.44</v>
      </c>
      <c r="I17">
        <v>633.35</v>
      </c>
    </row>
    <row r="18" spans="1:9" x14ac:dyDescent="0.45">
      <c r="A18" t="s">
        <v>115</v>
      </c>
      <c r="B18">
        <v>2007</v>
      </c>
      <c r="C18">
        <v>320.33</v>
      </c>
      <c r="D18">
        <v>277.98</v>
      </c>
      <c r="E18">
        <v>12.22</v>
      </c>
      <c r="F18">
        <v>0.02</v>
      </c>
      <c r="G18">
        <v>45.95</v>
      </c>
      <c r="H18">
        <v>-62.51</v>
      </c>
      <c r="I18">
        <v>634.44000000000005</v>
      </c>
    </row>
    <row r="19" spans="1:9" x14ac:dyDescent="0.45">
      <c r="A19" t="s">
        <v>115</v>
      </c>
      <c r="B19">
        <v>2008</v>
      </c>
      <c r="C19">
        <v>315.16000000000003</v>
      </c>
      <c r="D19">
        <v>281.69</v>
      </c>
      <c r="E19">
        <v>11.09</v>
      </c>
      <c r="F19">
        <v>0.02</v>
      </c>
      <c r="G19">
        <v>41.67</v>
      </c>
      <c r="H19">
        <v>-61.77</v>
      </c>
      <c r="I19">
        <v>635.20000000000005</v>
      </c>
    </row>
    <row r="20" spans="1:9" x14ac:dyDescent="0.45">
      <c r="A20" t="s">
        <v>115</v>
      </c>
      <c r="B20">
        <v>2009</v>
      </c>
      <c r="C20">
        <v>276.39</v>
      </c>
      <c r="D20">
        <v>283.85000000000002</v>
      </c>
      <c r="E20">
        <v>11.58</v>
      </c>
      <c r="F20">
        <v>0.02</v>
      </c>
      <c r="G20">
        <v>41.86</v>
      </c>
      <c r="H20">
        <v>-54.13</v>
      </c>
      <c r="I20">
        <v>590.82000000000005</v>
      </c>
    </row>
    <row r="21" spans="1:9" x14ac:dyDescent="0.45">
      <c r="A21" t="s">
        <v>115</v>
      </c>
      <c r="B21">
        <v>2010</v>
      </c>
      <c r="C21">
        <v>301.16000000000003</v>
      </c>
      <c r="D21">
        <v>291.42</v>
      </c>
      <c r="E21">
        <v>12.06</v>
      </c>
      <c r="F21">
        <v>0.02</v>
      </c>
      <c r="G21">
        <v>42.96</v>
      </c>
      <c r="H21">
        <v>-57.92</v>
      </c>
      <c r="I21">
        <v>626.72</v>
      </c>
    </row>
    <row r="22" spans="1:9" x14ac:dyDescent="0.45">
      <c r="A22" t="s">
        <v>115</v>
      </c>
      <c r="B22">
        <v>2011</v>
      </c>
      <c r="C22">
        <v>306.11</v>
      </c>
      <c r="D22">
        <v>278.54000000000002</v>
      </c>
      <c r="E22">
        <v>12.08</v>
      </c>
      <c r="F22">
        <v>0.02</v>
      </c>
      <c r="G22">
        <v>51</v>
      </c>
      <c r="H22">
        <v>-54.77</v>
      </c>
      <c r="I22">
        <v>607.28</v>
      </c>
    </row>
    <row r="23" spans="1:9" x14ac:dyDescent="0.45">
      <c r="A23" t="s">
        <v>115</v>
      </c>
      <c r="B23">
        <v>2012</v>
      </c>
      <c r="C23">
        <v>300.92</v>
      </c>
      <c r="D23">
        <v>281.91000000000003</v>
      </c>
      <c r="E23">
        <v>12</v>
      </c>
      <c r="F23">
        <v>0.03</v>
      </c>
      <c r="G23">
        <v>46.27</v>
      </c>
      <c r="H23">
        <v>-66.81</v>
      </c>
      <c r="I23">
        <v>622.22</v>
      </c>
    </row>
    <row r="24" spans="1:9" x14ac:dyDescent="0.45">
      <c r="A24" t="s">
        <v>115</v>
      </c>
      <c r="B24">
        <v>2013</v>
      </c>
      <c r="C24">
        <v>299.36</v>
      </c>
      <c r="D24">
        <v>282.54000000000002</v>
      </c>
      <c r="E24">
        <v>11.89</v>
      </c>
      <c r="F24">
        <v>0.04</v>
      </c>
      <c r="G24">
        <v>39.22</v>
      </c>
      <c r="H24">
        <v>-71.42</v>
      </c>
      <c r="I24">
        <v>632.91999999999996</v>
      </c>
    </row>
    <row r="25" spans="1:9" x14ac:dyDescent="0.45">
      <c r="A25" t="s">
        <v>115</v>
      </c>
      <c r="B25">
        <v>2014</v>
      </c>
      <c r="C25">
        <v>302.14</v>
      </c>
      <c r="D25">
        <v>267.37</v>
      </c>
      <c r="E25">
        <v>11.47</v>
      </c>
      <c r="F25">
        <v>0.05</v>
      </c>
      <c r="G25">
        <v>40.44</v>
      </c>
      <c r="H25">
        <v>-74.319999999999993</v>
      </c>
      <c r="I25">
        <v>621.95000000000005</v>
      </c>
    </row>
    <row r="26" spans="1:9" x14ac:dyDescent="0.45">
      <c r="A26" t="s">
        <v>115</v>
      </c>
      <c r="B26">
        <v>2015</v>
      </c>
      <c r="C26">
        <v>300.43</v>
      </c>
      <c r="D26">
        <v>274.98</v>
      </c>
      <c r="E26">
        <v>11.07</v>
      </c>
      <c r="F26">
        <v>0.08</v>
      </c>
      <c r="G26">
        <v>37.01</v>
      </c>
      <c r="H26">
        <v>-85.29</v>
      </c>
      <c r="I26">
        <v>642.39</v>
      </c>
    </row>
    <row r="27" spans="1:9" x14ac:dyDescent="0.45">
      <c r="A27" t="s">
        <v>115</v>
      </c>
      <c r="B27">
        <v>2016</v>
      </c>
      <c r="C27">
        <v>300.37</v>
      </c>
      <c r="D27">
        <v>275.24</v>
      </c>
      <c r="E27">
        <v>11.63</v>
      </c>
      <c r="F27">
        <v>0.11</v>
      </c>
      <c r="G27">
        <v>28.34</v>
      </c>
      <c r="H27">
        <v>-78.86</v>
      </c>
      <c r="I27">
        <v>644.86</v>
      </c>
    </row>
    <row r="28" spans="1:9" x14ac:dyDescent="0.45">
      <c r="A28" t="s">
        <v>115</v>
      </c>
      <c r="B28">
        <v>2017</v>
      </c>
      <c r="C28">
        <v>301.43</v>
      </c>
      <c r="D28">
        <v>274.77</v>
      </c>
      <c r="E28">
        <v>11.8</v>
      </c>
      <c r="F28">
        <v>0.16</v>
      </c>
      <c r="G28">
        <v>27.84</v>
      </c>
      <c r="H28">
        <v>-80.3</v>
      </c>
      <c r="I28">
        <v>647.72</v>
      </c>
    </row>
    <row r="29" spans="1:9" x14ac:dyDescent="0.45">
      <c r="A29" t="s">
        <v>115</v>
      </c>
      <c r="B29">
        <v>2018</v>
      </c>
      <c r="C29">
        <v>299.7</v>
      </c>
      <c r="D29">
        <v>266.49</v>
      </c>
      <c r="E29">
        <v>11.86</v>
      </c>
      <c r="F29">
        <v>0.23</v>
      </c>
      <c r="G29">
        <v>31.73</v>
      </c>
      <c r="H29">
        <v>-80.459999999999994</v>
      </c>
      <c r="I29">
        <v>634.29999999999995</v>
      </c>
    </row>
    <row r="30" spans="1:9" x14ac:dyDescent="0.45">
      <c r="A30" t="s">
        <v>115</v>
      </c>
      <c r="B30">
        <v>2019</v>
      </c>
      <c r="C30">
        <v>288.64999999999998</v>
      </c>
      <c r="D30">
        <v>261.57</v>
      </c>
      <c r="E30">
        <v>11.27</v>
      </c>
      <c r="F30">
        <v>0.34</v>
      </c>
      <c r="G30">
        <v>40.130000000000003</v>
      </c>
      <c r="H30">
        <v>-72.790000000000006</v>
      </c>
      <c r="I30">
        <v>600.98</v>
      </c>
    </row>
    <row r="31" spans="1:9" x14ac:dyDescent="0.45">
      <c r="A31" t="s">
        <v>115</v>
      </c>
      <c r="B31">
        <v>2020</v>
      </c>
      <c r="C31">
        <v>273.14999999999998</v>
      </c>
      <c r="D31">
        <v>259.02</v>
      </c>
      <c r="E31">
        <v>10.87</v>
      </c>
      <c r="F31">
        <v>0.66</v>
      </c>
      <c r="G31">
        <v>47.85</v>
      </c>
      <c r="H31">
        <v>-66.88</v>
      </c>
      <c r="I31">
        <v>568.91</v>
      </c>
    </row>
    <row r="32" spans="1:9" x14ac:dyDescent="0.45">
      <c r="A32" t="s">
        <v>115</v>
      </c>
      <c r="B32">
        <v>2021</v>
      </c>
      <c r="C32">
        <v>282</v>
      </c>
      <c r="D32">
        <v>269.08999999999997</v>
      </c>
      <c r="E32">
        <v>10.69</v>
      </c>
      <c r="F32">
        <v>0.55000000000000004</v>
      </c>
      <c r="G32">
        <v>51.73</v>
      </c>
      <c r="H32">
        <v>-70.31</v>
      </c>
      <c r="I32">
        <v>587.48</v>
      </c>
    </row>
    <row r="33" spans="1:9" x14ac:dyDescent="0.45">
      <c r="A33" t="s">
        <v>115</v>
      </c>
      <c r="B33">
        <v>2022</v>
      </c>
      <c r="C33">
        <v>269.70999999999998</v>
      </c>
      <c r="D33">
        <v>256.95999999999998</v>
      </c>
      <c r="E33">
        <v>10.69</v>
      </c>
      <c r="F33">
        <v>2.4500000000000002</v>
      </c>
      <c r="G33">
        <v>49.33</v>
      </c>
      <c r="H33">
        <v>-76.59</v>
      </c>
      <c r="I33">
        <v>574.30999999999995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2025-09-04T07:17:59Z</dcterms:modified>
</cp:coreProperties>
</file>