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bRES_Tmpl\"/>
    </mc:Choice>
  </mc:AlternateContent>
  <xr:revisionPtr revIDLastSave="0" documentId="13_ncr:1_{336FB6E1-B7AE-4B63-94E9-87C5A98845E2}" xr6:coauthVersionLast="47" xr6:coauthVersionMax="47" xr10:uidLastSave="{00000000-0000-0000-0000-000000000000}"/>
  <bookViews>
    <workbookView xWindow="-98" yWindow="-98" windowWidth="28996" windowHeight="17475" activeTab="2" xr2:uid="{13522B6D-C3F1-804F-9704-F9700E076566}"/>
  </bookViews>
  <sheets>
    <sheet name="NREL ATB" sheetId="8" r:id="rId1"/>
    <sheet name="NG CCS and SMR" sheetId="9" r:id="rId2"/>
    <sheet name="ELC_Storag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5" i="9" l="1"/>
  <c r="U24" i="9"/>
  <c r="U23" i="9"/>
  <c r="U22" i="9"/>
  <c r="U21" i="9"/>
  <c r="U20" i="9"/>
  <c r="U19" i="9"/>
  <c r="Y18" i="9"/>
  <c r="X18" i="9"/>
  <c r="W18" i="9"/>
  <c r="V18" i="9"/>
  <c r="U18" i="9"/>
  <c r="R22" i="9"/>
  <c r="R23" i="9"/>
  <c r="R24" i="9"/>
  <c r="R25" i="9"/>
  <c r="R21" i="9"/>
  <c r="S17" i="9"/>
  <c r="S15" i="9"/>
  <c r="S14" i="9"/>
  <c r="S13" i="9"/>
  <c r="S12" i="9"/>
  <c r="S11" i="9"/>
  <c r="R15" i="9"/>
  <c r="R14" i="9"/>
  <c r="R13" i="9"/>
  <c r="R12" i="9"/>
  <c r="R11" i="9"/>
  <c r="Y10" i="9"/>
  <c r="X10" i="9"/>
  <c r="W10" i="9"/>
  <c r="V10" i="9"/>
  <c r="U10" i="9"/>
  <c r="T10" i="9"/>
  <c r="S10" i="9"/>
  <c r="Y9" i="9"/>
  <c r="X9" i="9"/>
  <c r="W9" i="9"/>
  <c r="V9" i="9"/>
  <c r="U9" i="9"/>
  <c r="T9" i="9"/>
  <c r="S9" i="9"/>
  <c r="Y8" i="9"/>
  <c r="X8" i="9"/>
  <c r="W8" i="9"/>
  <c r="V8" i="9"/>
  <c r="U8" i="9"/>
  <c r="T8" i="9"/>
  <c r="S8" i="9"/>
  <c r="Y7" i="9"/>
  <c r="X7" i="9"/>
  <c r="W7" i="9"/>
  <c r="V7" i="9"/>
  <c r="U7" i="9"/>
  <c r="T7" i="9"/>
  <c r="S7" i="9"/>
  <c r="A21" i="9"/>
  <c r="A22" i="9" s="1"/>
  <c r="A16" i="9"/>
  <c r="A17" i="9" s="1"/>
  <c r="A11" i="9"/>
  <c r="A12" i="9" s="1"/>
  <c r="A7" i="9"/>
  <c r="A6" i="9"/>
  <c r="Y6" i="9"/>
  <c r="X6" i="9"/>
  <c r="W6" i="9"/>
  <c r="V6" i="9"/>
  <c r="U6" i="9"/>
  <c r="T6" i="9"/>
  <c r="S6" i="9"/>
  <c r="O7" i="9"/>
  <c r="T1" i="9"/>
  <c r="B17" i="9"/>
  <c r="B16" i="9"/>
  <c r="B15" i="9"/>
  <c r="B12" i="9"/>
  <c r="B11" i="9"/>
  <c r="B10" i="9"/>
  <c r="B22" i="9"/>
  <c r="B21" i="9"/>
  <c r="B20" i="9"/>
  <c r="AL28" i="8" l="1"/>
  <c r="AK28" i="8"/>
  <c r="AL27" i="8"/>
  <c r="AK27" i="8"/>
  <c r="AL26" i="8"/>
  <c r="AK26" i="8"/>
  <c r="AL25" i="8"/>
  <c r="AK25" i="8"/>
  <c r="AL24" i="8"/>
  <c r="AK24" i="8"/>
  <c r="AL23" i="8"/>
  <c r="AK23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A38" i="8"/>
  <c r="A39" i="8"/>
  <c r="A40" i="8"/>
  <c r="A41" i="8"/>
  <c r="A42" i="8"/>
  <c r="A37" i="8"/>
  <c r="A46" i="5"/>
  <c r="A47" i="5"/>
  <c r="A50" i="5" s="1"/>
  <c r="A48" i="5"/>
  <c r="A49" i="5"/>
  <c r="A45" i="5"/>
  <c r="V6" i="5" l="1"/>
  <c r="U6" i="5"/>
  <c r="T6" i="5"/>
  <c r="S6" i="5"/>
  <c r="R6" i="5"/>
  <c r="Q6" i="5"/>
  <c r="V5" i="5"/>
  <c r="U5" i="5"/>
  <c r="T5" i="5"/>
  <c r="S5" i="5"/>
  <c r="R5" i="5"/>
  <c r="Q5" i="5"/>
  <c r="V8" i="5"/>
  <c r="U8" i="5"/>
  <c r="T8" i="5"/>
  <c r="S8" i="5"/>
  <c r="R8" i="5"/>
  <c r="Q8" i="5"/>
  <c r="V7" i="5"/>
  <c r="U7" i="5"/>
  <c r="T7" i="5"/>
  <c r="S7" i="5"/>
  <c r="R7" i="5"/>
  <c r="Q7" i="5"/>
  <c r="P8" i="5"/>
  <c r="P7" i="5"/>
  <c r="P6" i="5"/>
  <c r="P5" i="5"/>
  <c r="V4" i="5"/>
  <c r="U4" i="5"/>
  <c r="T4" i="5"/>
  <c r="S4" i="5"/>
  <c r="R4" i="5"/>
  <c r="Q4" i="5"/>
  <c r="P4" i="5"/>
  <c r="W6" i="5" l="1"/>
  <c r="K6" i="5"/>
  <c r="I6" i="5"/>
  <c r="I8" i="5" s="1"/>
  <c r="W5" i="5"/>
  <c r="K5" i="5"/>
  <c r="I5" i="5"/>
  <c r="I7" i="5" s="1"/>
</calcChain>
</file>

<file path=xl/sharedStrings.xml><?xml version="1.0" encoding="utf-8"?>
<sst xmlns="http://schemas.openxmlformats.org/spreadsheetml/2006/main" count="488" uniqueCount="159">
  <si>
    <t xml:space="preserve">   Solar Photovoltaic with Axis Tracking</t>
  </si>
  <si>
    <t xml:space="preserve">   Wind</t>
  </si>
  <si>
    <t>EN_ZCoalIGCC30</t>
  </si>
  <si>
    <t>EN_ZCoalIGCC90</t>
  </si>
  <si>
    <t>EN_GasCT</t>
  </si>
  <si>
    <t>EN_GasCTAdv</t>
  </si>
  <si>
    <t>EN_GasCC</t>
  </si>
  <si>
    <t>EN_ZGasCCAdv90</t>
  </si>
  <si>
    <t>EN_NuclearLWR</t>
  </si>
  <si>
    <t>EN_NuclearSMR</t>
  </si>
  <si>
    <t>EN_CoalUSC</t>
  </si>
  <si>
    <t>EN_Biomass</t>
  </si>
  <si>
    <t>*</t>
  </si>
  <si>
    <t xml:space="preserve"> Technology desc</t>
  </si>
  <si>
    <t>FIXOM</t>
  </si>
  <si>
    <t>EFF</t>
  </si>
  <si>
    <t>~FI_Process</t>
  </si>
  <si>
    <t>Sets</t>
  </si>
  <si>
    <t>TechName</t>
  </si>
  <si>
    <t>TechDesc</t>
  </si>
  <si>
    <t>Tact</t>
  </si>
  <si>
    <t>Tcap</t>
  </si>
  <si>
    <t>Tslvl</t>
  </si>
  <si>
    <t>TBTU</t>
  </si>
  <si>
    <t>GW</t>
  </si>
  <si>
    <t>DAYNITE</t>
  </si>
  <si>
    <t>Comm-IN</t>
  </si>
  <si>
    <t>Comm-OUT</t>
  </si>
  <si>
    <t>ELC</t>
  </si>
  <si>
    <t>CommGrp</t>
  </si>
  <si>
    <t>TimeSlice</t>
  </si>
  <si>
    <t>S_EFF</t>
  </si>
  <si>
    <t>AFC</t>
  </si>
  <si>
    <t>ELE,STG</t>
  </si>
  <si>
    <t>EN_STG8hbNREL</t>
  </si>
  <si>
    <t>ACT</t>
  </si>
  <si>
    <t>LIFE</t>
  </si>
  <si>
    <t>4 hour battery - NREL</t>
  </si>
  <si>
    <t>EN_STG4hbNREL</t>
  </si>
  <si>
    <t>8 hour battery - NREL</t>
  </si>
  <si>
    <t>Attribute</t>
  </si>
  <si>
    <t>~FI_T: INVCOST~USD22</t>
  </si>
  <si>
    <t>~FI_T: USD22</t>
  </si>
  <si>
    <t>VAROM</t>
  </si>
  <si>
    <t>ILED</t>
  </si>
  <si>
    <t>Ultra-supercritical coal (USC)</t>
  </si>
  <si>
    <t>ELE</t>
  </si>
  <si>
    <t>SEASON</t>
  </si>
  <si>
    <t>USC with 30% carbon capture and sequestration (CCS)</t>
  </si>
  <si>
    <t>USC with 90% CCS</t>
  </si>
  <si>
    <t>Combustion turbine—industrial frame</t>
  </si>
  <si>
    <t>Biomass</t>
  </si>
  <si>
    <t>ELIFE</t>
  </si>
  <si>
    <t>AF</t>
  </si>
  <si>
    <t>AFA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</si>
  <si>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</si>
  <si>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</si>
  <si>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</si>
  <si>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</si>
  <si>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</si>
  <si>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</si>
  <si>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</si>
  <si>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t>Roundtrip EFF:</t>
  </si>
  <si>
    <t>CF is duration/24 - assume one cycle per day</t>
  </si>
  <si>
    <t>VAROM = 0</t>
  </si>
  <si>
    <t>~FI_Comm</t>
  </si>
  <si>
    <t>Csets</t>
  </si>
  <si>
    <t>CommName</t>
  </si>
  <si>
    <t>CommDesc</t>
  </si>
  <si>
    <t>Unit</t>
  </si>
  <si>
    <t>PRE</t>
  </si>
  <si>
    <t>Utility-scale battery storage cost projections from NREL ATB 2024</t>
  </si>
  <si>
    <t>Includes $100 grid connection cost</t>
  </si>
  <si>
    <t>(2022$)</t>
  </si>
  <si>
    <t>Penalty_StBldRate_EWN-1</t>
  </si>
  <si>
    <t>DumGrw</t>
  </si>
  <si>
    <t>Penalty_StBldRate_EPV-1</t>
  </si>
  <si>
    <t>Penalty_StBldRate_EPV-2</t>
  </si>
  <si>
    <t>Penalty_StBldRate_EWN-2</t>
  </si>
  <si>
    <t>Penalty_StBldRate_ESG-1</t>
  </si>
  <si>
    <t>Penalty_StBldRate_ESG-2</t>
  </si>
  <si>
    <t>Penalty_StBldRate_EPV-3</t>
  </si>
  <si>
    <t>Penalty_StBldRate_EWN-3</t>
  </si>
  <si>
    <t>Penalty_StBldRate_ESG-3</t>
  </si>
  <si>
    <t>CAP_BND~0~UP</t>
  </si>
  <si>
    <t>From NREL 2024 ATB Moderate scenario</t>
  </si>
  <si>
    <t>Replaces data in SubRES_ConvElecAEO23</t>
  </si>
  <si>
    <t>Delete these techs:</t>
  </si>
  <si>
    <t>Nuclear fuel costs are in the SMR scenarios</t>
  </si>
  <si>
    <t>NG CCS 90% capture</t>
  </si>
  <si>
    <t>We will also be adding:</t>
  </si>
  <si>
    <t>EN_ZGasCCAdv97</t>
  </si>
  <si>
    <t>NG CCS with 97% capture</t>
  </si>
  <si>
    <t>Nuclear - small modular</t>
  </si>
  <si>
    <t>Data for these are in the NREL scenario spreadshset</t>
  </si>
  <si>
    <t>All costs in -- 2022$</t>
  </si>
  <si>
    <t xml:space="preserve">Regional multipliers apply </t>
  </si>
  <si>
    <t>ADD grid connection cost of $100/KW to all new builds</t>
  </si>
  <si>
    <t>INVCOST</t>
  </si>
  <si>
    <t>EN_Coal</t>
  </si>
  <si>
    <t>New coal without capture</t>
  </si>
  <si>
    <t>EN_ZCoal95</t>
  </si>
  <si>
    <t>New coal with 95% CCS</t>
  </si>
  <si>
    <t>Combined cycle</t>
  </si>
  <si>
    <t>Combustion turbine</t>
  </si>
  <si>
    <t>Nuclear—large</t>
  </si>
  <si>
    <t>VAROM  ($/MWh)</t>
  </si>
  <si>
    <t>*tech</t>
  </si>
  <si>
    <t>attribute</t>
  </si>
  <si>
    <t>From 2024 NREL ATB</t>
  </si>
  <si>
    <t>regional multipliers apply</t>
  </si>
  <si>
    <t>2022$</t>
  </si>
  <si>
    <t>Tech is NG 2-on-1 Combined Cycle (H-Frame) 97% CCS</t>
  </si>
  <si>
    <t>START</t>
  </si>
  <si>
    <t>Lo</t>
  </si>
  <si>
    <t>Inter</t>
  </si>
  <si>
    <t>High</t>
  </si>
  <si>
    <t>New large and small nuclear - we are going to use only the small from here</t>
  </si>
  <si>
    <t>Large</t>
  </si>
  <si>
    <t>Small</t>
  </si>
  <si>
    <t>VAROM (2022$/MWh)</t>
  </si>
  <si>
    <t>Heat Rate  (MMBtu/MWh)</t>
  </si>
  <si>
    <t>Fuel cost ($/MMBTU)</t>
  </si>
  <si>
    <t>FIXOM (2022$/KW-yr)</t>
  </si>
  <si>
    <t>INVCOST (2022$/KW)</t>
  </si>
  <si>
    <t>Minimum</t>
  </si>
  <si>
    <t>New</t>
  </si>
  <si>
    <t xml:space="preserve">Heat Rate </t>
  </si>
  <si>
    <t>Plant</t>
  </si>
  <si>
    <t>Outage Rates (%)</t>
  </si>
  <si>
    <t>Ramp</t>
  </si>
  <si>
    <t>Install (Y/N)</t>
  </si>
  <si>
    <t>(MMBtu/MWh)</t>
  </si>
  <si>
    <t>Load (%)</t>
  </si>
  <si>
    <t>Forced</t>
  </si>
  <si>
    <t>Planned</t>
  </si>
  <si>
    <t>Rate (%/min)</t>
  </si>
  <si>
    <t>Nuclear - Large</t>
  </si>
  <si>
    <t>Y</t>
  </si>
  <si>
    <t>Nuclear - Small</t>
  </si>
  <si>
    <t>techname</t>
  </si>
  <si>
    <t>comm-out</t>
  </si>
  <si>
    <t>comm-IN</t>
  </si>
  <si>
    <t>comm-in</t>
  </si>
  <si>
    <t>TLIFE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</si>
  <si>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</si>
  <si>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</si>
  <si>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</si>
  <si>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</si>
  <si>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</si>
  <si>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</si>
  <si>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</si>
  <si>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AuxStoOUT</t>
  </si>
  <si>
    <t>Aux commodity for storage discharging</t>
  </si>
  <si>
    <t>Twh</t>
  </si>
  <si>
    <t>coal</t>
  </si>
  <si>
    <t>gas</t>
  </si>
  <si>
    <t>nuclear</t>
  </si>
  <si>
    <t>bioenergy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</si>
</sst>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\Te\x\t"/>
    <numFmt numFmtId="165" formatCode="&quot;$&quot;#,##0"/>
    <numFmt numFmtId="166" formatCode="&quot;$&quot;#,##0.00"/>
    <numFmt numFmtId="167" formatCode="0.0%"/>
    <numFmt numFmtId="168" formatCode="&quot;$&quot;#,##0_);\(&quot;$&quot;#,##0\)"/>
    <numFmt numFmtId="169" formatCode="_(* #,##0.00_);_(* \(#,##0.00\);_(* &quot;-&quot;??_);_(@_)"/>
    <numFmt numFmtId="170" formatCode="&quot;$&quot;#,##0.00_);\(&quot;$&quot;#,##0.00\)"/>
    <numFmt numFmtId="171" formatCode="#,##0.000_);\(#,##0.000\)"/>
    <numFmt numFmtId="172" formatCode="0.0"/>
  </numFmts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rgb="FF000000"/>
      <name val="Times New Roman"/>
      <family val="1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STKFLOW - 14 of 3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theme="0" tint="-0.24994659260841701"/>
      </right>
      <top/>
      <bottom/>
      <diagonal/>
    </border>
    <border>
      <left/>
      <right style="medium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7" fillId="0" borderId="0" applyNumberFormat="0" applyProtection="0">
      <alignment horizontal="left"/>
    </xf>
    <xf numFmtId="0" fontId="8" fillId="0" borderId="0" applyNumberFormat="0" applyFill="0" applyBorder="0" applyAlignment="0" applyProtection="0"/>
    <xf numFmtId="0" fontId="9" fillId="0" borderId="1" applyNumberFormat="0" applyProtection="0">
      <alignment wrapText="1"/>
    </xf>
    <xf numFmtId="0" fontId="9" fillId="0" borderId="2" applyNumberFormat="0" applyProtection="0">
      <alignment wrapText="1"/>
    </xf>
    <xf numFmtId="0" fontId="8" fillId="0" borderId="3" applyNumberFormat="0" applyFont="0" applyProtection="0">
      <alignment wrapText="1"/>
    </xf>
    <xf numFmtId="0" fontId="8" fillId="0" borderId="4" applyNumberFormat="0" applyProtection="0">
      <alignment wrapText="1"/>
    </xf>
    <xf numFmtId="0" fontId="10" fillId="0" borderId="0"/>
    <xf numFmtId="0" fontId="11" fillId="0" borderId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3" borderId="7" applyNumberFormat="0" applyAlignment="0" applyProtection="0"/>
    <xf numFmtId="0" fontId="6" fillId="0" borderId="0"/>
    <xf numFmtId="9" fontId="18" fillId="0" borderId="0" applyFont="0" applyFill="0" applyBorder="0" applyAlignment="0" applyProtection="0"/>
    <xf numFmtId="0" fontId="22" fillId="5" borderId="0" applyNumberFormat="0" applyBorder="0" applyAlignment="0" applyProtection="0"/>
    <xf numFmtId="0" fontId="23" fillId="6" borderId="7" applyNumberFormat="0" applyAlignment="0" applyProtection="0"/>
    <xf numFmtId="169" fontId="18" fillId="0" borderId="0" applyFont="0" applyFill="0" applyBorder="0" applyAlignment="0" applyProtection="0"/>
    <xf numFmtId="0" fontId="27" fillId="0" borderId="0"/>
  </cellStyleXfs>
  <cellXfs count="82">
    <xf numFmtId="0" fontId="0" fillId="0" borderId="0" xfId="0"/>
    <xf numFmtId="0" fontId="0" fillId="2" borderId="0" xfId="0" applyFill="1"/>
    <xf numFmtId="0" fontId="12" fillId="0" borderId="5" xfId="9"/>
    <xf numFmtId="164" fontId="6" fillId="0" borderId="0" xfId="12" applyNumberFormat="1"/>
    <xf numFmtId="0" fontId="6" fillId="0" borderId="0" xfId="12"/>
    <xf numFmtId="2" fontId="6" fillId="0" borderId="0" xfId="12" applyNumberFormat="1"/>
    <xf numFmtId="1" fontId="0" fillId="0" borderId="0" xfId="0" applyNumberFormat="1"/>
    <xf numFmtId="0" fontId="5" fillId="0" borderId="0" xfId="12" applyFont="1"/>
    <xf numFmtId="164" fontId="5" fillId="0" borderId="0" xfId="12" applyNumberFormat="1" applyFont="1"/>
    <xf numFmtId="0" fontId="4" fillId="0" borderId="0" xfId="12" applyFont="1"/>
    <xf numFmtId="164" fontId="12" fillId="0" borderId="5" xfId="9" applyNumberFormat="1"/>
    <xf numFmtId="164" fontId="15" fillId="0" borderId="0" xfId="0" applyNumberFormat="1" applyFont="1"/>
    <xf numFmtId="164" fontId="13" fillId="0" borderId="6" xfId="10" applyNumberFormat="1"/>
    <xf numFmtId="0" fontId="16" fillId="0" borderId="0" xfId="7" applyFont="1" applyAlignment="1">
      <alignment horizontal="left" vertical="top"/>
    </xf>
    <xf numFmtId="0" fontId="17" fillId="0" borderId="0" xfId="0" applyFont="1"/>
    <xf numFmtId="0" fontId="17" fillId="4" borderId="0" xfId="0" applyFont="1" applyFill="1"/>
    <xf numFmtId="0" fontId="0" fillId="4" borderId="0" xfId="0" applyFill="1"/>
    <xf numFmtId="0" fontId="19" fillId="4" borderId="0" xfId="0" applyFont="1" applyFill="1"/>
    <xf numFmtId="165" fontId="20" fillId="4" borderId="8" xfId="0" applyNumberFormat="1" applyFont="1" applyFill="1" applyBorder="1"/>
    <xf numFmtId="1" fontId="0" fillId="4" borderId="0" xfId="0" applyNumberFormat="1" applyFill="1"/>
    <xf numFmtId="167" fontId="21" fillId="0" borderId="0" xfId="13" applyNumberFormat="1" applyFont="1"/>
    <xf numFmtId="1" fontId="6" fillId="0" borderId="0" xfId="12" applyNumberFormat="1"/>
    <xf numFmtId="165" fontId="20" fillId="4" borderId="0" xfId="0" applyNumberFormat="1" applyFont="1" applyFill="1"/>
    <xf numFmtId="0" fontId="3" fillId="0" borderId="0" xfId="12" applyFont="1"/>
    <xf numFmtId="164" fontId="2" fillId="0" borderId="0" xfId="12" applyNumberFormat="1" applyFont="1"/>
    <xf numFmtId="0" fontId="2" fillId="0" borderId="0" xfId="12" applyFont="1"/>
    <xf numFmtId="9" fontId="6" fillId="0" borderId="0" xfId="13" applyFont="1"/>
    <xf numFmtId="0" fontId="1" fillId="0" borderId="0" xfId="12" applyFont="1"/>
    <xf numFmtId="0" fontId="25" fillId="0" borderId="0" xfId="0" applyFont="1"/>
    <xf numFmtId="0" fontId="21" fillId="0" borderId="0" xfId="0" applyFont="1" applyAlignment="1">
      <alignment horizontal="center" vertical="top"/>
    </xf>
    <xf numFmtId="165" fontId="20" fillId="7" borderId="8" xfId="0" applyNumberFormat="1" applyFont="1" applyFill="1" applyBorder="1"/>
    <xf numFmtId="165" fontId="11" fillId="7" borderId="8" xfId="0" applyNumberFormat="1" applyFont="1" applyFill="1" applyBorder="1"/>
    <xf numFmtId="168" fontId="20" fillId="7" borderId="8" xfId="0" applyNumberFormat="1" applyFont="1" applyFill="1" applyBorder="1"/>
    <xf numFmtId="166" fontId="11" fillId="7" borderId="8" xfId="0" applyNumberFormat="1" applyFont="1" applyFill="1" applyBorder="1"/>
    <xf numFmtId="39" fontId="11" fillId="7" borderId="8" xfId="0" applyNumberFormat="1" applyFont="1" applyFill="1" applyBorder="1"/>
    <xf numFmtId="39" fontId="11" fillId="7" borderId="9" xfId="0" applyNumberFormat="1" applyFont="1" applyFill="1" applyBorder="1"/>
    <xf numFmtId="169" fontId="20" fillId="7" borderId="8" xfId="16" applyFont="1" applyFill="1" applyBorder="1"/>
    <xf numFmtId="2" fontId="20" fillId="7" borderId="10" xfId="0" applyNumberFormat="1" applyFont="1" applyFill="1" applyBorder="1"/>
    <xf numFmtId="9" fontId="0" fillId="0" borderId="0" xfId="0" applyNumberFormat="1"/>
    <xf numFmtId="0" fontId="13" fillId="0" borderId="6" xfId="10"/>
    <xf numFmtId="0" fontId="13" fillId="0" borderId="6" xfId="10" applyAlignment="1">
      <alignment horizontal="center" vertical="top"/>
    </xf>
    <xf numFmtId="167" fontId="0" fillId="0" borderId="0" xfId="0" applyNumberFormat="1"/>
    <xf numFmtId="0" fontId="0" fillId="0" borderId="0" xfId="13" applyNumberFormat="1" applyFont="1"/>
    <xf numFmtId="165" fontId="0" fillId="0" borderId="0" xfId="0" applyNumberFormat="1"/>
    <xf numFmtId="166" fontId="0" fillId="0" borderId="0" xfId="0" applyNumberFormat="1"/>
    <xf numFmtId="0" fontId="17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right" vertical="center"/>
    </xf>
    <xf numFmtId="170" fontId="20" fillId="7" borderId="8" xfId="0" applyNumberFormat="1" applyFont="1" applyFill="1" applyBorder="1"/>
    <xf numFmtId="0" fontId="26" fillId="0" borderId="0" xfId="0" applyFont="1" applyAlignment="1">
      <alignment horizontal="left"/>
    </xf>
    <xf numFmtId="171" fontId="20" fillId="7" borderId="11" xfId="0" applyNumberFormat="1" applyFont="1" applyFill="1" applyBorder="1"/>
    <xf numFmtId="39" fontId="20" fillId="7" borderId="8" xfId="0" applyNumberFormat="1" applyFont="1" applyFill="1" applyBorder="1"/>
    <xf numFmtId="0" fontId="20" fillId="0" borderId="0" xfId="0" applyFont="1" applyAlignment="1">
      <alignment horizontal="center"/>
    </xf>
    <xf numFmtId="0" fontId="24" fillId="4" borderId="0" xfId="0" applyFont="1" applyFill="1"/>
    <xf numFmtId="168" fontId="20" fillId="7" borderId="12" xfId="0" applyNumberFormat="1" applyFont="1" applyFill="1" applyBorder="1"/>
    <xf numFmtId="168" fontId="20" fillId="7" borderId="13" xfId="0" applyNumberFormat="1" applyFont="1" applyFill="1" applyBorder="1"/>
    <xf numFmtId="0" fontId="21" fillId="0" borderId="14" xfId="0" applyFont="1" applyBorder="1"/>
    <xf numFmtId="0" fontId="20" fillId="0" borderId="15" xfId="0" applyFont="1" applyBorder="1"/>
    <xf numFmtId="0" fontId="20" fillId="0" borderId="0" xfId="0" applyFont="1"/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/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1" fillId="0" borderId="18" xfId="0" applyFont="1" applyBorder="1"/>
    <xf numFmtId="0" fontId="20" fillId="7" borderId="22" xfId="0" applyFont="1" applyFill="1" applyBorder="1" applyAlignment="1">
      <alignment horizontal="center"/>
    </xf>
    <xf numFmtId="9" fontId="20" fillId="7" borderId="11" xfId="0" applyNumberFormat="1" applyFont="1" applyFill="1" applyBorder="1"/>
    <xf numFmtId="0" fontId="20" fillId="7" borderId="17" xfId="0" applyFont="1" applyFill="1" applyBorder="1" applyAlignment="1">
      <alignment horizontal="center"/>
    </xf>
    <xf numFmtId="0" fontId="20" fillId="7" borderId="23" xfId="0" applyFont="1" applyFill="1" applyBorder="1" applyAlignment="1">
      <alignment horizontal="center"/>
    </xf>
    <xf numFmtId="9" fontId="20" fillId="7" borderId="8" xfId="0" applyNumberFormat="1" applyFont="1" applyFill="1" applyBorder="1"/>
    <xf numFmtId="0" fontId="20" fillId="7" borderId="24" xfId="0" applyFont="1" applyFill="1" applyBorder="1" applyAlignment="1">
      <alignment horizontal="center"/>
    </xf>
    <xf numFmtId="0" fontId="22" fillId="5" borderId="0" xfId="14"/>
    <xf numFmtId="167" fontId="22" fillId="5" borderId="0" xfId="14" applyNumberFormat="1"/>
    <xf numFmtId="0" fontId="14" fillId="3" borderId="7" xfId="11"/>
    <xf numFmtId="0" fontId="23" fillId="6" borderId="7" xfId="15"/>
    <xf numFmtId="9" fontId="0" fillId="0" borderId="0" xfId="13" applyFont="1"/>
    <xf numFmtId="172" fontId="0" fillId="0" borderId="0" xfId="13" applyNumberFormat="1" applyFont="1"/>
    <xf numFmtId="1" fontId="0" fillId="0" borderId="0" xfId="13" applyNumberFormat="1" applyFont="1"/>
    <xf numFmtId="0" fontId="17" fillId="2" borderId="0" xfId="0" applyFont="1" applyFill="1"/>
    <xf numFmtId="164" fontId="0" fillId="0" borderId="0" xfId="0" applyNumberFormat="1"/>
    <xf numFmtId="164" fontId="27" fillId="0" borderId="0" xfId="17" applyNumberFormat="1"/>
    <xf numFmtId="0" fontId="20" fillId="0" borderId="19" xfId="0" applyFont="1" applyBorder="1" applyAlignment="1">
      <alignment horizontal="center"/>
    </xf>
  </cellXfs>
  <cellStyles count="18">
    <cellStyle name="Body: normal cell" xfId="5" xr:uid="{1B5BAB09-1F06-C74A-880F-8EE8BFD54C48}"/>
    <cellStyle name="Calculation" xfId="15" builtinId="22"/>
    <cellStyle name="Comma 2" xfId="16" xr:uid="{704FF9B0-27B6-49CF-9254-41936CCC6DC8}"/>
    <cellStyle name="Font: Calibri, 9pt regular" xfId="2" xr:uid="{1629800F-AB1B-4B44-A055-B45DE1A7CC3C}"/>
    <cellStyle name="Footnotes: top row" xfId="6" xr:uid="{415C51BF-E6F2-0948-A441-D63ED6900F1B}"/>
    <cellStyle name="Header: bottom row" xfId="3" xr:uid="{61DABB19-5E52-714D-B908-81E02FC79888}"/>
    <cellStyle name="Heading 2" xfId="9" builtinId="17"/>
    <cellStyle name="Heading 3" xfId="10" builtinId="18"/>
    <cellStyle name="Input" xfId="11" builtinId="20"/>
    <cellStyle name="Neutral" xfId="14" builtinId="28"/>
    <cellStyle name="Normal" xfId="0" builtinId="0"/>
    <cellStyle name="Normal 2" xfId="7" xr:uid="{D894696C-9D77-1249-BD50-6E0271F6B88D}"/>
    <cellStyle name="Normal 2 3" xfId="8" xr:uid="{357E9E66-CA4B-6B40-8966-6DE5CA20C2AC}"/>
    <cellStyle name="Normal 3" xfId="12" xr:uid="{2B0154FE-0B36-4479-A8D9-ADA0490F4E02}"/>
    <cellStyle name="Normal 3 2" xfId="17" xr:uid="{832F9BFC-AC72-4BB7-8398-F48D3A9A5409}"/>
    <cellStyle name="Parent row" xfId="4" xr:uid="{AC300F94-9416-034F-B37D-F0D362480115}"/>
    <cellStyle name="Percent" xfId="13" builtinId="5"/>
    <cellStyle name="Table title" xfId="1" xr:uid="{24FDAC35-29C7-114F-A8F3-DF87CBBB2D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2923-0077-40C7-9F44-D8D0A8B2D421}">
  <dimension ref="A1:BO77"/>
  <sheetViews>
    <sheetView workbookViewId="0">
      <selection activeCell="A14" sqref="A14"/>
    </sheetView>
  </sheetViews>
  <sheetFormatPr defaultColWidth="11" defaultRowHeight="15.75"/>
  <cols>
    <col min="1" max="1" width="15.6875" bestFit="1" customWidth="1"/>
    <col min="5" max="5" width="9.1875" bestFit="1" customWidth="1"/>
    <col min="6" max="25" width="7.1875" bestFit="1" customWidth="1"/>
    <col min="26" max="28" width="7.3125" bestFit="1" customWidth="1"/>
    <col min="29" max="33" width="6.6875" bestFit="1" customWidth="1"/>
    <col min="37" max="37" width="16" bestFit="1" customWidth="1"/>
    <col min="38" max="38" width="22" bestFit="1" customWidth="1"/>
    <col min="40" max="40" width="5.875" bestFit="1" customWidth="1"/>
  </cols>
  <sheetData>
    <row r="1" spans="1:12">
      <c r="A1" t="s">
        <v>85</v>
      </c>
    </row>
    <row r="2" spans="1:12">
      <c r="A2" t="s">
        <v>86</v>
      </c>
    </row>
    <row r="4" spans="1:12">
      <c r="A4" s="14" t="s">
        <v>87</v>
      </c>
      <c r="L4" t="s">
        <v>88</v>
      </c>
    </row>
    <row r="5" spans="1:12">
      <c r="A5" t="s">
        <v>2</v>
      </c>
      <c r="B5" t="s">
        <v>48</v>
      </c>
    </row>
    <row r="6" spans="1:12">
      <c r="A6" t="s">
        <v>3</v>
      </c>
      <c r="B6" t="s">
        <v>49</v>
      </c>
    </row>
    <row r="7" spans="1:12">
      <c r="A7" t="s">
        <v>10</v>
      </c>
      <c r="B7" t="s">
        <v>45</v>
      </c>
    </row>
    <row r="8" spans="1:12">
      <c r="A8" t="s">
        <v>5</v>
      </c>
      <c r="B8" t="s">
        <v>50</v>
      </c>
    </row>
    <row r="9" spans="1:12">
      <c r="A9" t="s">
        <v>7</v>
      </c>
      <c r="B9" t="s">
        <v>89</v>
      </c>
    </row>
    <row r="11" spans="1:12">
      <c r="A11" s="14" t="s">
        <v>90</v>
      </c>
    </row>
    <row r="12" spans="1:12">
      <c r="A12" t="s">
        <v>91</v>
      </c>
      <c r="B12" t="s">
        <v>92</v>
      </c>
    </row>
    <row r="13" spans="1:12">
      <c r="A13" t="s">
        <v>9</v>
      </c>
      <c r="B13" t="s">
        <v>93</v>
      </c>
    </row>
    <row r="14" spans="1:12">
      <c r="A14" s="28" t="s">
        <v>94</v>
      </c>
    </row>
    <row r="16" spans="1:12">
      <c r="A16" t="s">
        <v>95</v>
      </c>
    </row>
    <row r="17" spans="1:41">
      <c r="A17" t="s">
        <v>96</v>
      </c>
    </row>
    <row r="18" spans="1:41">
      <c r="A18" s="14" t="s">
        <v>97</v>
      </c>
    </row>
    <row r="19" spans="1:41">
      <c r="A19" s="14"/>
    </row>
    <row r="20" spans="1:41">
      <c r="A20" s="14"/>
    </row>
    <row r="21" spans="1:41" ht="17.25" thickBot="1">
      <c r="A21" s="14"/>
      <c r="D21" s="2" t="s">
        <v>42</v>
      </c>
      <c r="AJ21" s="10" t="s">
        <v>16</v>
      </c>
      <c r="AK21" s="11"/>
      <c r="AL21" s="11"/>
      <c r="AM21" s="11"/>
      <c r="AN21" s="11"/>
      <c r="AO21" s="11"/>
    </row>
    <row r="22" spans="1:41" ht="16.5" thickTop="1" thickBot="1">
      <c r="A22" s="39" t="s">
        <v>140</v>
      </c>
      <c r="B22" s="39" t="s">
        <v>107</v>
      </c>
      <c r="C22" s="39" t="s">
        <v>142</v>
      </c>
      <c r="D22" s="39" t="s">
        <v>108</v>
      </c>
      <c r="E22" s="40">
        <v>2022</v>
      </c>
      <c r="F22" s="40">
        <v>2023</v>
      </c>
      <c r="G22" s="40">
        <v>2024</v>
      </c>
      <c r="H22" s="40">
        <v>2025</v>
      </c>
      <c r="I22" s="40">
        <v>2026</v>
      </c>
      <c r="J22" s="40">
        <v>2027</v>
      </c>
      <c r="K22" s="40">
        <v>2028</v>
      </c>
      <c r="L22" s="40">
        <v>2029</v>
      </c>
      <c r="M22" s="40">
        <v>2030</v>
      </c>
      <c r="N22" s="40">
        <v>2031</v>
      </c>
      <c r="O22" s="40">
        <v>2032</v>
      </c>
      <c r="P22" s="40">
        <v>2033</v>
      </c>
      <c r="Q22" s="40">
        <v>2034</v>
      </c>
      <c r="R22" s="40">
        <v>2035</v>
      </c>
      <c r="S22" s="40">
        <v>2036</v>
      </c>
      <c r="T22" s="40">
        <v>2037</v>
      </c>
      <c r="U22" s="40">
        <v>2038</v>
      </c>
      <c r="V22" s="40">
        <v>2039</v>
      </c>
      <c r="W22" s="40">
        <v>2040</v>
      </c>
      <c r="X22" s="40">
        <v>2041</v>
      </c>
      <c r="Y22" s="40">
        <v>2042</v>
      </c>
      <c r="Z22" s="40">
        <v>2043</v>
      </c>
      <c r="AA22" s="40">
        <v>2044</v>
      </c>
      <c r="AB22" s="40">
        <v>2045</v>
      </c>
      <c r="AC22" s="40">
        <v>2046</v>
      </c>
      <c r="AD22" s="40">
        <v>2047</v>
      </c>
      <c r="AE22" s="40">
        <v>2048</v>
      </c>
      <c r="AF22" s="40">
        <v>2049</v>
      </c>
      <c r="AG22" s="40">
        <v>2050</v>
      </c>
      <c r="AH22" s="40" t="s">
        <v>141</v>
      </c>
      <c r="AJ22" s="12" t="s">
        <v>17</v>
      </c>
      <c r="AK22" s="12" t="s">
        <v>18</v>
      </c>
      <c r="AL22" s="12" t="s">
        <v>19</v>
      </c>
      <c r="AM22" s="12" t="s">
        <v>20</v>
      </c>
      <c r="AN22" s="12" t="s">
        <v>21</v>
      </c>
      <c r="AO22" s="12" t="s">
        <v>22</v>
      </c>
    </row>
    <row r="23" spans="1:41">
      <c r="A23" t="s">
        <v>99</v>
      </c>
      <c r="B23" t="s">
        <v>100</v>
      </c>
      <c r="C23" t="s">
        <v>155</v>
      </c>
      <c r="D23" t="s">
        <v>98</v>
      </c>
      <c r="E23" s="30">
        <v>3201.2</v>
      </c>
      <c r="F23" s="30">
        <v>3183.7</v>
      </c>
      <c r="G23" s="30">
        <v>3166.2</v>
      </c>
      <c r="H23" s="30">
        <v>3148.7</v>
      </c>
      <c r="I23" s="30">
        <v>3131.2</v>
      </c>
      <c r="J23" s="30">
        <v>3113.7</v>
      </c>
      <c r="K23" s="30">
        <v>3096.2</v>
      </c>
      <c r="L23" s="30">
        <v>3078.7</v>
      </c>
      <c r="M23" s="30">
        <v>3061.2</v>
      </c>
      <c r="N23" s="30">
        <v>3043.7</v>
      </c>
      <c r="O23" s="30">
        <v>3026.2</v>
      </c>
      <c r="P23" s="30">
        <v>3009</v>
      </c>
      <c r="Q23" s="30">
        <v>2991</v>
      </c>
      <c r="R23" s="30">
        <v>2973.7</v>
      </c>
      <c r="S23" s="30">
        <v>2945.2</v>
      </c>
      <c r="T23" s="30">
        <v>2916.6</v>
      </c>
      <c r="U23" s="30">
        <v>2888.1</v>
      </c>
      <c r="V23" s="30">
        <v>2859.5</v>
      </c>
      <c r="W23" s="30">
        <v>2830.9</v>
      </c>
      <c r="X23" s="30">
        <v>2802.4</v>
      </c>
      <c r="Y23" s="30">
        <v>2773.8</v>
      </c>
      <c r="Z23" s="30">
        <v>2745.3</v>
      </c>
      <c r="AA23" s="30">
        <v>2716.7</v>
      </c>
      <c r="AB23" s="30">
        <v>2688.1</v>
      </c>
      <c r="AC23" s="30">
        <v>2659.6</v>
      </c>
      <c r="AD23" s="30">
        <v>2631</v>
      </c>
      <c r="AE23" s="30">
        <v>2602.5</v>
      </c>
      <c r="AF23" s="30">
        <v>2573.9</v>
      </c>
      <c r="AG23" s="30">
        <v>2545.4</v>
      </c>
      <c r="AH23" t="s">
        <v>28</v>
      </c>
      <c r="AJ23" s="13" t="s">
        <v>46</v>
      </c>
      <c r="AK23" s="13" t="str">
        <f t="shared" ref="AK23:AL28" si="0">A23</f>
        <v>EN_Coal</v>
      </c>
      <c r="AL23" s="13" t="str">
        <f t="shared" si="0"/>
        <v>New coal without capture</v>
      </c>
      <c r="AM23" s="13" t="s">
        <v>23</v>
      </c>
      <c r="AN23" s="13" t="s">
        <v>24</v>
      </c>
      <c r="AO23" s="13" t="s">
        <v>47</v>
      </c>
    </row>
    <row r="24" spans="1:41">
      <c r="A24" t="s">
        <v>101</v>
      </c>
      <c r="B24" t="s">
        <v>102</v>
      </c>
      <c r="C24" t="s">
        <v>155</v>
      </c>
      <c r="D24" t="s">
        <v>98</v>
      </c>
      <c r="E24" s="30">
        <v>5312.5</v>
      </c>
      <c r="F24" s="31">
        <v>5250</v>
      </c>
      <c r="G24" s="31">
        <v>5187.3999999999996</v>
      </c>
      <c r="H24" s="31">
        <v>5124.8</v>
      </c>
      <c r="I24" s="31">
        <v>5062.2</v>
      </c>
      <c r="J24" s="31">
        <v>4999.6000000000004</v>
      </c>
      <c r="K24" s="31">
        <v>4937.1000000000004</v>
      </c>
      <c r="L24" s="31">
        <v>4874.5</v>
      </c>
      <c r="M24" s="31">
        <v>4811.8999999999996</v>
      </c>
      <c r="N24" s="31">
        <v>4749.3</v>
      </c>
      <c r="O24" s="31">
        <v>4686.8</v>
      </c>
      <c r="P24" s="31">
        <v>4624</v>
      </c>
      <c r="Q24" s="31">
        <v>4562</v>
      </c>
      <c r="R24" s="31">
        <v>4499</v>
      </c>
      <c r="S24" s="31">
        <v>4449.8999999999996</v>
      </c>
      <c r="T24" s="31">
        <v>4400.8</v>
      </c>
      <c r="U24" s="31">
        <v>4351.7</v>
      </c>
      <c r="V24" s="31">
        <v>4302.5</v>
      </c>
      <c r="W24" s="31">
        <v>4253.3999999999996</v>
      </c>
      <c r="X24" s="31">
        <v>4204.3</v>
      </c>
      <c r="Y24" s="31">
        <v>4155.1000000000004</v>
      </c>
      <c r="Z24" s="31">
        <v>4106</v>
      </c>
      <c r="AA24" s="31">
        <v>4056.9</v>
      </c>
      <c r="AB24" s="31">
        <v>4007.8</v>
      </c>
      <c r="AC24" s="31">
        <v>3958.6</v>
      </c>
      <c r="AD24" s="31">
        <v>3909.5</v>
      </c>
      <c r="AE24" s="31">
        <v>3860.4</v>
      </c>
      <c r="AF24" s="31">
        <v>3811.2</v>
      </c>
      <c r="AG24" s="31">
        <v>3762.1</v>
      </c>
      <c r="AH24" t="s">
        <v>28</v>
      </c>
      <c r="AJ24" s="13"/>
      <c r="AK24" s="13" t="str">
        <f t="shared" si="0"/>
        <v>EN_ZCoal95</v>
      </c>
      <c r="AL24" s="13" t="str">
        <f t="shared" si="0"/>
        <v>New coal with 95% CCS</v>
      </c>
      <c r="AM24" s="13" t="s">
        <v>23</v>
      </c>
      <c r="AN24" s="13" t="s">
        <v>24</v>
      </c>
      <c r="AO24" s="13" t="s">
        <v>47</v>
      </c>
    </row>
    <row r="25" spans="1:41">
      <c r="A25" t="s">
        <v>6</v>
      </c>
      <c r="B25" t="s">
        <v>103</v>
      </c>
      <c r="C25" t="s">
        <v>156</v>
      </c>
      <c r="D25" t="s">
        <v>98</v>
      </c>
      <c r="E25" s="30">
        <v>1278.4000000000001</v>
      </c>
      <c r="F25" s="30">
        <v>1266.2</v>
      </c>
      <c r="G25" s="30">
        <v>1254.0999999999999</v>
      </c>
      <c r="H25" s="30">
        <v>1241.9000000000001</v>
      </c>
      <c r="I25" s="30">
        <v>1229.8</v>
      </c>
      <c r="J25" s="30">
        <v>1217.5999999999999</v>
      </c>
      <c r="K25" s="30">
        <v>1205.5</v>
      </c>
      <c r="L25" s="30">
        <v>1193.3</v>
      </c>
      <c r="M25" s="30">
        <v>1181.2</v>
      </c>
      <c r="N25" s="30">
        <v>1169</v>
      </c>
      <c r="O25" s="30">
        <v>1156.9000000000001</v>
      </c>
      <c r="P25" s="30">
        <v>1144.7</v>
      </c>
      <c r="Q25" s="30">
        <v>1132.5999999999999</v>
      </c>
      <c r="R25" s="30">
        <v>1120.4000000000001</v>
      </c>
      <c r="S25" s="30">
        <v>1111.2</v>
      </c>
      <c r="T25" s="30">
        <v>1102</v>
      </c>
      <c r="U25" s="30">
        <v>1092.8</v>
      </c>
      <c r="V25" s="30">
        <v>1083.5999999999999</v>
      </c>
      <c r="W25" s="30">
        <v>1074.4000000000001</v>
      </c>
      <c r="X25" s="30">
        <v>1065.2</v>
      </c>
      <c r="Y25" s="30">
        <v>1055.9000000000001</v>
      </c>
      <c r="Z25" s="30">
        <v>1046.7</v>
      </c>
      <c r="AA25" s="30">
        <v>1037.5</v>
      </c>
      <c r="AB25" s="30">
        <v>1028.3</v>
      </c>
      <c r="AC25" s="30">
        <v>1019.1</v>
      </c>
      <c r="AD25" s="30">
        <v>1009.9</v>
      </c>
      <c r="AE25" s="30">
        <v>1000.7</v>
      </c>
      <c r="AF25" s="30">
        <v>991.4</v>
      </c>
      <c r="AG25" s="30">
        <v>982.2</v>
      </c>
      <c r="AH25" t="s">
        <v>28</v>
      </c>
      <c r="AJ25" s="13"/>
      <c r="AK25" s="13" t="str">
        <f t="shared" si="0"/>
        <v>EN_GasCC</v>
      </c>
      <c r="AL25" s="13" t="str">
        <f t="shared" si="0"/>
        <v>Combined cycle</v>
      </c>
      <c r="AM25" s="13" t="s">
        <v>23</v>
      </c>
      <c r="AN25" s="13" t="s">
        <v>24</v>
      </c>
      <c r="AO25" s="13" t="s">
        <v>25</v>
      </c>
    </row>
    <row r="26" spans="1:41">
      <c r="A26" t="s">
        <v>4</v>
      </c>
      <c r="B26" t="s">
        <v>104</v>
      </c>
      <c r="C26" t="s">
        <v>156</v>
      </c>
      <c r="D26" t="s">
        <v>98</v>
      </c>
      <c r="E26" s="30">
        <v>1110.4000000000001</v>
      </c>
      <c r="F26" s="30">
        <v>1101.5999999999999</v>
      </c>
      <c r="G26" s="30">
        <v>1092.8</v>
      </c>
      <c r="H26" s="30">
        <v>1084</v>
      </c>
      <c r="I26" s="30">
        <v>1075.2</v>
      </c>
      <c r="J26" s="30">
        <v>1066.4000000000001</v>
      </c>
      <c r="K26" s="30">
        <v>1057.5999999999999</v>
      </c>
      <c r="L26" s="30">
        <v>1048.9000000000001</v>
      </c>
      <c r="M26" s="30">
        <v>1040.0999999999999</v>
      </c>
      <c r="N26" s="30">
        <v>1031.3</v>
      </c>
      <c r="O26" s="30">
        <v>1022.5</v>
      </c>
      <c r="P26" s="30">
        <v>1013.7</v>
      </c>
      <c r="Q26" s="30">
        <v>1004.9</v>
      </c>
      <c r="R26" s="30">
        <v>996.1</v>
      </c>
      <c r="S26" s="30">
        <v>987.3</v>
      </c>
      <c r="T26" s="30">
        <v>978.6</v>
      </c>
      <c r="U26" s="30">
        <v>969.8</v>
      </c>
      <c r="V26" s="30">
        <v>961</v>
      </c>
      <c r="W26" s="30">
        <v>952.2</v>
      </c>
      <c r="X26" s="30">
        <v>943.4</v>
      </c>
      <c r="Y26" s="30">
        <v>934.6</v>
      </c>
      <c r="Z26" s="30">
        <v>925.8</v>
      </c>
      <c r="AA26" s="30">
        <v>917</v>
      </c>
      <c r="AB26" s="30">
        <v>908.3</v>
      </c>
      <c r="AC26" s="30">
        <v>899.5</v>
      </c>
      <c r="AD26" s="30">
        <v>890.7</v>
      </c>
      <c r="AE26" s="30">
        <v>881.9</v>
      </c>
      <c r="AF26" s="30">
        <v>873.1</v>
      </c>
      <c r="AG26" s="30">
        <v>864.3</v>
      </c>
      <c r="AH26" t="s">
        <v>28</v>
      </c>
      <c r="AJ26" s="13"/>
      <c r="AK26" s="13" t="str">
        <f t="shared" si="0"/>
        <v>EN_GasCT</v>
      </c>
      <c r="AL26" s="13" t="str">
        <f t="shared" si="0"/>
        <v>Combustion turbine</v>
      </c>
      <c r="AM26" s="13" t="s">
        <v>23</v>
      </c>
      <c r="AN26" s="13" t="s">
        <v>24</v>
      </c>
      <c r="AO26" s="13" t="s">
        <v>25</v>
      </c>
    </row>
    <row r="27" spans="1:41">
      <c r="A27" t="s">
        <v>8</v>
      </c>
      <c r="B27" t="s">
        <v>105</v>
      </c>
      <c r="C27" t="s">
        <v>157</v>
      </c>
      <c r="D27" t="s">
        <v>98</v>
      </c>
      <c r="M27" s="32">
        <v>5750</v>
      </c>
      <c r="N27" s="32">
        <v>5700</v>
      </c>
      <c r="O27" s="32">
        <v>5650</v>
      </c>
      <c r="P27" s="32">
        <v>5600</v>
      </c>
      <c r="Q27" s="32">
        <v>5550</v>
      </c>
      <c r="R27" s="32">
        <v>5500</v>
      </c>
      <c r="S27" s="32">
        <v>5350</v>
      </c>
      <c r="T27" s="32">
        <v>5200</v>
      </c>
      <c r="U27" s="32">
        <v>5050</v>
      </c>
      <c r="V27" s="32">
        <v>4900</v>
      </c>
      <c r="W27" s="32">
        <v>4750</v>
      </c>
      <c r="X27" s="32">
        <v>4650</v>
      </c>
      <c r="Y27" s="32">
        <v>4550</v>
      </c>
      <c r="Z27" s="32">
        <v>4450</v>
      </c>
      <c r="AA27" s="32">
        <v>4350</v>
      </c>
      <c r="AB27" s="32">
        <v>4250</v>
      </c>
      <c r="AC27" s="32">
        <v>4150</v>
      </c>
      <c r="AD27" s="32">
        <v>4050</v>
      </c>
      <c r="AE27" s="32">
        <v>3950</v>
      </c>
      <c r="AF27" s="32">
        <v>3850</v>
      </c>
      <c r="AG27" s="32">
        <v>3750</v>
      </c>
      <c r="AH27" t="s">
        <v>28</v>
      </c>
      <c r="AJ27" s="13"/>
      <c r="AK27" s="13" t="str">
        <f t="shared" si="0"/>
        <v>EN_NuclearLWR</v>
      </c>
      <c r="AL27" s="13" t="str">
        <f t="shared" si="0"/>
        <v>Nuclear—large</v>
      </c>
      <c r="AM27" s="13" t="s">
        <v>23</v>
      </c>
      <c r="AN27" s="13" t="s">
        <v>24</v>
      </c>
      <c r="AO27" s="13" t="s">
        <v>47</v>
      </c>
    </row>
    <row r="28" spans="1:41">
      <c r="A28" t="s">
        <v>11</v>
      </c>
      <c r="B28" t="s">
        <v>51</v>
      </c>
      <c r="C28" t="s">
        <v>158</v>
      </c>
      <c r="D28" t="s">
        <v>98</v>
      </c>
      <c r="E28" s="30">
        <v>4829.8601712057971</v>
      </c>
      <c r="F28" s="30">
        <v>4663.2236343254726</v>
      </c>
      <c r="G28" s="30">
        <v>4496.5870974451482</v>
      </c>
      <c r="H28" s="30">
        <v>4363.9900114313505</v>
      </c>
      <c r="I28" s="30">
        <v>4282.8177121187609</v>
      </c>
      <c r="J28" s="30">
        <v>4239.8309838361365</v>
      </c>
      <c r="K28" s="30">
        <v>4211.9131339644364</v>
      </c>
      <c r="L28" s="30">
        <v>4186.0505795339513</v>
      </c>
      <c r="M28" s="30">
        <v>4160.9495215525276</v>
      </c>
      <c r="N28" s="30">
        <v>4128.6912146938848</v>
      </c>
      <c r="O28" s="30">
        <v>4098.8529805700555</v>
      </c>
      <c r="P28" s="30">
        <v>4073.8427677699347</v>
      </c>
      <c r="Q28" s="30">
        <v>4047.6807617953559</v>
      </c>
      <c r="R28" s="30">
        <v>4022.2687860909209</v>
      </c>
      <c r="S28" s="30">
        <v>3993.159130676022</v>
      </c>
      <c r="T28" s="30">
        <v>3964.3022539546373</v>
      </c>
      <c r="U28" s="30">
        <v>3937.8912711125745</v>
      </c>
      <c r="V28" s="30">
        <v>3906.994861567995</v>
      </c>
      <c r="W28" s="30">
        <v>3880.1811443616116</v>
      </c>
      <c r="X28" s="30">
        <v>3856.1758084976077</v>
      </c>
      <c r="Y28" s="30">
        <v>3827.8188526196345</v>
      </c>
      <c r="Z28" s="30">
        <v>3802.7626077451987</v>
      </c>
      <c r="AA28" s="30">
        <v>3775.6575089057455</v>
      </c>
      <c r="AB28" s="30">
        <v>3746.7915223673631</v>
      </c>
      <c r="AC28" s="30">
        <v>3718.5115809140379</v>
      </c>
      <c r="AD28" s="30">
        <v>3691.707366908965</v>
      </c>
      <c r="AE28" s="30">
        <v>3663.2168907623736</v>
      </c>
      <c r="AF28" s="30">
        <v>3633.1156318255653</v>
      </c>
      <c r="AG28" s="30">
        <v>3587.8684638205809</v>
      </c>
      <c r="AH28" t="s">
        <v>28</v>
      </c>
      <c r="AJ28" s="13"/>
      <c r="AK28" s="13" t="str">
        <f t="shared" si="0"/>
        <v>EN_Biomass</v>
      </c>
      <c r="AL28" s="13" t="str">
        <f t="shared" si="0"/>
        <v>Biomass</v>
      </c>
      <c r="AM28" s="13" t="s">
        <v>23</v>
      </c>
      <c r="AN28" s="13" t="s">
        <v>24</v>
      </c>
      <c r="AO28" s="13" t="s">
        <v>25</v>
      </c>
    </row>
    <row r="29" spans="1:41">
      <c r="A29" s="14" t="s">
        <v>14</v>
      </c>
      <c r="D29" t="s">
        <v>12</v>
      </c>
      <c r="AJ29" s="13"/>
    </row>
    <row r="30" spans="1:41">
      <c r="A30" t="s">
        <v>99</v>
      </c>
      <c r="B30" t="s">
        <v>100</v>
      </c>
      <c r="D30" t="s">
        <v>14</v>
      </c>
      <c r="E30" s="31">
        <v>86.5</v>
      </c>
      <c r="F30" s="31">
        <v>86.1</v>
      </c>
      <c r="G30" s="31">
        <v>85.7</v>
      </c>
      <c r="H30" s="31">
        <v>85.3</v>
      </c>
      <c r="I30" s="31">
        <v>84.9</v>
      </c>
      <c r="J30" s="31">
        <v>84.5</v>
      </c>
      <c r="K30" s="31">
        <v>84.1</v>
      </c>
      <c r="L30" s="31">
        <v>83.7</v>
      </c>
      <c r="M30" s="31">
        <v>83.3</v>
      </c>
      <c r="N30" s="31">
        <v>82.9</v>
      </c>
      <c r="O30" s="31">
        <v>82.5</v>
      </c>
      <c r="P30" s="31">
        <v>82</v>
      </c>
      <c r="Q30" s="31">
        <v>82</v>
      </c>
      <c r="R30" s="31">
        <v>81.2</v>
      </c>
      <c r="S30" s="31">
        <v>80.599999999999994</v>
      </c>
      <c r="T30" s="31">
        <v>79.900000000000006</v>
      </c>
      <c r="U30" s="31">
        <v>79.3</v>
      </c>
      <c r="V30" s="31">
        <v>78.599999999999994</v>
      </c>
      <c r="W30" s="31">
        <v>77.900000000000006</v>
      </c>
      <c r="X30" s="31">
        <v>77.3</v>
      </c>
      <c r="Y30" s="31">
        <v>76.599999999999994</v>
      </c>
      <c r="Z30" s="31">
        <v>75.900000000000006</v>
      </c>
      <c r="AA30" s="31">
        <v>75.3</v>
      </c>
      <c r="AB30" s="31">
        <v>74.599999999999994</v>
      </c>
      <c r="AC30" s="31">
        <v>74</v>
      </c>
      <c r="AD30" s="31">
        <v>73.3</v>
      </c>
      <c r="AE30" s="31">
        <v>72.599999999999994</v>
      </c>
      <c r="AF30" s="31">
        <v>72</v>
      </c>
      <c r="AG30" s="31">
        <v>71.3</v>
      </c>
    </row>
    <row r="31" spans="1:41">
      <c r="A31" t="s">
        <v>101</v>
      </c>
      <c r="B31" t="s">
        <v>102</v>
      </c>
      <c r="D31" t="s">
        <v>14</v>
      </c>
      <c r="E31" s="31">
        <v>137.19999999999999</v>
      </c>
      <c r="F31" s="31">
        <v>135.80000000000001</v>
      </c>
      <c r="G31" s="31">
        <v>134.4</v>
      </c>
      <c r="H31" s="31">
        <v>132.9</v>
      </c>
      <c r="I31" s="31">
        <v>131.5</v>
      </c>
      <c r="J31" s="31">
        <v>130</v>
      </c>
      <c r="K31" s="31">
        <v>128.6</v>
      </c>
      <c r="L31" s="31">
        <v>127.1</v>
      </c>
      <c r="M31" s="31">
        <v>125.7</v>
      </c>
      <c r="N31" s="31">
        <v>124.3</v>
      </c>
      <c r="O31" s="31">
        <v>122.8</v>
      </c>
      <c r="P31" s="31">
        <v>121</v>
      </c>
      <c r="Q31" s="31">
        <v>120</v>
      </c>
      <c r="R31" s="31">
        <v>118.5</v>
      </c>
      <c r="S31" s="31">
        <v>117.3</v>
      </c>
      <c r="T31" s="31">
        <v>116.2</v>
      </c>
      <c r="U31" s="31">
        <v>115.1</v>
      </c>
      <c r="V31" s="31">
        <v>113.9</v>
      </c>
      <c r="W31" s="31">
        <v>112.8</v>
      </c>
      <c r="X31" s="31">
        <v>111.6</v>
      </c>
      <c r="Y31" s="31">
        <v>110.5</v>
      </c>
      <c r="Z31" s="31">
        <v>109.4</v>
      </c>
      <c r="AA31" s="31">
        <v>108.2</v>
      </c>
      <c r="AB31" s="31">
        <v>107.1</v>
      </c>
      <c r="AC31" s="31">
        <v>105.9</v>
      </c>
      <c r="AD31" s="31">
        <v>104.8</v>
      </c>
      <c r="AE31" s="31">
        <v>103.7</v>
      </c>
      <c r="AF31" s="31">
        <v>102.5</v>
      </c>
      <c r="AG31" s="31">
        <v>101.4</v>
      </c>
    </row>
    <row r="32" spans="1:41">
      <c r="A32" t="s">
        <v>6</v>
      </c>
      <c r="B32" t="s">
        <v>103</v>
      </c>
      <c r="D32" t="s">
        <v>14</v>
      </c>
      <c r="E32" s="31">
        <v>34.1</v>
      </c>
      <c r="F32" s="31">
        <v>33.799999999999997</v>
      </c>
      <c r="G32" s="31">
        <v>33.5</v>
      </c>
      <c r="H32" s="31">
        <v>33.200000000000003</v>
      </c>
      <c r="I32" s="31">
        <v>32.799999999999997</v>
      </c>
      <c r="J32" s="31">
        <v>32.5</v>
      </c>
      <c r="K32" s="31">
        <v>32.200000000000003</v>
      </c>
      <c r="L32" s="31">
        <v>31.8</v>
      </c>
      <c r="M32" s="31">
        <v>31.5</v>
      </c>
      <c r="N32" s="31">
        <v>31.2</v>
      </c>
      <c r="O32" s="31">
        <v>30.9</v>
      </c>
      <c r="P32" s="31">
        <v>30.5</v>
      </c>
      <c r="Q32" s="31">
        <v>30.2</v>
      </c>
      <c r="R32" s="31">
        <v>29.9</v>
      </c>
      <c r="S32" s="31">
        <v>29.6</v>
      </c>
      <c r="T32" s="31">
        <v>29.4</v>
      </c>
      <c r="U32" s="31">
        <v>29.2</v>
      </c>
      <c r="V32" s="31">
        <v>29</v>
      </c>
      <c r="W32" s="31">
        <v>28.7</v>
      </c>
      <c r="X32" s="31">
        <v>28.5</v>
      </c>
      <c r="Y32" s="31">
        <v>28.3</v>
      </c>
      <c r="Z32" s="31">
        <v>28.1</v>
      </c>
      <c r="AA32" s="31">
        <v>27.8</v>
      </c>
      <c r="AB32" s="31">
        <v>27.6</v>
      </c>
      <c r="AC32" s="31">
        <v>27.4</v>
      </c>
      <c r="AD32" s="31">
        <v>27.2</v>
      </c>
      <c r="AE32" s="31">
        <v>26.9</v>
      </c>
      <c r="AF32" s="31">
        <v>26.7</v>
      </c>
      <c r="AG32" s="31">
        <v>26.5</v>
      </c>
    </row>
    <row r="33" spans="1:67">
      <c r="A33" t="s">
        <v>4</v>
      </c>
      <c r="B33" t="s">
        <v>104</v>
      </c>
      <c r="D33" t="s">
        <v>14</v>
      </c>
      <c r="E33" s="31">
        <v>26.1</v>
      </c>
      <c r="F33" s="31">
        <v>26</v>
      </c>
      <c r="G33" s="31">
        <v>25.8</v>
      </c>
      <c r="H33" s="31">
        <v>25.7</v>
      </c>
      <c r="I33" s="31">
        <v>25.6</v>
      </c>
      <c r="J33" s="31">
        <v>25.4</v>
      </c>
      <c r="K33" s="31">
        <v>25.3</v>
      </c>
      <c r="L33" s="31">
        <v>25.1</v>
      </c>
      <c r="M33" s="31">
        <v>25</v>
      </c>
      <c r="N33" s="31">
        <v>24.8</v>
      </c>
      <c r="O33" s="31">
        <v>24.7</v>
      </c>
      <c r="P33" s="31">
        <v>24.5</v>
      </c>
      <c r="Q33" s="31">
        <v>24.4</v>
      </c>
      <c r="R33" s="31">
        <v>24.2</v>
      </c>
      <c r="S33" s="31">
        <v>24.1</v>
      </c>
      <c r="T33" s="31">
        <v>23.9</v>
      </c>
      <c r="U33" s="31">
        <v>23.8</v>
      </c>
      <c r="V33" s="31">
        <v>23.7</v>
      </c>
      <c r="W33" s="31">
        <v>23.5</v>
      </c>
      <c r="X33" s="31">
        <v>23.4</v>
      </c>
      <c r="Y33" s="31">
        <v>23.2</v>
      </c>
      <c r="Z33" s="31">
        <v>23.1</v>
      </c>
      <c r="AA33" s="31">
        <v>22.9</v>
      </c>
      <c r="AB33" s="31">
        <v>22.8</v>
      </c>
      <c r="AC33" s="31">
        <v>22.6</v>
      </c>
      <c r="AD33" s="31">
        <v>22.5</v>
      </c>
      <c r="AE33" s="31">
        <v>22.3</v>
      </c>
      <c r="AF33" s="31">
        <v>22.2</v>
      </c>
      <c r="AG33" s="31">
        <v>22</v>
      </c>
    </row>
    <row r="34" spans="1:67">
      <c r="A34" t="s">
        <v>8</v>
      </c>
      <c r="B34" t="s">
        <v>105</v>
      </c>
      <c r="D34" t="s">
        <v>14</v>
      </c>
      <c r="M34" s="32">
        <v>175</v>
      </c>
      <c r="N34" s="32">
        <v>175</v>
      </c>
      <c r="O34" s="32">
        <v>175</v>
      </c>
      <c r="P34" s="32">
        <v>175</v>
      </c>
      <c r="Q34" s="32">
        <v>175</v>
      </c>
      <c r="R34" s="32">
        <v>175</v>
      </c>
      <c r="S34" s="32">
        <v>175</v>
      </c>
      <c r="T34" s="32">
        <v>175</v>
      </c>
      <c r="U34" s="32">
        <v>175</v>
      </c>
      <c r="V34" s="32">
        <v>175</v>
      </c>
      <c r="W34" s="32">
        <v>175</v>
      </c>
      <c r="X34" s="32">
        <v>175</v>
      </c>
      <c r="Y34" s="32">
        <v>175</v>
      </c>
      <c r="Z34" s="32">
        <v>175</v>
      </c>
      <c r="AA34" s="32">
        <v>175</v>
      </c>
      <c r="AB34" s="32">
        <v>175</v>
      </c>
      <c r="AC34" s="32">
        <v>175</v>
      </c>
      <c r="AD34" s="32">
        <v>175</v>
      </c>
      <c r="AE34" s="32">
        <v>175</v>
      </c>
      <c r="AF34" s="32">
        <v>175</v>
      </c>
      <c r="AG34" s="32">
        <v>175</v>
      </c>
    </row>
    <row r="35" spans="1:67">
      <c r="A35" t="s">
        <v>11</v>
      </c>
      <c r="B35" t="s">
        <v>51</v>
      </c>
      <c r="D35" t="s">
        <v>14</v>
      </c>
      <c r="E35" s="30">
        <v>163.66601999999997</v>
      </c>
      <c r="F35" s="30">
        <v>163.66601999999997</v>
      </c>
      <c r="G35" s="30">
        <v>163.66601999999997</v>
      </c>
      <c r="H35" s="30">
        <v>163.66601999999997</v>
      </c>
      <c r="I35" s="30">
        <v>163.66601999999997</v>
      </c>
      <c r="J35" s="30">
        <v>163.66601999999997</v>
      </c>
      <c r="K35" s="30">
        <v>163.66601999999997</v>
      </c>
      <c r="L35" s="30">
        <v>163.66601999999997</v>
      </c>
      <c r="M35" s="30">
        <v>163.66601999999997</v>
      </c>
      <c r="N35" s="30">
        <v>163.66601999999997</v>
      </c>
      <c r="O35" s="30">
        <v>163.66601999999997</v>
      </c>
      <c r="P35" s="30">
        <v>163.66601999999997</v>
      </c>
      <c r="Q35" s="30">
        <v>163.66601999999997</v>
      </c>
      <c r="R35" s="30">
        <v>163.66601999999997</v>
      </c>
      <c r="S35" s="30">
        <v>163.66601999999997</v>
      </c>
      <c r="T35" s="30">
        <v>163.66601999999997</v>
      </c>
      <c r="U35" s="30">
        <v>163.66601999999997</v>
      </c>
      <c r="V35" s="30">
        <v>163.66601999999997</v>
      </c>
      <c r="W35" s="30">
        <v>163.66601999999997</v>
      </c>
      <c r="X35" s="30">
        <v>163.66601999999997</v>
      </c>
      <c r="Y35" s="30">
        <v>163.66601999999997</v>
      </c>
      <c r="Z35" s="30">
        <v>163.66601999999997</v>
      </c>
      <c r="AA35" s="30">
        <v>163.66601999999997</v>
      </c>
      <c r="AB35" s="30">
        <v>163.66601999999997</v>
      </c>
      <c r="AC35" s="30">
        <v>163.66601999999997</v>
      </c>
      <c r="AD35" s="30">
        <v>163.66601999999997</v>
      </c>
      <c r="AE35" s="30">
        <v>163.66601999999997</v>
      </c>
      <c r="AF35" s="30">
        <v>163.66601999999997</v>
      </c>
      <c r="AG35" s="30">
        <v>163.66601999999997</v>
      </c>
    </row>
    <row r="36" spans="1:67">
      <c r="A36" t="s">
        <v>43</v>
      </c>
      <c r="D36" t="s">
        <v>12</v>
      </c>
      <c r="AK36" s="14" t="s">
        <v>106</v>
      </c>
    </row>
    <row r="37" spans="1:67">
      <c r="A37" t="str">
        <f t="shared" ref="A37:A42" si="1">AK37</f>
        <v>EN_Coal</v>
      </c>
      <c r="D37" t="s">
        <v>43</v>
      </c>
      <c r="E37" s="30">
        <f t="shared" ref="E37:N42" si="2">AM37/3.6*1.055</f>
        <v>2.7254166666666668</v>
      </c>
      <c r="F37" s="30">
        <f t="shared" si="2"/>
        <v>2.7136944444444442</v>
      </c>
      <c r="G37" s="30">
        <f t="shared" si="2"/>
        <v>2.7019722222222224</v>
      </c>
      <c r="H37" s="30">
        <f t="shared" si="2"/>
        <v>2.6902499999999998</v>
      </c>
      <c r="I37" s="30">
        <f t="shared" si="2"/>
        <v>2.6785277777777781</v>
      </c>
      <c r="J37" s="30">
        <f t="shared" si="2"/>
        <v>2.6668055555555554</v>
      </c>
      <c r="K37" s="30">
        <f t="shared" si="2"/>
        <v>2.6550833333333332</v>
      </c>
      <c r="L37" s="30">
        <f t="shared" si="2"/>
        <v>2.6462916666666665</v>
      </c>
      <c r="M37" s="30">
        <f t="shared" si="2"/>
        <v>2.6345694444444443</v>
      </c>
      <c r="N37" s="30">
        <f t="shared" si="2"/>
        <v>2.6228472222222217</v>
      </c>
      <c r="O37" s="30">
        <f t="shared" ref="O37:X42" si="3">AW37/3.6*1.055</f>
        <v>2.6111249999999999</v>
      </c>
      <c r="P37" s="30">
        <f t="shared" si="3"/>
        <v>2.5994027777777773</v>
      </c>
      <c r="Q37" s="30">
        <f t="shared" si="3"/>
        <v>2.5876805555555555</v>
      </c>
      <c r="R37" s="30">
        <f t="shared" si="3"/>
        <v>2.5759583333333329</v>
      </c>
      <c r="S37" s="30">
        <f t="shared" si="3"/>
        <v>2.5671666666666662</v>
      </c>
      <c r="T37" s="30">
        <f t="shared" si="3"/>
        <v>2.5583750000000003</v>
      </c>
      <c r="U37" s="30">
        <f t="shared" si="3"/>
        <v>2.5495833333333331</v>
      </c>
      <c r="V37" s="30">
        <f t="shared" si="3"/>
        <v>2.5407916666666663</v>
      </c>
      <c r="W37" s="30">
        <f t="shared" si="3"/>
        <v>2.5319999999999996</v>
      </c>
      <c r="X37" s="30">
        <f t="shared" si="3"/>
        <v>2.5232083333333333</v>
      </c>
      <c r="Y37" s="30">
        <f t="shared" ref="Y37:AG42" si="4">BG37/3.6*1.055</f>
        <v>2.5144166666666665</v>
      </c>
      <c r="Z37" s="30">
        <f t="shared" si="4"/>
        <v>2.5056249999999998</v>
      </c>
      <c r="AA37" s="30">
        <f t="shared" si="4"/>
        <v>2.496833333333333</v>
      </c>
      <c r="AB37" s="30">
        <f t="shared" si="4"/>
        <v>2.4880416666666667</v>
      </c>
      <c r="AC37" s="30">
        <f t="shared" si="4"/>
        <v>2.47925</v>
      </c>
      <c r="AD37" s="30">
        <f t="shared" si="4"/>
        <v>2.4704583333333328</v>
      </c>
      <c r="AE37" s="30">
        <f t="shared" si="4"/>
        <v>2.4616666666666669</v>
      </c>
      <c r="AF37" s="30">
        <f t="shared" si="4"/>
        <v>2.4528749999999997</v>
      </c>
      <c r="AG37" s="30">
        <f t="shared" si="4"/>
        <v>2.4440833333333329</v>
      </c>
      <c r="AK37" t="s">
        <v>99</v>
      </c>
      <c r="AL37" t="s">
        <v>100</v>
      </c>
      <c r="AM37" s="33">
        <v>9.3000000000000007</v>
      </c>
      <c r="AN37" s="33">
        <v>9.26</v>
      </c>
      <c r="AO37" s="33">
        <v>9.2200000000000006</v>
      </c>
      <c r="AP37" s="33">
        <v>9.18</v>
      </c>
      <c r="AQ37" s="33">
        <v>9.14</v>
      </c>
      <c r="AR37" s="33">
        <v>9.1</v>
      </c>
      <c r="AS37" s="33">
        <v>9.06</v>
      </c>
      <c r="AT37" s="33">
        <v>9.0299999999999994</v>
      </c>
      <c r="AU37" s="33">
        <v>8.99</v>
      </c>
      <c r="AV37" s="33">
        <v>8.9499999999999993</v>
      </c>
      <c r="AW37" s="33">
        <v>8.91</v>
      </c>
      <c r="AX37" s="33">
        <v>8.8699999999999992</v>
      </c>
      <c r="AY37" s="33">
        <v>8.83</v>
      </c>
      <c r="AZ37" s="33">
        <v>8.7899999999999991</v>
      </c>
      <c r="BA37" s="33">
        <v>8.76</v>
      </c>
      <c r="BB37" s="33">
        <v>8.73</v>
      </c>
      <c r="BC37" s="33">
        <v>8.6999999999999993</v>
      </c>
      <c r="BD37" s="33">
        <v>8.67</v>
      </c>
      <c r="BE37" s="33">
        <v>8.64</v>
      </c>
      <c r="BF37" s="33">
        <v>8.61</v>
      </c>
      <c r="BG37" s="33">
        <v>8.58</v>
      </c>
      <c r="BH37" s="33">
        <v>8.5500000000000007</v>
      </c>
      <c r="BI37" s="33">
        <v>8.52</v>
      </c>
      <c r="BJ37" s="33">
        <v>8.49</v>
      </c>
      <c r="BK37" s="33">
        <v>8.4600000000000009</v>
      </c>
      <c r="BL37" s="33">
        <v>8.43</v>
      </c>
      <c r="BM37" s="33">
        <v>8.4</v>
      </c>
      <c r="BN37" s="33">
        <v>8.3699999999999992</v>
      </c>
      <c r="BO37" s="33">
        <v>8.34</v>
      </c>
    </row>
    <row r="38" spans="1:67">
      <c r="A38" t="str">
        <f t="shared" si="1"/>
        <v>EN_ZCoal95</v>
      </c>
      <c r="D38" t="s">
        <v>43</v>
      </c>
      <c r="E38" s="30">
        <f t="shared" si="2"/>
        <v>4.7240555555555552</v>
      </c>
      <c r="F38" s="30">
        <f t="shared" si="2"/>
        <v>4.6800972222222219</v>
      </c>
      <c r="G38" s="30">
        <f t="shared" si="2"/>
        <v>4.639069444444444</v>
      </c>
      <c r="H38" s="30">
        <f t="shared" si="2"/>
        <v>4.5951111111111107</v>
      </c>
      <c r="I38" s="30">
        <f t="shared" si="2"/>
        <v>4.5511527777777765</v>
      </c>
      <c r="J38" s="30">
        <f t="shared" si="2"/>
        <v>4.5101250000000004</v>
      </c>
      <c r="K38" s="30">
        <f t="shared" si="2"/>
        <v>4.4661666666666662</v>
      </c>
      <c r="L38" s="30">
        <f t="shared" si="2"/>
        <v>4.4222083333333329</v>
      </c>
      <c r="M38" s="30">
        <f t="shared" si="2"/>
        <v>4.381180555555555</v>
      </c>
      <c r="N38" s="30">
        <f t="shared" si="2"/>
        <v>4.3372222222222225</v>
      </c>
      <c r="O38" s="30">
        <f t="shared" si="3"/>
        <v>4.2932638888888892</v>
      </c>
      <c r="P38" s="30">
        <f t="shared" si="3"/>
        <v>4.2522361111111104</v>
      </c>
      <c r="Q38" s="30">
        <f t="shared" si="3"/>
        <v>4.2082777777777771</v>
      </c>
      <c r="R38" s="30">
        <f t="shared" si="3"/>
        <v>4.1672500000000001</v>
      </c>
      <c r="S38" s="30">
        <f t="shared" si="3"/>
        <v>4.1496666666666666</v>
      </c>
      <c r="T38" s="30">
        <f t="shared" si="3"/>
        <v>4.1350138888888885</v>
      </c>
      <c r="U38" s="30">
        <f t="shared" si="3"/>
        <v>4.1203611111111105</v>
      </c>
      <c r="V38" s="30">
        <f t="shared" si="3"/>
        <v>4.1057083333333333</v>
      </c>
      <c r="W38" s="30">
        <f t="shared" si="3"/>
        <v>4.0881249999999989</v>
      </c>
      <c r="X38" s="30">
        <f t="shared" si="3"/>
        <v>4.0734722222222217</v>
      </c>
      <c r="Y38" s="30">
        <f t="shared" si="4"/>
        <v>4.0588194444444436</v>
      </c>
      <c r="Z38" s="30">
        <f t="shared" si="4"/>
        <v>4.0441666666666665</v>
      </c>
      <c r="AA38" s="30">
        <f t="shared" si="4"/>
        <v>4.026583333333333</v>
      </c>
      <c r="AB38" s="30">
        <f t="shared" si="4"/>
        <v>4.0119305555555549</v>
      </c>
      <c r="AC38" s="30">
        <f t="shared" si="4"/>
        <v>3.9972777777777773</v>
      </c>
      <c r="AD38" s="30">
        <f t="shared" si="4"/>
        <v>3.9826249999999996</v>
      </c>
      <c r="AE38" s="30">
        <f t="shared" si="4"/>
        <v>3.9650416666666661</v>
      </c>
      <c r="AF38" s="30">
        <f t="shared" si="4"/>
        <v>3.9503888888888885</v>
      </c>
      <c r="AG38" s="30">
        <f t="shared" si="4"/>
        <v>3.9357361111111104</v>
      </c>
      <c r="AK38" t="s">
        <v>101</v>
      </c>
      <c r="AL38" t="s">
        <v>102</v>
      </c>
      <c r="AM38" s="33">
        <v>16.12</v>
      </c>
      <c r="AN38" s="33">
        <v>15.97</v>
      </c>
      <c r="AO38" s="33">
        <v>15.83</v>
      </c>
      <c r="AP38" s="33">
        <v>15.68</v>
      </c>
      <c r="AQ38" s="33">
        <v>15.53</v>
      </c>
      <c r="AR38" s="33">
        <v>15.39</v>
      </c>
      <c r="AS38" s="33">
        <v>15.24</v>
      </c>
      <c r="AT38" s="33">
        <v>15.09</v>
      </c>
      <c r="AU38" s="33">
        <v>14.95</v>
      </c>
      <c r="AV38" s="33">
        <v>14.8</v>
      </c>
      <c r="AW38" s="33">
        <v>14.65</v>
      </c>
      <c r="AX38" s="33">
        <v>14.51</v>
      </c>
      <c r="AY38" s="33">
        <v>14.36</v>
      </c>
      <c r="AZ38" s="33">
        <v>14.22</v>
      </c>
      <c r="BA38" s="33">
        <v>14.16</v>
      </c>
      <c r="BB38" s="33">
        <v>14.11</v>
      </c>
      <c r="BC38" s="33">
        <v>14.06</v>
      </c>
      <c r="BD38" s="33">
        <v>14.01</v>
      </c>
      <c r="BE38" s="33">
        <v>13.95</v>
      </c>
      <c r="BF38" s="33">
        <v>13.9</v>
      </c>
      <c r="BG38" s="33">
        <v>13.85</v>
      </c>
      <c r="BH38" s="33">
        <v>13.8</v>
      </c>
      <c r="BI38" s="33">
        <v>13.74</v>
      </c>
      <c r="BJ38" s="33">
        <v>13.69</v>
      </c>
      <c r="BK38" s="33">
        <v>13.64</v>
      </c>
      <c r="BL38" s="33">
        <v>13.59</v>
      </c>
      <c r="BM38" s="33">
        <v>13.53</v>
      </c>
      <c r="BN38" s="33">
        <v>13.48</v>
      </c>
      <c r="BO38" s="33">
        <v>13.43</v>
      </c>
    </row>
    <row r="39" spans="1:67">
      <c r="A39" t="str">
        <f t="shared" si="1"/>
        <v>EN_GasCC</v>
      </c>
      <c r="D39" t="s">
        <v>43</v>
      </c>
      <c r="E39" s="30">
        <f t="shared" si="2"/>
        <v>0.6329999999999999</v>
      </c>
      <c r="F39" s="30">
        <f t="shared" si="2"/>
        <v>0.63006944444444435</v>
      </c>
      <c r="G39" s="30">
        <f t="shared" si="2"/>
        <v>0.62420833333333325</v>
      </c>
      <c r="H39" s="30">
        <f t="shared" si="2"/>
        <v>0.62127777777777771</v>
      </c>
      <c r="I39" s="30">
        <f t="shared" si="2"/>
        <v>0.61541666666666672</v>
      </c>
      <c r="J39" s="30">
        <f t="shared" si="2"/>
        <v>0.60955555555555563</v>
      </c>
      <c r="K39" s="30">
        <f t="shared" si="2"/>
        <v>0.60662499999999997</v>
      </c>
      <c r="L39" s="30">
        <f t="shared" si="2"/>
        <v>0.60076388888888888</v>
      </c>
      <c r="M39" s="30">
        <f t="shared" si="2"/>
        <v>0.59783333333333333</v>
      </c>
      <c r="N39" s="30">
        <f t="shared" si="2"/>
        <v>0.59197222222222223</v>
      </c>
      <c r="O39" s="30">
        <f t="shared" si="3"/>
        <v>0.58904166666666657</v>
      </c>
      <c r="P39" s="30">
        <f t="shared" si="3"/>
        <v>0.58318055555555559</v>
      </c>
      <c r="Q39" s="30">
        <f t="shared" si="3"/>
        <v>0.57731944444444439</v>
      </c>
      <c r="R39" s="30">
        <f t="shared" si="3"/>
        <v>0.57438888888888884</v>
      </c>
      <c r="S39" s="30">
        <f t="shared" si="3"/>
        <v>0.57145833333333329</v>
      </c>
      <c r="T39" s="30">
        <f t="shared" si="3"/>
        <v>0.5655972222222222</v>
      </c>
      <c r="U39" s="30">
        <f t="shared" si="3"/>
        <v>0.56266666666666665</v>
      </c>
      <c r="V39" s="30">
        <f t="shared" si="3"/>
        <v>0.5597361111111111</v>
      </c>
      <c r="W39" s="30">
        <f t="shared" si="3"/>
        <v>0.55680555555555555</v>
      </c>
      <c r="X39" s="30">
        <f t="shared" si="3"/>
        <v>0.5538749999999999</v>
      </c>
      <c r="Y39" s="30">
        <f t="shared" si="4"/>
        <v>0.55094444444444435</v>
      </c>
      <c r="Z39" s="30">
        <f t="shared" si="4"/>
        <v>0.54508333333333336</v>
      </c>
      <c r="AA39" s="30">
        <f t="shared" si="4"/>
        <v>0.54215277777777782</v>
      </c>
      <c r="AB39" s="30">
        <f t="shared" si="4"/>
        <v>0.53922222222222216</v>
      </c>
      <c r="AC39" s="30">
        <f t="shared" si="4"/>
        <v>0.53629166666666661</v>
      </c>
      <c r="AD39" s="30">
        <f t="shared" si="4"/>
        <v>0.53336111111111106</v>
      </c>
      <c r="AE39" s="30">
        <f t="shared" si="4"/>
        <v>0.53043055555555552</v>
      </c>
      <c r="AF39" s="30">
        <f t="shared" si="4"/>
        <v>0.52456944444444442</v>
      </c>
      <c r="AG39" s="30">
        <f t="shared" si="4"/>
        <v>0.52163888888888887</v>
      </c>
      <c r="AK39" t="s">
        <v>6</v>
      </c>
      <c r="AL39" t="s">
        <v>103</v>
      </c>
      <c r="AM39" s="33">
        <v>2.16</v>
      </c>
      <c r="AN39" s="33">
        <v>2.15</v>
      </c>
      <c r="AO39" s="33">
        <v>2.13</v>
      </c>
      <c r="AP39" s="33">
        <v>2.12</v>
      </c>
      <c r="AQ39" s="33">
        <v>2.1</v>
      </c>
      <c r="AR39" s="33">
        <v>2.08</v>
      </c>
      <c r="AS39" s="33">
        <v>2.0699999999999998</v>
      </c>
      <c r="AT39" s="33">
        <v>2.0499999999999998</v>
      </c>
      <c r="AU39" s="33">
        <v>2.04</v>
      </c>
      <c r="AV39" s="33">
        <v>2.02</v>
      </c>
      <c r="AW39" s="33">
        <v>2.0099999999999998</v>
      </c>
      <c r="AX39" s="33">
        <v>1.99</v>
      </c>
      <c r="AY39" s="33">
        <v>1.97</v>
      </c>
      <c r="AZ39" s="33">
        <v>1.96</v>
      </c>
      <c r="BA39" s="33">
        <v>1.95</v>
      </c>
      <c r="BB39" s="33">
        <v>1.93</v>
      </c>
      <c r="BC39" s="33">
        <v>1.92</v>
      </c>
      <c r="BD39" s="33">
        <v>1.91</v>
      </c>
      <c r="BE39" s="33">
        <v>1.9</v>
      </c>
      <c r="BF39" s="33">
        <v>1.89</v>
      </c>
      <c r="BG39" s="33">
        <v>1.88</v>
      </c>
      <c r="BH39" s="33">
        <v>1.86</v>
      </c>
      <c r="BI39" s="33">
        <v>1.85</v>
      </c>
      <c r="BJ39" s="33">
        <v>1.84</v>
      </c>
      <c r="BK39" s="33">
        <v>1.83</v>
      </c>
      <c r="BL39" s="33">
        <v>1.82</v>
      </c>
      <c r="BM39" s="33">
        <v>1.81</v>
      </c>
      <c r="BN39" s="33">
        <v>1.79</v>
      </c>
      <c r="BO39" s="33">
        <v>1.78</v>
      </c>
    </row>
    <row r="40" spans="1:67">
      <c r="A40" t="str">
        <f t="shared" si="1"/>
        <v>EN_GasCT</v>
      </c>
      <c r="D40" t="s">
        <v>43</v>
      </c>
      <c r="E40" s="30">
        <f t="shared" si="2"/>
        <v>2.0338055555555554</v>
      </c>
      <c r="F40" s="30">
        <f t="shared" si="2"/>
        <v>2.0338055555555554</v>
      </c>
      <c r="G40" s="30">
        <f t="shared" si="2"/>
        <v>2.0338055555555554</v>
      </c>
      <c r="H40" s="30">
        <f t="shared" si="2"/>
        <v>2.0338055555555554</v>
      </c>
      <c r="I40" s="30">
        <f t="shared" si="2"/>
        <v>2.0338055555555554</v>
      </c>
      <c r="J40" s="30">
        <f t="shared" si="2"/>
        <v>2.0338055555555554</v>
      </c>
      <c r="K40" s="30">
        <f t="shared" si="2"/>
        <v>2.0338055555555554</v>
      </c>
      <c r="L40" s="30">
        <f t="shared" si="2"/>
        <v>2.0338055555555554</v>
      </c>
      <c r="M40" s="30">
        <f t="shared" si="2"/>
        <v>2.0338055555555554</v>
      </c>
      <c r="N40" s="30">
        <f t="shared" si="2"/>
        <v>2.0338055555555554</v>
      </c>
      <c r="O40" s="30">
        <f t="shared" si="3"/>
        <v>2.0338055555555554</v>
      </c>
      <c r="P40" s="30">
        <f t="shared" si="3"/>
        <v>2.0338055555555554</v>
      </c>
      <c r="Q40" s="30">
        <f t="shared" si="3"/>
        <v>2.0338055555555554</v>
      </c>
      <c r="R40" s="30">
        <f t="shared" si="3"/>
        <v>2.0338055555555554</v>
      </c>
      <c r="S40" s="30">
        <f t="shared" si="3"/>
        <v>2.0338055555555554</v>
      </c>
      <c r="T40" s="30">
        <f t="shared" si="3"/>
        <v>2.0338055555555554</v>
      </c>
      <c r="U40" s="30">
        <f t="shared" si="3"/>
        <v>2.0338055555555554</v>
      </c>
      <c r="V40" s="30">
        <f t="shared" si="3"/>
        <v>2.0338055555555554</v>
      </c>
      <c r="W40" s="30">
        <f t="shared" si="3"/>
        <v>2.0338055555555554</v>
      </c>
      <c r="X40" s="30">
        <f t="shared" si="3"/>
        <v>2.0338055555555554</v>
      </c>
      <c r="Y40" s="30">
        <f t="shared" si="4"/>
        <v>2.0338055555555554</v>
      </c>
      <c r="Z40" s="30">
        <f t="shared" si="4"/>
        <v>2.0338055555555554</v>
      </c>
      <c r="AA40" s="30">
        <f t="shared" si="4"/>
        <v>2.0338055555555554</v>
      </c>
      <c r="AB40" s="30">
        <f t="shared" si="4"/>
        <v>2.0338055555555554</v>
      </c>
      <c r="AC40" s="30">
        <f t="shared" si="4"/>
        <v>2.0338055555555554</v>
      </c>
      <c r="AD40" s="30">
        <f t="shared" si="4"/>
        <v>2.0338055555555554</v>
      </c>
      <c r="AE40" s="30">
        <f t="shared" si="4"/>
        <v>2.0338055555555554</v>
      </c>
      <c r="AF40" s="30">
        <f t="shared" si="4"/>
        <v>2.0338055555555554</v>
      </c>
      <c r="AG40" s="30">
        <f t="shared" si="4"/>
        <v>2.0338055555555554</v>
      </c>
      <c r="AK40" t="s">
        <v>4</v>
      </c>
      <c r="AL40" t="s">
        <v>104</v>
      </c>
      <c r="AM40" s="33">
        <v>6.94</v>
      </c>
      <c r="AN40" s="33">
        <v>6.94</v>
      </c>
      <c r="AO40" s="33">
        <v>6.94</v>
      </c>
      <c r="AP40" s="33">
        <v>6.94</v>
      </c>
      <c r="AQ40" s="33">
        <v>6.94</v>
      </c>
      <c r="AR40" s="33">
        <v>6.94</v>
      </c>
      <c r="AS40" s="33">
        <v>6.94</v>
      </c>
      <c r="AT40" s="33">
        <v>6.94</v>
      </c>
      <c r="AU40" s="33">
        <v>6.94</v>
      </c>
      <c r="AV40" s="33">
        <v>6.94</v>
      </c>
      <c r="AW40" s="33">
        <v>6.94</v>
      </c>
      <c r="AX40" s="33">
        <v>6.94</v>
      </c>
      <c r="AY40" s="33">
        <v>6.94</v>
      </c>
      <c r="AZ40" s="33">
        <v>6.94</v>
      </c>
      <c r="BA40" s="33">
        <v>6.94</v>
      </c>
      <c r="BB40" s="33">
        <v>6.94</v>
      </c>
      <c r="BC40" s="33">
        <v>6.94</v>
      </c>
      <c r="BD40" s="33">
        <v>6.94</v>
      </c>
      <c r="BE40" s="33">
        <v>6.94</v>
      </c>
      <c r="BF40" s="33">
        <v>6.94</v>
      </c>
      <c r="BG40" s="33">
        <v>6.94</v>
      </c>
      <c r="BH40" s="33">
        <v>6.94</v>
      </c>
      <c r="BI40" s="33">
        <v>6.94</v>
      </c>
      <c r="BJ40" s="33">
        <v>6.94</v>
      </c>
      <c r="BK40" s="33">
        <v>6.94</v>
      </c>
      <c r="BL40" s="33">
        <v>6.94</v>
      </c>
      <c r="BM40" s="33">
        <v>6.94</v>
      </c>
      <c r="BN40" s="33">
        <v>6.94</v>
      </c>
      <c r="BO40" s="33">
        <v>6.94</v>
      </c>
    </row>
    <row r="41" spans="1:67">
      <c r="A41" t="str">
        <f t="shared" si="1"/>
        <v>EN_NuclearLWR</v>
      </c>
      <c r="D41" t="s">
        <v>43</v>
      </c>
      <c r="E41" s="30">
        <f t="shared" si="2"/>
        <v>0</v>
      </c>
      <c r="F41" s="30">
        <f t="shared" si="2"/>
        <v>0</v>
      </c>
      <c r="G41" s="30">
        <f t="shared" si="2"/>
        <v>0</v>
      </c>
      <c r="H41" s="30">
        <f t="shared" si="2"/>
        <v>0</v>
      </c>
      <c r="I41" s="30">
        <f t="shared" si="2"/>
        <v>0</v>
      </c>
      <c r="J41" s="30">
        <f t="shared" si="2"/>
        <v>0</v>
      </c>
      <c r="K41" s="30">
        <f t="shared" si="2"/>
        <v>0</v>
      </c>
      <c r="L41" s="30">
        <f t="shared" si="2"/>
        <v>0</v>
      </c>
      <c r="M41" s="30">
        <f t="shared" si="2"/>
        <v>0.82055555555555537</v>
      </c>
      <c r="N41" s="30">
        <f t="shared" si="2"/>
        <v>0.82055555555555537</v>
      </c>
      <c r="O41" s="30">
        <f t="shared" si="3"/>
        <v>0.82055555555555537</v>
      </c>
      <c r="P41" s="30">
        <f t="shared" si="3"/>
        <v>0.82055555555555537</v>
      </c>
      <c r="Q41" s="30">
        <f t="shared" si="3"/>
        <v>0.82055555555555537</v>
      </c>
      <c r="R41" s="30">
        <f t="shared" si="3"/>
        <v>0.82055555555555537</v>
      </c>
      <c r="S41" s="30">
        <f t="shared" si="3"/>
        <v>0.82055555555555537</v>
      </c>
      <c r="T41" s="30">
        <f t="shared" si="3"/>
        <v>0.82055555555555537</v>
      </c>
      <c r="U41" s="30">
        <f t="shared" si="3"/>
        <v>0.82055555555555537</v>
      </c>
      <c r="V41" s="30">
        <f t="shared" si="3"/>
        <v>0.82055555555555537</v>
      </c>
      <c r="W41" s="30">
        <f t="shared" si="3"/>
        <v>0.82055555555555537</v>
      </c>
      <c r="X41" s="30">
        <f t="shared" si="3"/>
        <v>0.82055555555555537</v>
      </c>
      <c r="Y41" s="30">
        <f t="shared" si="4"/>
        <v>0.82055555555555537</v>
      </c>
      <c r="Z41" s="30">
        <f t="shared" si="4"/>
        <v>0.82055555555555537</v>
      </c>
      <c r="AA41" s="30">
        <f t="shared" si="4"/>
        <v>0.82055555555555537</v>
      </c>
      <c r="AB41" s="30">
        <f t="shared" si="4"/>
        <v>0.82055555555555537</v>
      </c>
      <c r="AC41" s="30">
        <f t="shared" si="4"/>
        <v>0.82055555555555537</v>
      </c>
      <c r="AD41" s="30">
        <f t="shared" si="4"/>
        <v>0.82055555555555537</v>
      </c>
      <c r="AE41" s="30">
        <f t="shared" si="4"/>
        <v>0.82055555555555537</v>
      </c>
      <c r="AF41" s="30">
        <f t="shared" si="4"/>
        <v>0.82055555555555537</v>
      </c>
      <c r="AG41" s="30">
        <f t="shared" si="4"/>
        <v>0.82055555555555537</v>
      </c>
      <c r="AK41" t="s">
        <v>8</v>
      </c>
      <c r="AL41" t="s">
        <v>105</v>
      </c>
      <c r="AU41" s="33">
        <v>2.8</v>
      </c>
      <c r="AV41" s="33">
        <v>2.8</v>
      </c>
      <c r="AW41" s="33">
        <v>2.8</v>
      </c>
      <c r="AX41" s="33">
        <v>2.8</v>
      </c>
      <c r="AY41" s="33">
        <v>2.8</v>
      </c>
      <c r="AZ41" s="33">
        <v>2.8</v>
      </c>
      <c r="BA41" s="33">
        <v>2.8</v>
      </c>
      <c r="BB41" s="33">
        <v>2.8</v>
      </c>
      <c r="BC41" s="33">
        <v>2.8</v>
      </c>
      <c r="BD41" s="33">
        <v>2.8</v>
      </c>
      <c r="BE41" s="33">
        <v>2.8</v>
      </c>
      <c r="BF41" s="33">
        <v>2.8</v>
      </c>
      <c r="BG41" s="33">
        <v>2.8</v>
      </c>
      <c r="BH41" s="33">
        <v>2.8</v>
      </c>
      <c r="BI41" s="33">
        <v>2.8</v>
      </c>
      <c r="BJ41" s="33">
        <v>2.8</v>
      </c>
      <c r="BK41" s="33">
        <v>2.8</v>
      </c>
      <c r="BL41" s="33">
        <v>2.8</v>
      </c>
      <c r="BM41" s="33">
        <v>2.8</v>
      </c>
      <c r="BN41" s="33">
        <v>2.8</v>
      </c>
      <c r="BO41" s="33">
        <v>2.8</v>
      </c>
    </row>
    <row r="42" spans="1:67">
      <c r="A42" t="str">
        <f t="shared" si="1"/>
        <v>EN_Biomass</v>
      </c>
      <c r="D42" t="s">
        <v>43</v>
      </c>
      <c r="E42" s="30">
        <f t="shared" si="2"/>
        <v>1.5375569999999996</v>
      </c>
      <c r="F42" s="30">
        <f t="shared" si="2"/>
        <v>1.5375569999999996</v>
      </c>
      <c r="G42" s="30">
        <f t="shared" si="2"/>
        <v>1.5375569999999996</v>
      </c>
      <c r="H42" s="30">
        <f t="shared" si="2"/>
        <v>1.5375569999999996</v>
      </c>
      <c r="I42" s="30">
        <f t="shared" si="2"/>
        <v>1.5375569999999996</v>
      </c>
      <c r="J42" s="30">
        <f t="shared" si="2"/>
        <v>1.5375569999999996</v>
      </c>
      <c r="K42" s="30">
        <f t="shared" si="2"/>
        <v>1.5375569999999996</v>
      </c>
      <c r="L42" s="30">
        <f t="shared" si="2"/>
        <v>1.5375569999999996</v>
      </c>
      <c r="M42" s="30">
        <f t="shared" si="2"/>
        <v>1.5375569999999996</v>
      </c>
      <c r="N42" s="30">
        <f t="shared" si="2"/>
        <v>1.5375569999999996</v>
      </c>
      <c r="O42" s="30">
        <f t="shared" si="3"/>
        <v>1.5375569999999996</v>
      </c>
      <c r="P42" s="30">
        <f t="shared" si="3"/>
        <v>1.5375569999999996</v>
      </c>
      <c r="Q42" s="30">
        <f t="shared" si="3"/>
        <v>1.5375569999999996</v>
      </c>
      <c r="R42" s="30">
        <f t="shared" si="3"/>
        <v>1.5375569999999996</v>
      </c>
      <c r="S42" s="30">
        <f t="shared" si="3"/>
        <v>1.5375569999999996</v>
      </c>
      <c r="T42" s="30">
        <f t="shared" si="3"/>
        <v>1.5375569999999996</v>
      </c>
      <c r="U42" s="30">
        <f t="shared" si="3"/>
        <v>1.5375569999999996</v>
      </c>
      <c r="V42" s="30">
        <f t="shared" si="3"/>
        <v>1.5375569999999996</v>
      </c>
      <c r="W42" s="30">
        <f t="shared" si="3"/>
        <v>1.5375569999999996</v>
      </c>
      <c r="X42" s="30">
        <f t="shared" si="3"/>
        <v>1.5375569999999996</v>
      </c>
      <c r="Y42" s="30">
        <f t="shared" si="4"/>
        <v>1.5375569999999996</v>
      </c>
      <c r="Z42" s="30">
        <f t="shared" si="4"/>
        <v>1.5375569999999996</v>
      </c>
      <c r="AA42" s="30">
        <f t="shared" si="4"/>
        <v>1.5375569999999996</v>
      </c>
      <c r="AB42" s="30">
        <f t="shared" si="4"/>
        <v>1.5375569999999996</v>
      </c>
      <c r="AC42" s="30">
        <f t="shared" si="4"/>
        <v>1.5375569999999996</v>
      </c>
      <c r="AD42" s="30">
        <f t="shared" si="4"/>
        <v>1.5375569999999996</v>
      </c>
      <c r="AE42" s="30">
        <f t="shared" si="4"/>
        <v>1.5375569999999996</v>
      </c>
      <c r="AF42" s="30">
        <f t="shared" si="4"/>
        <v>1.5375569999999996</v>
      </c>
      <c r="AG42" s="30">
        <f t="shared" si="4"/>
        <v>1.5375569999999996</v>
      </c>
      <c r="AK42" t="s">
        <v>11</v>
      </c>
      <c r="AL42" t="s">
        <v>51</v>
      </c>
      <c r="AM42" s="30">
        <v>5.2466399999999993</v>
      </c>
      <c r="AN42" s="30">
        <v>5.2466399999999993</v>
      </c>
      <c r="AO42" s="30">
        <v>5.2466399999999993</v>
      </c>
      <c r="AP42" s="30">
        <v>5.2466399999999993</v>
      </c>
      <c r="AQ42" s="30">
        <v>5.2466399999999993</v>
      </c>
      <c r="AR42" s="30">
        <v>5.2466399999999993</v>
      </c>
      <c r="AS42" s="30">
        <v>5.2466399999999993</v>
      </c>
      <c r="AT42" s="30">
        <v>5.2466399999999993</v>
      </c>
      <c r="AU42" s="30">
        <v>5.2466399999999993</v>
      </c>
      <c r="AV42" s="30">
        <v>5.2466399999999993</v>
      </c>
      <c r="AW42" s="30">
        <v>5.2466399999999993</v>
      </c>
      <c r="AX42" s="30">
        <v>5.2466399999999993</v>
      </c>
      <c r="AY42" s="30">
        <v>5.2466399999999993</v>
      </c>
      <c r="AZ42" s="30">
        <v>5.2466399999999993</v>
      </c>
      <c r="BA42" s="30">
        <v>5.2466399999999993</v>
      </c>
      <c r="BB42" s="30">
        <v>5.2466399999999993</v>
      </c>
      <c r="BC42" s="30">
        <v>5.2466399999999993</v>
      </c>
      <c r="BD42" s="30">
        <v>5.2466399999999993</v>
      </c>
      <c r="BE42" s="30">
        <v>5.2466399999999993</v>
      </c>
      <c r="BF42" s="30">
        <v>5.2466399999999993</v>
      </c>
      <c r="BG42" s="30">
        <v>5.2466399999999993</v>
      </c>
      <c r="BH42" s="30">
        <v>5.2466399999999993</v>
      </c>
      <c r="BI42" s="30">
        <v>5.2466399999999993</v>
      </c>
      <c r="BJ42" s="30">
        <v>5.2466399999999993</v>
      </c>
      <c r="BK42" s="30">
        <v>5.2466399999999993</v>
      </c>
      <c r="BL42" s="30">
        <v>5.2466399999999993</v>
      </c>
      <c r="BM42" s="30">
        <v>5.2466399999999993</v>
      </c>
      <c r="BN42" s="30">
        <v>5.2466399999999993</v>
      </c>
      <c r="BO42" s="30">
        <v>5.2466399999999993</v>
      </c>
    </row>
    <row r="43" spans="1:67">
      <c r="A43" s="14" t="s">
        <v>15</v>
      </c>
      <c r="D43" t="s">
        <v>12</v>
      </c>
    </row>
    <row r="44" spans="1:67">
      <c r="A44" t="s">
        <v>99</v>
      </c>
      <c r="B44" t="s">
        <v>100</v>
      </c>
      <c r="D44" t="s">
        <v>15</v>
      </c>
      <c r="E44" s="34">
        <v>0.40190134865995375</v>
      </c>
      <c r="F44" s="34">
        <v>0.40304068628903938</v>
      </c>
      <c r="G44" s="34">
        <v>0.40418650202831169</v>
      </c>
      <c r="H44" s="34">
        <v>0.40529070556158769</v>
      </c>
      <c r="I44" s="34">
        <v>0.40644936868648096</v>
      </c>
      <c r="J44" s="34">
        <v>0.40761467568068421</v>
      </c>
      <c r="K44" s="34">
        <v>0.40878668385324163</v>
      </c>
      <c r="L44" s="34">
        <v>0.40991620015893893</v>
      </c>
      <c r="M44" s="34">
        <v>0.41110150001482015</v>
      </c>
      <c r="N44" s="34">
        <v>0.41229367449528853</v>
      </c>
      <c r="O44" s="34">
        <v>0.41344268146407459</v>
      </c>
      <c r="P44" s="34">
        <v>0.41459811058602758</v>
      </c>
      <c r="Q44" s="34">
        <v>0.41560809380304592</v>
      </c>
      <c r="R44" s="34">
        <v>0.41703036545135752</v>
      </c>
      <c r="S44" s="34">
        <v>0.41703036545135752</v>
      </c>
      <c r="T44" s="34">
        <v>0.41703036545135752</v>
      </c>
      <c r="U44" s="34">
        <v>0.41703036545135752</v>
      </c>
      <c r="V44" s="34">
        <v>0.41703036545135752</v>
      </c>
      <c r="W44" s="34">
        <v>0.41703036545135752</v>
      </c>
      <c r="X44" s="34">
        <v>0.41703036545135752</v>
      </c>
      <c r="Y44" s="34">
        <v>0.41703036545135752</v>
      </c>
      <c r="Z44" s="34">
        <v>0.41703036545135752</v>
      </c>
      <c r="AA44" s="34">
        <v>0.41703036545135752</v>
      </c>
      <c r="AB44" s="34">
        <v>0.41703036545135752</v>
      </c>
      <c r="AC44" s="34">
        <v>0.41703036545135752</v>
      </c>
      <c r="AD44" s="34">
        <v>0.41703036545135752</v>
      </c>
      <c r="AE44" s="34">
        <v>0.41703036545135752</v>
      </c>
      <c r="AF44" s="34">
        <v>0.41703036545135752</v>
      </c>
      <c r="AG44" s="34">
        <v>0.41703036545135752</v>
      </c>
    </row>
    <row r="45" spans="1:67">
      <c r="A45" t="s">
        <v>101</v>
      </c>
      <c r="B45" t="s">
        <v>102</v>
      </c>
      <c r="D45" t="s">
        <v>15</v>
      </c>
      <c r="E45" s="34">
        <v>0.31195304901471999</v>
      </c>
      <c r="F45" s="35">
        <v>0.31355839460788526</v>
      </c>
      <c r="G45" s="35">
        <v>0.3152094642145965</v>
      </c>
      <c r="H45" s="35">
        <v>0.31684858855260539</v>
      </c>
      <c r="I45" s="35">
        <v>0.31850484926005856</v>
      </c>
      <c r="J45" s="35">
        <v>0.32017851647959156</v>
      </c>
      <c r="K45" s="35">
        <v>0.32186986606197598</v>
      </c>
      <c r="L45" s="35">
        <v>0.32360986818313803</v>
      </c>
      <c r="M45" s="35">
        <v>0.32533776221615252</v>
      </c>
      <c r="N45" s="35">
        <v>0.32708420725872389</v>
      </c>
      <c r="O45" s="35">
        <v>0.32884950367415261</v>
      </c>
      <c r="P45" s="35">
        <v>0.33063395834525261</v>
      </c>
      <c r="Q45" s="35">
        <v>0.33256749026540039</v>
      </c>
      <c r="R45" s="35">
        <v>0.33429435192740348</v>
      </c>
      <c r="S45" s="35">
        <v>0.33429435192740348</v>
      </c>
      <c r="T45" s="35">
        <v>0.33429435192740348</v>
      </c>
      <c r="U45" s="35">
        <v>0.33429435192740348</v>
      </c>
      <c r="V45" s="35">
        <v>0.33429435192740348</v>
      </c>
      <c r="W45" s="35">
        <v>0.33429435192740348</v>
      </c>
      <c r="X45" s="35">
        <v>0.33429435192740348</v>
      </c>
      <c r="Y45" s="35">
        <v>0.33429435192740348</v>
      </c>
      <c r="Z45" s="35">
        <v>0.33429435192740348</v>
      </c>
      <c r="AA45" s="35">
        <v>0.33429435192740348</v>
      </c>
      <c r="AB45" s="35">
        <v>0.33429435192740348</v>
      </c>
      <c r="AC45" s="35">
        <v>0.33429435192740348</v>
      </c>
      <c r="AD45" s="35">
        <v>0.33429435192740348</v>
      </c>
      <c r="AE45" s="35">
        <v>0.33429435192740348</v>
      </c>
      <c r="AF45" s="35">
        <v>0.33429435192740348</v>
      </c>
      <c r="AG45" s="35">
        <v>0.33429435192740348</v>
      </c>
    </row>
    <row r="46" spans="1:67">
      <c r="A46" t="s">
        <v>6</v>
      </c>
      <c r="B46" t="s">
        <v>103</v>
      </c>
      <c r="D46" t="s">
        <v>15</v>
      </c>
      <c r="E46" s="34">
        <v>0.5507008473407049</v>
      </c>
      <c r="F46" s="34">
        <v>0.55150193148909121</v>
      </c>
      <c r="G46" s="34">
        <v>0.55239476284976652</v>
      </c>
      <c r="H46" s="34">
        <v>0.55320078633641501</v>
      </c>
      <c r="I46" s="34">
        <v>0.55400916546890855</v>
      </c>
      <c r="J46" s="34">
        <v>0.55481991058910685</v>
      </c>
      <c r="K46" s="34">
        <v>0.55572352607866571</v>
      </c>
      <c r="L46" s="34">
        <v>0.55653930029734255</v>
      </c>
      <c r="M46" s="34">
        <v>0.55735747306811623</v>
      </c>
      <c r="N46" s="34">
        <v>0.55826937992850245</v>
      </c>
      <c r="O46" s="34">
        <v>0.55909265117532492</v>
      </c>
      <c r="P46" s="34">
        <v>0.55991835413899038</v>
      </c>
      <c r="Q46" s="34">
        <v>0.56074649960936851</v>
      </c>
      <c r="R46" s="34">
        <v>0.56166953911489836</v>
      </c>
      <c r="S46" s="34">
        <v>0.56166953911489836</v>
      </c>
      <c r="T46" s="34">
        <v>0.56166953911489836</v>
      </c>
      <c r="U46" s="34">
        <v>0.56166953911489836</v>
      </c>
      <c r="V46" s="34">
        <v>0.56166953911489836</v>
      </c>
      <c r="W46" s="34">
        <v>0.56166953911489836</v>
      </c>
      <c r="X46" s="34">
        <v>0.56166953911489836</v>
      </c>
      <c r="Y46" s="34">
        <v>0.56166953911489836</v>
      </c>
      <c r="Z46" s="34">
        <v>0.56166953911489836</v>
      </c>
      <c r="AA46" s="34">
        <v>0.56166953911489836</v>
      </c>
      <c r="AB46" s="34">
        <v>0.56166953911489836</v>
      </c>
      <c r="AC46" s="34">
        <v>0.56166953911489836</v>
      </c>
      <c r="AD46" s="34">
        <v>0.56166953911489836</v>
      </c>
      <c r="AE46" s="34">
        <v>0.56166953911489836</v>
      </c>
      <c r="AF46" s="34">
        <v>0.56166953911489836</v>
      </c>
      <c r="AG46" s="34">
        <v>0.56166953911489836</v>
      </c>
    </row>
    <row r="47" spans="1:67">
      <c r="A47" t="s">
        <v>4</v>
      </c>
      <c r="B47" t="s">
        <v>104</v>
      </c>
      <c r="D47" t="s">
        <v>15</v>
      </c>
      <c r="E47" s="34">
        <v>0.35115184214500433</v>
      </c>
      <c r="F47" s="34">
        <v>0.35115184214500433</v>
      </c>
      <c r="G47" s="34">
        <v>0.35115184214500433</v>
      </c>
      <c r="H47" s="34">
        <v>0.35115184214500433</v>
      </c>
      <c r="I47" s="34">
        <v>0.35115184214500433</v>
      </c>
      <c r="J47" s="34">
        <v>0.35115184214500433</v>
      </c>
      <c r="K47" s="34">
        <v>0.35115184214500433</v>
      </c>
      <c r="L47" s="34">
        <v>0.35115184214500433</v>
      </c>
      <c r="M47" s="34">
        <v>0.35115184214500433</v>
      </c>
      <c r="N47" s="34">
        <v>0.35115184214500433</v>
      </c>
      <c r="O47" s="34">
        <v>0.35115184214500433</v>
      </c>
      <c r="P47" s="34">
        <v>0.35115184214500433</v>
      </c>
      <c r="Q47" s="34">
        <v>0.35115184214500433</v>
      </c>
      <c r="R47" s="34">
        <v>0.35115184214500433</v>
      </c>
      <c r="S47" s="34">
        <v>0.35115184214500433</v>
      </c>
      <c r="T47" s="34">
        <v>0.35115184214500433</v>
      </c>
      <c r="U47" s="34">
        <v>0.35115184214500433</v>
      </c>
      <c r="V47" s="34">
        <v>0.35115184214500433</v>
      </c>
      <c r="W47" s="34">
        <v>0.35115184214500433</v>
      </c>
      <c r="X47" s="34">
        <v>0.35115184214500433</v>
      </c>
      <c r="Y47" s="34">
        <v>0.35115184214500433</v>
      </c>
      <c r="Z47" s="34">
        <v>0.35115184214500433</v>
      </c>
      <c r="AA47" s="34">
        <v>0.35115184214500433</v>
      </c>
      <c r="AB47" s="34">
        <v>0.35115184214500433</v>
      </c>
      <c r="AC47" s="34">
        <v>0.35115184214500433</v>
      </c>
      <c r="AD47" s="34">
        <v>0.35115184214500433</v>
      </c>
      <c r="AE47" s="34">
        <v>0.35115184214500433</v>
      </c>
      <c r="AF47" s="34">
        <v>0.35115184214500433</v>
      </c>
      <c r="AG47" s="34">
        <v>0.35115184214500433</v>
      </c>
    </row>
    <row r="48" spans="1:67">
      <c r="A48" t="s">
        <v>8</v>
      </c>
      <c r="B48" t="s">
        <v>105</v>
      </c>
      <c r="D48" t="s">
        <v>15</v>
      </c>
      <c r="M48" s="36">
        <v>0.32505882157978538</v>
      </c>
      <c r="N48" s="36">
        <v>0.32505882157978538</v>
      </c>
      <c r="O48" s="36">
        <v>0.32505882157978538</v>
      </c>
      <c r="P48" s="36">
        <v>0.32505882157978538</v>
      </c>
      <c r="Q48" s="36">
        <v>0.32505882157978538</v>
      </c>
      <c r="R48" s="36">
        <v>0.32505882157978538</v>
      </c>
      <c r="S48" s="36">
        <v>0.32505882157978538</v>
      </c>
      <c r="T48" s="36">
        <v>0.32505882157978538</v>
      </c>
      <c r="U48" s="36">
        <v>0.32505882157978538</v>
      </c>
      <c r="V48" s="36">
        <v>0.32505882157978538</v>
      </c>
      <c r="W48" s="36">
        <v>0.32505882157978538</v>
      </c>
      <c r="X48" s="36">
        <v>0.32505882157978538</v>
      </c>
      <c r="Y48" s="36">
        <v>0.32505882157978538</v>
      </c>
      <c r="Z48" s="36">
        <v>0.32505882157978538</v>
      </c>
      <c r="AA48" s="36">
        <v>0.32505882157978538</v>
      </c>
      <c r="AB48" s="36">
        <v>0.32505882157978538</v>
      </c>
      <c r="AC48" s="36">
        <v>0.32505882157978538</v>
      </c>
      <c r="AD48" s="36">
        <v>0.32505882157978538</v>
      </c>
      <c r="AE48" s="36">
        <v>0.32505882157978538</v>
      </c>
      <c r="AF48" s="36">
        <v>0.32505882157978538</v>
      </c>
      <c r="AG48" s="36">
        <v>0.32505882157978538</v>
      </c>
    </row>
    <row r="49" spans="1:33">
      <c r="A49" t="s">
        <v>11</v>
      </c>
      <c r="B49" t="s">
        <v>51</v>
      </c>
      <c r="D49" t="s">
        <v>15</v>
      </c>
      <c r="E49" s="37">
        <v>0.25275129260170426</v>
      </c>
      <c r="F49" s="37">
        <v>0.25275129260170426</v>
      </c>
      <c r="G49" s="37">
        <v>0.25275129260170426</v>
      </c>
      <c r="H49" s="37">
        <v>0.25275129260170426</v>
      </c>
      <c r="I49" s="37">
        <v>0.25275129260170426</v>
      </c>
      <c r="J49" s="37">
        <v>0.25275129260170426</v>
      </c>
      <c r="K49" s="37">
        <v>0.25275129260170426</v>
      </c>
      <c r="L49" s="37">
        <v>0.25275129260170426</v>
      </c>
      <c r="M49" s="37">
        <v>0.25275129260170426</v>
      </c>
      <c r="N49" s="37">
        <v>0.25275129260170426</v>
      </c>
      <c r="O49" s="37">
        <v>0.25275129260170426</v>
      </c>
      <c r="P49" s="37">
        <v>0.25275129260170426</v>
      </c>
      <c r="Q49" s="37">
        <v>0.25275129260170426</v>
      </c>
      <c r="R49" s="37">
        <v>0.25275129260170426</v>
      </c>
      <c r="S49" s="37">
        <v>0.25275129260170426</v>
      </c>
      <c r="T49" s="37">
        <v>0.25275129260170426</v>
      </c>
      <c r="U49" s="37">
        <v>0.25275129260170426</v>
      </c>
      <c r="V49" s="37">
        <v>0.25275129260170426</v>
      </c>
      <c r="W49" s="37">
        <v>0.25275129260170426</v>
      </c>
      <c r="X49" s="37">
        <v>0.25275129260170426</v>
      </c>
      <c r="Y49" s="37">
        <v>0.25275129260170426</v>
      </c>
      <c r="Z49" s="37">
        <v>0.25275129260170426</v>
      </c>
      <c r="AA49" s="37">
        <v>0.25275129260170426</v>
      </c>
      <c r="AB49" s="37">
        <v>0.25275129260170426</v>
      </c>
      <c r="AC49" s="37">
        <v>0.25275129260170426</v>
      </c>
      <c r="AD49" s="37">
        <v>0.25275129260170426</v>
      </c>
      <c r="AE49" s="37">
        <v>0.25275129260170426</v>
      </c>
      <c r="AF49" s="37">
        <v>0.25275129260170426</v>
      </c>
      <c r="AG49" s="37">
        <v>0.25275129260170426</v>
      </c>
    </row>
    <row r="50" spans="1:33">
      <c r="A50" s="14" t="s">
        <v>54</v>
      </c>
      <c r="D50" t="s">
        <v>12</v>
      </c>
    </row>
    <row r="51" spans="1:33">
      <c r="A51" t="s">
        <v>99</v>
      </c>
      <c r="B51" t="s">
        <v>100</v>
      </c>
      <c r="D51" t="s">
        <v>54</v>
      </c>
      <c r="E51" s="38">
        <v>0.94</v>
      </c>
    </row>
    <row r="52" spans="1:33">
      <c r="A52" t="s">
        <v>101</v>
      </c>
      <c r="B52" t="s">
        <v>102</v>
      </c>
      <c r="D52" t="s">
        <v>54</v>
      </c>
      <c r="E52" s="38">
        <v>0.92</v>
      </c>
    </row>
    <row r="53" spans="1:33">
      <c r="A53" t="s">
        <v>6</v>
      </c>
      <c r="B53" t="s">
        <v>103</v>
      </c>
      <c r="D53" t="s">
        <v>54</v>
      </c>
      <c r="E53" s="38">
        <v>0.95</v>
      </c>
    </row>
    <row r="54" spans="1:33">
      <c r="A54" t="s">
        <v>4</v>
      </c>
      <c r="B54" t="s">
        <v>104</v>
      </c>
      <c r="D54" t="s">
        <v>54</v>
      </c>
      <c r="E54" s="38">
        <v>0.95</v>
      </c>
    </row>
    <row r="55" spans="1:33">
      <c r="A55" t="s">
        <v>8</v>
      </c>
      <c r="B55" t="s">
        <v>105</v>
      </c>
      <c r="D55" t="s">
        <v>54</v>
      </c>
      <c r="E55" s="38">
        <v>0.93</v>
      </c>
    </row>
    <row r="56" spans="1:33">
      <c r="A56" t="s">
        <v>11</v>
      </c>
      <c r="B56" t="s">
        <v>51</v>
      </c>
      <c r="D56" t="s">
        <v>54</v>
      </c>
      <c r="E56" s="38">
        <v>0.6</v>
      </c>
    </row>
    <row r="57" spans="1:33">
      <c r="A57" s="14" t="s">
        <v>44</v>
      </c>
      <c r="D57" t="s">
        <v>12</v>
      </c>
    </row>
    <row r="58" spans="1:33">
      <c r="A58" t="s">
        <v>99</v>
      </c>
      <c r="B58" t="s">
        <v>100</v>
      </c>
      <c r="D58" t="s">
        <v>44</v>
      </c>
      <c r="E58">
        <v>5</v>
      </c>
    </row>
    <row r="59" spans="1:33">
      <c r="A59" t="s">
        <v>101</v>
      </c>
      <c r="B59" t="s">
        <v>102</v>
      </c>
      <c r="D59" t="s">
        <v>44</v>
      </c>
      <c r="E59">
        <v>5</v>
      </c>
    </row>
    <row r="60" spans="1:33">
      <c r="A60" t="s">
        <v>6</v>
      </c>
      <c r="B60" t="s">
        <v>103</v>
      </c>
      <c r="D60" t="s">
        <v>44</v>
      </c>
      <c r="E60">
        <v>3</v>
      </c>
    </row>
    <row r="61" spans="1:33">
      <c r="A61" t="s">
        <v>4</v>
      </c>
      <c r="B61" t="s">
        <v>104</v>
      </c>
      <c r="D61" t="s">
        <v>44</v>
      </c>
      <c r="E61">
        <v>3</v>
      </c>
    </row>
    <row r="62" spans="1:33">
      <c r="A62" t="s">
        <v>8</v>
      </c>
      <c r="B62" t="s">
        <v>105</v>
      </c>
      <c r="D62" t="s">
        <v>44</v>
      </c>
      <c r="E62">
        <v>6</v>
      </c>
    </row>
    <row r="63" spans="1:33">
      <c r="A63" t="s">
        <v>11</v>
      </c>
      <c r="B63" t="s">
        <v>51</v>
      </c>
      <c r="D63" t="s">
        <v>44</v>
      </c>
      <c r="E63">
        <v>4</v>
      </c>
    </row>
    <row r="64" spans="1:33">
      <c r="A64" s="78" t="s">
        <v>52</v>
      </c>
    </row>
    <row r="65" spans="1:5">
      <c r="A65" s="1" t="s">
        <v>99</v>
      </c>
      <c r="D65" t="s">
        <v>52</v>
      </c>
      <c r="E65">
        <v>20</v>
      </c>
    </row>
    <row r="66" spans="1:5">
      <c r="A66" s="1" t="s">
        <v>101</v>
      </c>
      <c r="D66" t="s">
        <v>52</v>
      </c>
      <c r="E66">
        <v>20</v>
      </c>
    </row>
    <row r="67" spans="1:5">
      <c r="A67" s="1" t="s">
        <v>6</v>
      </c>
      <c r="D67" t="s">
        <v>52</v>
      </c>
      <c r="E67">
        <v>20</v>
      </c>
    </row>
    <row r="68" spans="1:5">
      <c r="A68" s="1" t="s">
        <v>4</v>
      </c>
      <c r="D68" t="s">
        <v>52</v>
      </c>
      <c r="E68">
        <v>20</v>
      </c>
    </row>
    <row r="69" spans="1:5">
      <c r="A69" s="1" t="s">
        <v>8</v>
      </c>
      <c r="D69" t="s">
        <v>52</v>
      </c>
      <c r="E69">
        <v>20</v>
      </c>
    </row>
    <row r="70" spans="1:5">
      <c r="A70" s="1" t="s">
        <v>11</v>
      </c>
      <c r="D70" t="s">
        <v>52</v>
      </c>
      <c r="E70">
        <v>20</v>
      </c>
    </row>
    <row r="71" spans="1:5">
      <c r="A71" s="78" t="s">
        <v>144</v>
      </c>
    </row>
    <row r="72" spans="1:5">
      <c r="A72" s="1" t="s">
        <v>99</v>
      </c>
      <c r="D72" t="s">
        <v>36</v>
      </c>
      <c r="E72">
        <v>50</v>
      </c>
    </row>
    <row r="73" spans="1:5">
      <c r="A73" s="1" t="s">
        <v>101</v>
      </c>
      <c r="D73" t="s">
        <v>36</v>
      </c>
      <c r="E73">
        <v>50</v>
      </c>
    </row>
    <row r="74" spans="1:5">
      <c r="A74" s="1" t="s">
        <v>6</v>
      </c>
      <c r="D74" t="s">
        <v>36</v>
      </c>
      <c r="E74">
        <v>50</v>
      </c>
    </row>
    <row r="75" spans="1:5">
      <c r="A75" s="1" t="s">
        <v>4</v>
      </c>
      <c r="D75" t="s">
        <v>36</v>
      </c>
      <c r="E75">
        <v>30</v>
      </c>
    </row>
    <row r="76" spans="1:5">
      <c r="A76" s="1" t="s">
        <v>8</v>
      </c>
      <c r="D76" t="s">
        <v>36</v>
      </c>
      <c r="E76">
        <v>60</v>
      </c>
    </row>
    <row r="77" spans="1:5">
      <c r="A77" s="1" t="s">
        <v>11</v>
      </c>
      <c r="D77" t="s">
        <v>36</v>
      </c>
      <c r="E77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CAC7-8287-4DF6-84EA-A47CBAE414EC}">
  <dimension ref="A1:AG74"/>
  <sheetViews>
    <sheetView workbookViewId="0">
      <selection activeCell="A7" sqref="A7"/>
    </sheetView>
  </sheetViews>
  <sheetFormatPr defaultRowHeight="15.75"/>
  <cols>
    <col min="15" max="15" width="15.25" bestFit="1" customWidth="1"/>
    <col min="28" max="28" width="15.25" bestFit="1" customWidth="1"/>
    <col min="29" max="29" width="21.625" bestFit="1" customWidth="1"/>
  </cols>
  <sheetData>
    <row r="1" spans="1:33">
      <c r="A1" s="14" t="s">
        <v>109</v>
      </c>
      <c r="C1" t="s">
        <v>110</v>
      </c>
      <c r="E1" t="s">
        <v>111</v>
      </c>
      <c r="H1" s="73" t="s">
        <v>115</v>
      </c>
      <c r="L1" s="14" t="s">
        <v>36</v>
      </c>
      <c r="M1">
        <v>40</v>
      </c>
      <c r="P1" s="71" t="s">
        <v>114</v>
      </c>
      <c r="Q1" s="72" t="s">
        <v>57</v>
      </c>
      <c r="T1" s="74" t="str">
        <f>VLOOKUP(H1,$P$1:$Q$3,2,FALSE)</f>
        <v>Moderate</v>
      </c>
    </row>
    <row r="2" spans="1:33">
      <c r="A2" t="s">
        <v>112</v>
      </c>
      <c r="L2" s="14" t="s">
        <v>52</v>
      </c>
      <c r="M2">
        <v>20</v>
      </c>
      <c r="P2" s="71" t="s">
        <v>115</v>
      </c>
      <c r="Q2" s="72" t="s">
        <v>59</v>
      </c>
    </row>
    <row r="3" spans="1:33">
      <c r="L3" s="14" t="s">
        <v>113</v>
      </c>
      <c r="M3">
        <v>2025</v>
      </c>
      <c r="P3" s="71" t="s">
        <v>116</v>
      </c>
      <c r="Q3" s="72" t="s">
        <v>58</v>
      </c>
    </row>
    <row r="4" spans="1:33">
      <c r="D4">
        <v>2022</v>
      </c>
      <c r="E4">
        <v>2025</v>
      </c>
      <c r="F4">
        <v>2030</v>
      </c>
      <c r="G4">
        <v>2035</v>
      </c>
      <c r="H4">
        <v>2040</v>
      </c>
      <c r="I4">
        <v>2045</v>
      </c>
      <c r="J4">
        <v>2050</v>
      </c>
      <c r="L4" s="14" t="s">
        <v>54</v>
      </c>
      <c r="M4">
        <v>0.95</v>
      </c>
    </row>
    <row r="5" spans="1:33" ht="17.25" thickBot="1">
      <c r="A5" t="s">
        <v>15</v>
      </c>
      <c r="B5" t="s">
        <v>114</v>
      </c>
      <c r="C5" s="41" t="s">
        <v>57</v>
      </c>
      <c r="D5" s="38">
        <v>0.48399183689688052</v>
      </c>
      <c r="E5" s="38">
        <v>0.49308416909292013</v>
      </c>
      <c r="F5" s="38">
        <v>0.50851601343114861</v>
      </c>
      <c r="G5" s="38">
        <v>0.52494499232661651</v>
      </c>
      <c r="H5" s="38">
        <v>0.52494499232661651</v>
      </c>
      <c r="I5" s="38">
        <v>0.52494499232661651</v>
      </c>
      <c r="J5" s="38">
        <v>0.52494499232661651</v>
      </c>
      <c r="L5" s="14" t="s">
        <v>44</v>
      </c>
      <c r="M5" s="42">
        <v>3</v>
      </c>
      <c r="R5" s="10" t="s">
        <v>42</v>
      </c>
      <c r="AB5" s="10" t="s">
        <v>16</v>
      </c>
      <c r="AC5" s="11"/>
      <c r="AD5" s="11"/>
      <c r="AE5" s="11"/>
      <c r="AF5" s="11"/>
      <c r="AG5" s="11"/>
    </row>
    <row r="6" spans="1:33" ht="16.5" thickTop="1" thickBot="1">
      <c r="A6" t="str">
        <f>A5</f>
        <v>EFF</v>
      </c>
      <c r="B6" t="s">
        <v>115</v>
      </c>
      <c r="C6" s="41" t="s">
        <v>59</v>
      </c>
      <c r="D6" s="38">
        <v>0.48399183689688052</v>
      </c>
      <c r="E6" s="38">
        <v>0.48884562322679187</v>
      </c>
      <c r="F6" s="38">
        <v>0.49595093751787894</v>
      </c>
      <c r="G6" s="38">
        <v>0.50400922453811048</v>
      </c>
      <c r="H6" s="38">
        <v>0.50400922453811048</v>
      </c>
      <c r="I6" s="38">
        <v>0.50400922453811048</v>
      </c>
      <c r="J6" s="38">
        <v>0.50400922453811048</v>
      </c>
      <c r="L6" s="14"/>
      <c r="O6" t="s">
        <v>140</v>
      </c>
      <c r="P6" s="71" t="s">
        <v>143</v>
      </c>
      <c r="Q6" s="72" t="s">
        <v>141</v>
      </c>
      <c r="R6" t="s">
        <v>108</v>
      </c>
      <c r="S6">
        <f>D4</f>
        <v>2022</v>
      </c>
      <c r="T6">
        <f t="shared" ref="T6:Y6" si="0">E4</f>
        <v>2025</v>
      </c>
      <c r="U6">
        <f t="shared" si="0"/>
        <v>2030</v>
      </c>
      <c r="V6">
        <f t="shared" si="0"/>
        <v>2035</v>
      </c>
      <c r="W6">
        <f t="shared" si="0"/>
        <v>2040</v>
      </c>
      <c r="X6">
        <f t="shared" si="0"/>
        <v>2045</v>
      </c>
      <c r="Y6">
        <f t="shared" si="0"/>
        <v>2050</v>
      </c>
      <c r="AB6" s="12" t="s">
        <v>17</v>
      </c>
      <c r="AC6" s="12" t="s">
        <v>18</v>
      </c>
      <c r="AD6" s="12" t="s">
        <v>19</v>
      </c>
      <c r="AE6" s="12" t="s">
        <v>20</v>
      </c>
      <c r="AF6" s="12" t="s">
        <v>21</v>
      </c>
      <c r="AG6" s="12" t="s">
        <v>22</v>
      </c>
    </row>
    <row r="7" spans="1:33">
      <c r="A7" t="str">
        <f t="shared" ref="A7" si="1">A6</f>
        <v>EFF</v>
      </c>
      <c r="B7" t="s">
        <v>116</v>
      </c>
      <c r="C7" s="41" t="s">
        <v>58</v>
      </c>
      <c r="D7" s="38">
        <v>0.48399183689688052</v>
      </c>
      <c r="E7" s="38">
        <v>0.48399183689688052</v>
      </c>
      <c r="F7" s="38">
        <v>0.48399183689688052</v>
      </c>
      <c r="G7" s="38">
        <v>0.48399183689688052</v>
      </c>
      <c r="H7" s="38">
        <v>0.48399183689688052</v>
      </c>
      <c r="I7" s="38">
        <v>0.48399183689688052</v>
      </c>
      <c r="J7" s="38">
        <v>0.48399183689688052</v>
      </c>
      <c r="O7" t="str">
        <f>AC7</f>
        <v>EN_ZGasCCAdv97</v>
      </c>
      <c r="P7" s="71" t="s">
        <v>156</v>
      </c>
      <c r="Q7" s="72" t="s">
        <v>28</v>
      </c>
      <c r="R7" t="s">
        <v>15</v>
      </c>
      <c r="S7" s="75">
        <f>SUMIFS(D$5:D$22,$C$5:$C$22,$T$1,$A$5:$A$22,$R7)</f>
        <v>0.48399183689688052</v>
      </c>
      <c r="T7" s="75">
        <f t="shared" ref="T7:Y7" si="2">SUMIFS(E$5:E$22,$C$5:$C$22,$T$1,$A$5:$A$22,$R7)</f>
        <v>0.48884562322679187</v>
      </c>
      <c r="U7" s="75">
        <f t="shared" si="2"/>
        <v>0.49595093751787894</v>
      </c>
      <c r="V7" s="75">
        <f t="shared" si="2"/>
        <v>0.50400922453811048</v>
      </c>
      <c r="W7" s="75">
        <f t="shared" si="2"/>
        <v>0.50400922453811048</v>
      </c>
      <c r="X7" s="75">
        <f t="shared" si="2"/>
        <v>0.50400922453811048</v>
      </c>
      <c r="Y7" s="75">
        <f t="shared" si="2"/>
        <v>0.50400922453811048</v>
      </c>
      <c r="AB7" t="s">
        <v>46</v>
      </c>
      <c r="AC7" t="s">
        <v>91</v>
      </c>
      <c r="AD7" t="s">
        <v>92</v>
      </c>
      <c r="AE7" s="13" t="s">
        <v>23</v>
      </c>
      <c r="AF7" s="13" t="s">
        <v>24</v>
      </c>
      <c r="AG7" s="13" t="s">
        <v>25</v>
      </c>
    </row>
    <row r="8" spans="1:33">
      <c r="D8" s="38"/>
      <c r="E8" s="38"/>
      <c r="F8" s="38"/>
      <c r="G8" s="38"/>
      <c r="H8" s="38"/>
      <c r="I8" s="38"/>
      <c r="J8" s="38"/>
      <c r="R8" t="s">
        <v>98</v>
      </c>
      <c r="S8" s="77">
        <f t="shared" ref="S8:S10" si="3">SUMIFS(D$5:D$22,$C$5:$C$22,$T$1,$A$5:$A$22,$R8)</f>
        <v>2560.3000000000002</v>
      </c>
      <c r="T8" s="77">
        <f t="shared" ref="T8:T10" si="4">SUMIFS(E$5:E$22,$C$5:$C$22,$T$1,$A$5:$A$22,$R8)</f>
        <v>2422.4</v>
      </c>
      <c r="U8" s="77">
        <f t="shared" ref="U8:U10" si="5">SUMIFS(F$5:F$22,$C$5:$C$22,$T$1,$A$5:$A$22,$R8)</f>
        <v>2192.5</v>
      </c>
      <c r="V8" s="77">
        <f t="shared" ref="V8:V10" si="6">SUMIFS(G$5:G$22,$C$5:$C$22,$T$1,$A$5:$A$22,$R8)</f>
        <v>1962.7</v>
      </c>
      <c r="W8" s="77">
        <f t="shared" ref="W8:W10" si="7">SUMIFS(H$5:H$22,$C$5:$C$22,$T$1,$A$5:$A$22,$R8)</f>
        <v>1850.4</v>
      </c>
      <c r="X8" s="77">
        <f t="shared" ref="X8:X10" si="8">SUMIFS(I$5:I$22,$C$5:$C$22,$T$1,$A$5:$A$22,$R8)</f>
        <v>1738.2</v>
      </c>
      <c r="Y8" s="77">
        <f t="shared" ref="Y8:Y10" si="9">SUMIFS(J$5:J$22,$C$5:$C$22,$T$1,$A$5:$A$22,$R8)</f>
        <v>1625.9</v>
      </c>
      <c r="AC8" t="s">
        <v>9</v>
      </c>
      <c r="AD8" t="s">
        <v>93</v>
      </c>
      <c r="AE8" s="13" t="s">
        <v>23</v>
      </c>
      <c r="AF8" s="13" t="s">
        <v>24</v>
      </c>
      <c r="AG8" s="13" t="s">
        <v>25</v>
      </c>
    </row>
    <row r="9" spans="1:33">
      <c r="D9">
        <v>2022</v>
      </c>
      <c r="E9">
        <v>2025</v>
      </c>
      <c r="F9">
        <v>2030</v>
      </c>
      <c r="G9">
        <v>2035</v>
      </c>
      <c r="H9">
        <v>2040</v>
      </c>
      <c r="I9">
        <v>2045</v>
      </c>
      <c r="J9">
        <v>2050</v>
      </c>
      <c r="R9" t="s">
        <v>14</v>
      </c>
      <c r="S9" s="77">
        <f t="shared" si="3"/>
        <v>66.7</v>
      </c>
      <c r="T9" s="77">
        <f t="shared" si="4"/>
        <v>63.1</v>
      </c>
      <c r="U9" s="77">
        <f t="shared" si="5"/>
        <v>57.1</v>
      </c>
      <c r="V9" s="77">
        <f t="shared" si="6"/>
        <v>51.1</v>
      </c>
      <c r="W9" s="77">
        <f t="shared" si="7"/>
        <v>48.4</v>
      </c>
      <c r="X9" s="77">
        <f t="shared" si="8"/>
        <v>45.6</v>
      </c>
      <c r="Y9" s="77">
        <f t="shared" si="9"/>
        <v>42.9</v>
      </c>
    </row>
    <row r="10" spans="1:33">
      <c r="A10" t="s">
        <v>98</v>
      </c>
      <c r="B10" t="str">
        <f>B5</f>
        <v>Lo</v>
      </c>
      <c r="C10" s="41" t="s">
        <v>57</v>
      </c>
      <c r="D10" s="43">
        <v>2560.3000000000002</v>
      </c>
      <c r="E10" s="43">
        <v>2358.1</v>
      </c>
      <c r="F10" s="43">
        <v>2021.2</v>
      </c>
      <c r="G10" s="43">
        <v>1684.2</v>
      </c>
      <c r="H10" s="43">
        <v>1582.5</v>
      </c>
      <c r="I10" s="43">
        <v>1480.7</v>
      </c>
      <c r="J10" s="43">
        <v>1378.9</v>
      </c>
      <c r="R10" t="s">
        <v>43</v>
      </c>
      <c r="S10" s="77">
        <f t="shared" si="3"/>
        <v>4.95</v>
      </c>
      <c r="T10" s="77">
        <f t="shared" si="4"/>
        <v>4.74</v>
      </c>
      <c r="U10" s="77">
        <f t="shared" si="5"/>
        <v>4.3899999999999997</v>
      </c>
      <c r="V10" s="77">
        <f t="shared" si="6"/>
        <v>4.04</v>
      </c>
      <c r="W10" s="77">
        <f t="shared" si="7"/>
        <v>3.9</v>
      </c>
      <c r="X10" s="77">
        <f t="shared" si="8"/>
        <v>3.76</v>
      </c>
      <c r="Y10" s="77">
        <f t="shared" si="9"/>
        <v>3.62</v>
      </c>
    </row>
    <row r="11" spans="1:33">
      <c r="A11" t="str">
        <f>A10</f>
        <v>INVCOST</v>
      </c>
      <c r="B11" t="str">
        <f t="shared" ref="B11:B12" si="10">B6</f>
        <v>Inter</v>
      </c>
      <c r="C11" s="41" t="s">
        <v>59</v>
      </c>
      <c r="D11" s="43">
        <v>2560.3000000000002</v>
      </c>
      <c r="E11" s="43">
        <v>2422.4</v>
      </c>
      <c r="F11" s="43">
        <v>2192.5</v>
      </c>
      <c r="G11" s="43">
        <v>1962.7</v>
      </c>
      <c r="H11" s="43">
        <v>1850.4</v>
      </c>
      <c r="I11" s="43">
        <v>1738.2</v>
      </c>
      <c r="J11" s="43">
        <v>1625.9</v>
      </c>
      <c r="R11" t="str">
        <f>L1</f>
        <v>LIFE</v>
      </c>
      <c r="S11">
        <f>M1</f>
        <v>40</v>
      </c>
    </row>
    <row r="12" spans="1:33">
      <c r="A12" t="str">
        <f t="shared" ref="A12" si="11">A11</f>
        <v>INVCOST</v>
      </c>
      <c r="B12" t="str">
        <f t="shared" si="10"/>
        <v>High</v>
      </c>
      <c r="C12" s="41" t="s">
        <v>58</v>
      </c>
      <c r="D12" s="43">
        <v>2560.3000000000002</v>
      </c>
      <c r="E12" s="43">
        <v>2486.6</v>
      </c>
      <c r="F12" s="43">
        <v>2363.9</v>
      </c>
      <c r="G12" s="43">
        <v>2241.1</v>
      </c>
      <c r="H12" s="43">
        <v>2118.4</v>
      </c>
      <c r="I12" s="43">
        <v>1995.6</v>
      </c>
      <c r="J12" s="43">
        <v>1872.9</v>
      </c>
      <c r="R12" t="str">
        <f t="shared" ref="R12:S15" si="12">L2</f>
        <v>ELIFE</v>
      </c>
      <c r="S12">
        <f t="shared" si="12"/>
        <v>20</v>
      </c>
    </row>
    <row r="13" spans="1:33">
      <c r="D13" s="38"/>
      <c r="E13" s="38"/>
      <c r="F13" s="38"/>
      <c r="G13" s="38"/>
      <c r="H13" s="38"/>
      <c r="I13" s="38"/>
      <c r="J13" s="38"/>
      <c r="R13" t="str">
        <f t="shared" si="12"/>
        <v>START</v>
      </c>
      <c r="S13">
        <f t="shared" si="12"/>
        <v>2025</v>
      </c>
    </row>
    <row r="14" spans="1:33">
      <c r="D14">
        <v>2022</v>
      </c>
      <c r="E14">
        <v>2025</v>
      </c>
      <c r="F14">
        <v>2030</v>
      </c>
      <c r="G14">
        <v>2035</v>
      </c>
      <c r="H14">
        <v>2040</v>
      </c>
      <c r="I14">
        <v>2045</v>
      </c>
      <c r="J14">
        <v>2050</v>
      </c>
      <c r="R14" t="str">
        <f t="shared" si="12"/>
        <v>AFA</v>
      </c>
      <c r="S14">
        <f t="shared" si="12"/>
        <v>0.95</v>
      </c>
    </row>
    <row r="15" spans="1:33">
      <c r="A15" t="s">
        <v>14</v>
      </c>
      <c r="B15" t="str">
        <f>B10</f>
        <v>Lo</v>
      </c>
      <c r="C15" s="41" t="s">
        <v>57</v>
      </c>
      <c r="D15" s="43">
        <v>66.7</v>
      </c>
      <c r="E15" s="43">
        <v>61.3</v>
      </c>
      <c r="F15" s="43">
        <v>52.3</v>
      </c>
      <c r="G15" s="43">
        <v>43.3</v>
      </c>
      <c r="H15" s="43">
        <v>40.799999999999997</v>
      </c>
      <c r="I15" s="43">
        <v>38.299999999999997</v>
      </c>
      <c r="J15" s="43">
        <v>35.799999999999997</v>
      </c>
      <c r="R15" t="str">
        <f t="shared" si="12"/>
        <v>ILED</v>
      </c>
      <c r="S15">
        <f t="shared" si="12"/>
        <v>3</v>
      </c>
    </row>
    <row r="16" spans="1:33">
      <c r="A16" t="str">
        <f>A15</f>
        <v>FIXOM</v>
      </c>
      <c r="B16" t="str">
        <f t="shared" ref="B16:B17" si="13">B11</f>
        <v>Inter</v>
      </c>
      <c r="C16" s="41" t="s">
        <v>59</v>
      </c>
      <c r="D16" s="43">
        <v>66.7</v>
      </c>
      <c r="E16" s="43">
        <v>63.1</v>
      </c>
      <c r="F16" s="43">
        <v>57.1</v>
      </c>
      <c r="G16" s="43">
        <v>51.1</v>
      </c>
      <c r="H16" s="43">
        <v>48.4</v>
      </c>
      <c r="I16" s="43">
        <v>45.6</v>
      </c>
      <c r="J16" s="43">
        <v>42.9</v>
      </c>
      <c r="R16" t="s">
        <v>12</v>
      </c>
    </row>
    <row r="17" spans="1:25">
      <c r="A17" t="str">
        <f t="shared" ref="A17" si="14">A16</f>
        <v>FIXOM</v>
      </c>
      <c r="B17" t="str">
        <f t="shared" si="13"/>
        <v>High</v>
      </c>
      <c r="C17" s="41" t="s">
        <v>58</v>
      </c>
      <c r="D17" s="43">
        <v>66.7</v>
      </c>
      <c r="E17" s="43">
        <v>64.900000000000006</v>
      </c>
      <c r="F17" s="43">
        <v>61.9</v>
      </c>
      <c r="G17" s="43">
        <v>58.9</v>
      </c>
      <c r="H17" s="43">
        <v>55.9</v>
      </c>
      <c r="I17" s="43">
        <v>53</v>
      </c>
      <c r="J17" s="43">
        <v>50</v>
      </c>
      <c r="O17" t="s">
        <v>9</v>
      </c>
      <c r="P17" t="s">
        <v>157</v>
      </c>
      <c r="Q17" t="s">
        <v>28</v>
      </c>
      <c r="R17" t="s">
        <v>15</v>
      </c>
      <c r="S17" s="75">
        <f>IFERROR(0.0036/(C40*1.055056/10^3),"")</f>
        <v>0.37169293643664225</v>
      </c>
    </row>
    <row r="18" spans="1:25">
      <c r="D18" s="38"/>
      <c r="E18" s="38"/>
      <c r="F18" s="38"/>
      <c r="G18" s="38"/>
      <c r="H18" s="38"/>
      <c r="I18" s="38"/>
      <c r="J18" s="38"/>
      <c r="R18" t="s">
        <v>98</v>
      </c>
      <c r="U18" s="77">
        <f>SUMIF($A$59:$A$61,$T$1,B$59:B$61)</f>
        <v>8000</v>
      </c>
      <c r="V18" s="77">
        <f t="shared" ref="V18:Y18" si="15">SUMIF($A$59:$A$61,$T$1,C$59:C$61)</f>
        <v>6500</v>
      </c>
      <c r="W18" s="77">
        <f t="shared" si="15"/>
        <v>5250</v>
      </c>
      <c r="X18" s="77">
        <f t="shared" si="15"/>
        <v>4500</v>
      </c>
      <c r="Y18" s="77">
        <f t="shared" si="15"/>
        <v>4000</v>
      </c>
    </row>
    <row r="19" spans="1:25">
      <c r="D19">
        <v>2022</v>
      </c>
      <c r="E19">
        <v>2025</v>
      </c>
      <c r="F19">
        <v>2030</v>
      </c>
      <c r="G19">
        <v>2035</v>
      </c>
      <c r="H19">
        <v>2040</v>
      </c>
      <c r="I19">
        <v>2045</v>
      </c>
      <c r="J19">
        <v>2050</v>
      </c>
      <c r="R19" t="s">
        <v>14</v>
      </c>
      <c r="U19" s="77">
        <f>SUMIF($A$48:$A$50,$T$1,C$48:C$50)</f>
        <v>136</v>
      </c>
    </row>
    <row r="20" spans="1:25">
      <c r="A20" t="s">
        <v>43</v>
      </c>
      <c r="B20" t="str">
        <f>B15</f>
        <v>Lo</v>
      </c>
      <c r="C20" s="41" t="s">
        <v>57</v>
      </c>
      <c r="D20" s="44">
        <v>4.95</v>
      </c>
      <c r="E20" s="44">
        <v>4.62</v>
      </c>
      <c r="F20" s="44">
        <v>4.08</v>
      </c>
      <c r="G20" s="44">
        <v>3.54</v>
      </c>
      <c r="H20" s="44">
        <v>3.41</v>
      </c>
      <c r="I20" s="44">
        <v>3.28</v>
      </c>
      <c r="J20" s="44">
        <v>3.16</v>
      </c>
      <c r="R20" t="s">
        <v>43</v>
      </c>
      <c r="U20" s="76">
        <f>SUMIF($A$36:$A$38,$T$1,C$36:C$38)/3.6*1.055</f>
        <v>0.76194444444444442</v>
      </c>
    </row>
    <row r="21" spans="1:25">
      <c r="A21" t="str">
        <f>A20</f>
        <v>VAROM</v>
      </c>
      <c r="B21" t="str">
        <f t="shared" ref="B21:B22" si="16">B16</f>
        <v>Inter</v>
      </c>
      <c r="C21" s="41" t="s">
        <v>59</v>
      </c>
      <c r="D21" s="44">
        <v>4.95</v>
      </c>
      <c r="E21" s="44">
        <v>4.74</v>
      </c>
      <c r="F21" s="44">
        <v>4.3899999999999997</v>
      </c>
      <c r="G21" s="44">
        <v>4.04</v>
      </c>
      <c r="H21" s="44">
        <v>3.9</v>
      </c>
      <c r="I21" s="44">
        <v>3.76</v>
      </c>
      <c r="J21" s="44">
        <v>3.62</v>
      </c>
      <c r="R21" t="str">
        <f>R11</f>
        <v>LIFE</v>
      </c>
      <c r="U21">
        <f>I27</f>
        <v>60</v>
      </c>
    </row>
    <row r="22" spans="1:25">
      <c r="A22" t="str">
        <f t="shared" ref="A22" si="17">A21</f>
        <v>VAROM</v>
      </c>
      <c r="B22" t="str">
        <f t="shared" si="16"/>
        <v>High</v>
      </c>
      <c r="C22" s="41" t="s">
        <v>58</v>
      </c>
      <c r="D22" s="44">
        <v>4.95</v>
      </c>
      <c r="E22" s="44">
        <v>4.8499999999999996</v>
      </c>
      <c r="F22" s="44">
        <v>4.7</v>
      </c>
      <c r="G22" s="44">
        <v>4.54</v>
      </c>
      <c r="H22" s="44">
        <v>4.3899999999999997</v>
      </c>
      <c r="I22" s="44">
        <v>4.2300000000000004</v>
      </c>
      <c r="J22" s="44">
        <v>4.08</v>
      </c>
      <c r="R22" t="str">
        <f t="shared" ref="R22:R25" si="18">R12</f>
        <v>ELIFE</v>
      </c>
      <c r="U22">
        <f>I28</f>
        <v>20</v>
      </c>
    </row>
    <row r="23" spans="1:25">
      <c r="R23" t="str">
        <f t="shared" si="18"/>
        <v>START</v>
      </c>
      <c r="U23">
        <f>I29</f>
        <v>2030</v>
      </c>
    </row>
    <row r="24" spans="1:25">
      <c r="R24" t="str">
        <f t="shared" si="18"/>
        <v>AFA</v>
      </c>
      <c r="U24">
        <f>I30</f>
        <v>0.93</v>
      </c>
    </row>
    <row r="25" spans="1:25">
      <c r="R25" t="str">
        <f t="shared" si="18"/>
        <v>ILED</v>
      </c>
      <c r="U25" s="77">
        <f>SUMIF($A$31:$A$33,$T$1,C$31:C$33)</f>
        <v>4</v>
      </c>
    </row>
    <row r="26" spans="1:25">
      <c r="A26" s="14" t="s">
        <v>109</v>
      </c>
      <c r="C26" t="s">
        <v>110</v>
      </c>
    </row>
    <row r="27" spans="1:25">
      <c r="A27" s="14"/>
      <c r="H27" s="14" t="s">
        <v>36</v>
      </c>
      <c r="I27">
        <v>60</v>
      </c>
    </row>
    <row r="28" spans="1:25">
      <c r="A28" s="14" t="s">
        <v>117</v>
      </c>
      <c r="H28" s="14" t="s">
        <v>52</v>
      </c>
      <c r="I28">
        <v>20</v>
      </c>
    </row>
    <row r="29" spans="1:25">
      <c r="B29" s="45" t="s">
        <v>118</v>
      </c>
      <c r="C29" s="45" t="s">
        <v>119</v>
      </c>
      <c r="H29" s="14" t="s">
        <v>113</v>
      </c>
      <c r="I29">
        <v>2030</v>
      </c>
    </row>
    <row r="30" spans="1:25">
      <c r="A30" s="14" t="s">
        <v>44</v>
      </c>
      <c r="H30" s="14" t="s">
        <v>53</v>
      </c>
      <c r="I30">
        <v>0.93</v>
      </c>
    </row>
    <row r="31" spans="1:25">
      <c r="A31" s="16" t="s">
        <v>57</v>
      </c>
      <c r="B31">
        <v>4</v>
      </c>
      <c r="C31">
        <v>3</v>
      </c>
      <c r="H31" s="14" t="s">
        <v>97</v>
      </c>
    </row>
    <row r="32" spans="1:25">
      <c r="A32" s="16" t="s">
        <v>59</v>
      </c>
      <c r="B32">
        <v>6</v>
      </c>
      <c r="C32">
        <v>4</v>
      </c>
    </row>
    <row r="33" spans="1:7">
      <c r="A33" s="16" t="s">
        <v>58</v>
      </c>
      <c r="B33">
        <v>9</v>
      </c>
      <c r="C33">
        <v>5</v>
      </c>
      <c r="F33" s="46"/>
      <c r="G33" s="29"/>
    </row>
    <row r="34" spans="1:7">
      <c r="F34" s="47"/>
    </row>
    <row r="35" spans="1:7">
      <c r="A35" s="15" t="s">
        <v>120</v>
      </c>
      <c r="F35" s="47"/>
    </row>
    <row r="36" spans="1:7">
      <c r="A36" s="16" t="s">
        <v>57</v>
      </c>
      <c r="B36" s="48">
        <v>1.9</v>
      </c>
      <c r="C36" s="48">
        <v>2.2000000000000002</v>
      </c>
      <c r="F36" s="47"/>
    </row>
    <row r="37" spans="1:7">
      <c r="A37" s="16" t="s">
        <v>59</v>
      </c>
      <c r="B37" s="48">
        <v>2.8</v>
      </c>
      <c r="C37" s="48">
        <v>2.6</v>
      </c>
      <c r="F37" s="47"/>
    </row>
    <row r="38" spans="1:7">
      <c r="A38" s="16" t="s">
        <v>58</v>
      </c>
      <c r="B38" s="48">
        <v>3.4</v>
      </c>
      <c r="C38" s="48">
        <v>2.8</v>
      </c>
      <c r="F38" s="47"/>
    </row>
    <row r="40" spans="1:7">
      <c r="A40" s="49" t="s">
        <v>121</v>
      </c>
      <c r="B40" s="50">
        <v>10.497</v>
      </c>
      <c r="C40" s="51">
        <v>9.18</v>
      </c>
      <c r="F40" s="47"/>
    </row>
    <row r="41" spans="1:7">
      <c r="A41" s="52"/>
    </row>
    <row r="42" spans="1:7">
      <c r="A42" s="14" t="s">
        <v>122</v>
      </c>
    </row>
    <row r="43" spans="1:7">
      <c r="A43" s="16" t="s">
        <v>57</v>
      </c>
      <c r="B43" s="48">
        <v>0.87</v>
      </c>
      <c r="C43" s="48">
        <v>1.0900000000000001</v>
      </c>
    </row>
    <row r="44" spans="1:7">
      <c r="A44" s="16" t="s">
        <v>59</v>
      </c>
      <c r="B44" s="48">
        <v>0.97</v>
      </c>
      <c r="C44" s="48">
        <v>1.2</v>
      </c>
    </row>
    <row r="45" spans="1:7">
      <c r="A45" s="16" t="s">
        <v>58</v>
      </c>
      <c r="B45" s="48">
        <v>1.08</v>
      </c>
      <c r="C45" s="48">
        <v>1.32</v>
      </c>
    </row>
    <row r="46" spans="1:7">
      <c r="A46" s="52"/>
    </row>
    <row r="47" spans="1:7">
      <c r="A47" s="16" t="s">
        <v>123</v>
      </c>
    </row>
    <row r="48" spans="1:7">
      <c r="A48" s="16" t="s">
        <v>57</v>
      </c>
      <c r="B48" s="32">
        <v>126</v>
      </c>
      <c r="C48" s="32">
        <v>118</v>
      </c>
    </row>
    <row r="49" spans="1:8">
      <c r="A49" s="16" t="s">
        <v>59</v>
      </c>
      <c r="B49" s="32">
        <v>175</v>
      </c>
      <c r="C49" s="32">
        <v>136</v>
      </c>
    </row>
    <row r="50" spans="1:8">
      <c r="A50" s="16" t="s">
        <v>58</v>
      </c>
      <c r="B50" s="32">
        <v>204</v>
      </c>
      <c r="C50" s="32">
        <v>216</v>
      </c>
    </row>
    <row r="52" spans="1:8">
      <c r="A52" s="53" t="s">
        <v>124</v>
      </c>
      <c r="B52" s="16"/>
      <c r="C52" s="16"/>
      <c r="D52" s="16"/>
      <c r="E52" s="16"/>
      <c r="F52" s="16"/>
    </row>
    <row r="53" spans="1:8">
      <c r="A53" s="15" t="s">
        <v>118</v>
      </c>
      <c r="B53" s="16">
        <v>2030</v>
      </c>
      <c r="C53" s="16">
        <v>2035</v>
      </c>
      <c r="D53" s="16">
        <v>2040</v>
      </c>
      <c r="E53" s="16">
        <v>2045</v>
      </c>
      <c r="F53" s="16">
        <v>2050</v>
      </c>
    </row>
    <row r="54" spans="1:8">
      <c r="A54" s="16" t="s">
        <v>57</v>
      </c>
      <c r="B54" s="54">
        <v>5250</v>
      </c>
      <c r="C54" s="54">
        <v>4000</v>
      </c>
      <c r="D54" s="54">
        <v>3000</v>
      </c>
      <c r="E54" s="54">
        <v>2500</v>
      </c>
      <c r="F54" s="54">
        <v>2250</v>
      </c>
    </row>
    <row r="55" spans="1:8" ht="16.149999999999999" thickBot="1">
      <c r="A55" s="16" t="s">
        <v>59</v>
      </c>
      <c r="B55" s="55">
        <v>5750</v>
      </c>
      <c r="C55" s="55">
        <v>5500</v>
      </c>
      <c r="D55" s="55">
        <v>4750</v>
      </c>
      <c r="E55" s="55">
        <v>4250</v>
      </c>
      <c r="F55" s="55">
        <v>3750</v>
      </c>
    </row>
    <row r="56" spans="1:8" ht="16.149999999999999" thickTop="1">
      <c r="A56" s="16" t="s">
        <v>58</v>
      </c>
      <c r="B56" s="32">
        <v>7750</v>
      </c>
      <c r="C56" s="32">
        <v>7750</v>
      </c>
      <c r="D56" s="32">
        <v>7500</v>
      </c>
      <c r="E56" s="32">
        <v>6750</v>
      </c>
      <c r="F56" s="32">
        <v>6000</v>
      </c>
    </row>
    <row r="58" spans="1:8">
      <c r="A58" s="15" t="s">
        <v>119</v>
      </c>
      <c r="B58" s="16">
        <v>2030</v>
      </c>
      <c r="C58" s="16">
        <v>2035</v>
      </c>
      <c r="D58" s="16">
        <v>2040</v>
      </c>
      <c r="E58" s="16">
        <v>2045</v>
      </c>
      <c r="F58" s="16">
        <v>2050</v>
      </c>
    </row>
    <row r="59" spans="1:8">
      <c r="A59" s="16" t="s">
        <v>57</v>
      </c>
      <c r="B59" s="54">
        <v>5500</v>
      </c>
      <c r="C59" s="54">
        <v>3250</v>
      </c>
      <c r="D59" s="54">
        <v>2500</v>
      </c>
      <c r="E59" s="54">
        <v>2250</v>
      </c>
      <c r="F59" s="54">
        <v>2000</v>
      </c>
      <c r="G59" s="28"/>
      <c r="H59" s="28"/>
    </row>
    <row r="60" spans="1:8" ht="16.149999999999999" thickBot="1">
      <c r="A60" s="16" t="s">
        <v>59</v>
      </c>
      <c r="B60" s="55">
        <v>8000</v>
      </c>
      <c r="C60" s="55">
        <v>6500</v>
      </c>
      <c r="D60" s="55">
        <v>5250</v>
      </c>
      <c r="E60" s="55">
        <v>4500</v>
      </c>
      <c r="F60" s="55">
        <v>4000</v>
      </c>
    </row>
    <row r="61" spans="1:8" ht="16.149999999999999" thickTop="1">
      <c r="A61" s="16" t="s">
        <v>58</v>
      </c>
      <c r="B61" s="32">
        <v>10000</v>
      </c>
      <c r="C61" s="32">
        <v>9500</v>
      </c>
      <c r="D61" s="32">
        <v>8000</v>
      </c>
      <c r="E61" s="32">
        <v>7000</v>
      </c>
      <c r="F61" s="32">
        <v>6250</v>
      </c>
    </row>
    <row r="62" spans="1:8">
      <c r="A62" s="28"/>
      <c r="B62" s="28"/>
      <c r="C62" s="28"/>
      <c r="D62" s="28"/>
      <c r="E62" s="28"/>
      <c r="F62" s="28"/>
    </row>
    <row r="68" spans="1:11" ht="16.149999999999999" thickBot="1"/>
    <row r="69" spans="1:1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>
      <c r="A70" s="57"/>
      <c r="B70" s="58"/>
      <c r="C70" s="59"/>
      <c r="D70" s="59" t="s">
        <v>125</v>
      </c>
      <c r="E70" s="59"/>
      <c r="F70" s="59"/>
      <c r="G70" s="59"/>
      <c r="H70" s="60"/>
    </row>
    <row r="71" spans="1:11">
      <c r="A71" s="61"/>
      <c r="B71" s="52" t="s">
        <v>126</v>
      </c>
      <c r="C71" s="52" t="s">
        <v>127</v>
      </c>
      <c r="D71" s="52" t="s">
        <v>128</v>
      </c>
      <c r="E71" s="81" t="s">
        <v>129</v>
      </c>
      <c r="F71" s="81"/>
      <c r="G71" s="52" t="s">
        <v>130</v>
      </c>
      <c r="H71" s="62"/>
    </row>
    <row r="72" spans="1:11">
      <c r="A72" s="61"/>
      <c r="B72" s="52" t="s">
        <v>131</v>
      </c>
      <c r="C72" s="52" t="s">
        <v>132</v>
      </c>
      <c r="D72" s="52" t="s">
        <v>133</v>
      </c>
      <c r="E72" s="52" t="s">
        <v>134</v>
      </c>
      <c r="F72" s="52" t="s">
        <v>135</v>
      </c>
      <c r="G72" s="52" t="s">
        <v>136</v>
      </c>
      <c r="H72" s="63"/>
    </row>
    <row r="73" spans="1:11">
      <c r="A73" s="64" t="s">
        <v>137</v>
      </c>
      <c r="B73" s="65" t="s">
        <v>138</v>
      </c>
      <c r="C73" s="50">
        <v>10.497</v>
      </c>
      <c r="D73" s="66">
        <v>0.15</v>
      </c>
      <c r="E73" s="66">
        <v>0.03</v>
      </c>
      <c r="F73" s="66">
        <v>0.06</v>
      </c>
      <c r="G73" s="66">
        <v>0.05</v>
      </c>
      <c r="H73" s="67"/>
    </row>
    <row r="74" spans="1:11">
      <c r="A74" s="64" t="s">
        <v>139</v>
      </c>
      <c r="B74" s="68" t="s">
        <v>138</v>
      </c>
      <c r="C74" s="51">
        <v>9.18</v>
      </c>
      <c r="D74" s="69">
        <v>0.5</v>
      </c>
      <c r="E74" s="66">
        <v>0.03</v>
      </c>
      <c r="F74" s="66">
        <v>0.06</v>
      </c>
      <c r="G74" s="69">
        <v>0.1</v>
      </c>
      <c r="H74" s="70"/>
    </row>
  </sheetData>
  <mergeCells count="1">
    <mergeCell ref="E71:F7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8FC00-A009-4A63-ADF9-D8F36AB1AA92}">
  <dimension ref="A3:X50"/>
  <sheetViews>
    <sheetView tabSelected="1" workbookViewId="0"/>
  </sheetViews>
  <sheetFormatPr defaultRowHeight="14.25"/>
  <cols>
    <col min="1" max="1" width="9" style="4"/>
    <col min="2" max="2" width="9.875" style="4" bestFit="1" customWidth="1"/>
    <col min="3" max="3" width="21.625" style="4" bestFit="1" customWidth="1"/>
    <col min="4" max="4" width="21.75" style="4" bestFit="1" customWidth="1"/>
    <col min="5" max="5" width="4.75" style="4" bestFit="1" customWidth="1"/>
    <col min="6" max="6" width="4.375" style="4" bestFit="1" customWidth="1"/>
    <col min="7" max="7" width="7.5" style="4" bestFit="1" customWidth="1"/>
    <col min="8" max="8" width="9" style="4"/>
    <col min="9" max="9" width="21.875" style="4" customWidth="1"/>
    <col min="10" max="10" width="8.25" style="4" bestFit="1" customWidth="1"/>
    <col min="11" max="11" width="9.8125" style="4" bestFit="1" customWidth="1"/>
    <col min="12" max="12" width="8.6875" style="4" bestFit="1" customWidth="1"/>
    <col min="13" max="13" width="8.625" style="4" customWidth="1"/>
    <col min="14" max="14" width="8.875" style="4" customWidth="1"/>
    <col min="15" max="16" width="5.9375" style="4" bestFit="1" customWidth="1"/>
    <col min="17" max="17" width="5.8125" style="4" bestFit="1" customWidth="1"/>
    <col min="18" max="22" width="4.875" style="4" bestFit="1" customWidth="1"/>
    <col min="23" max="23" width="4.5" style="4" bestFit="1" customWidth="1"/>
    <col min="24" max="24" width="3.625" style="4" bestFit="1" customWidth="1"/>
    <col min="25" max="16384" width="9" style="4"/>
  </cols>
  <sheetData>
    <row r="3" spans="1:24">
      <c r="B3" s="3" t="s">
        <v>16</v>
      </c>
      <c r="C3" s="3"/>
      <c r="D3" s="3"/>
      <c r="E3" s="3"/>
      <c r="F3" s="3"/>
      <c r="G3" s="3"/>
      <c r="N3" s="23" t="s">
        <v>41</v>
      </c>
    </row>
    <row r="4" spans="1:24"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I4" s="4" t="s">
        <v>18</v>
      </c>
      <c r="J4" s="4" t="s">
        <v>26</v>
      </c>
      <c r="K4" s="4" t="s">
        <v>27</v>
      </c>
      <c r="L4" s="4" t="s">
        <v>29</v>
      </c>
      <c r="M4" s="7" t="s">
        <v>40</v>
      </c>
      <c r="N4" s="4" t="s">
        <v>30</v>
      </c>
      <c r="O4" s="4" t="s">
        <v>31</v>
      </c>
      <c r="P4" s="4">
        <f>J15</f>
        <v>2022</v>
      </c>
      <c r="Q4" s="4">
        <f t="shared" ref="Q4:V4" si="0">K15</f>
        <v>2025</v>
      </c>
      <c r="R4" s="4">
        <f t="shared" si="0"/>
        <v>2030</v>
      </c>
      <c r="S4" s="4">
        <f t="shared" si="0"/>
        <v>2035</v>
      </c>
      <c r="T4" s="4">
        <f t="shared" si="0"/>
        <v>2040</v>
      </c>
      <c r="U4" s="4">
        <f t="shared" si="0"/>
        <v>2045</v>
      </c>
      <c r="V4" s="4">
        <f t="shared" si="0"/>
        <v>2050</v>
      </c>
      <c r="W4" s="4" t="s">
        <v>32</v>
      </c>
      <c r="X4" s="9" t="s">
        <v>36</v>
      </c>
    </row>
    <row r="5" spans="1:24">
      <c r="B5" s="3" t="s">
        <v>33</v>
      </c>
      <c r="C5" s="3" t="s">
        <v>34</v>
      </c>
      <c r="D5" s="8" t="s">
        <v>39</v>
      </c>
      <c r="E5" s="3" t="s">
        <v>23</v>
      </c>
      <c r="F5" s="3" t="s">
        <v>24</v>
      </c>
      <c r="G5" s="3" t="s">
        <v>25</v>
      </c>
      <c r="I5" s="4" t="str">
        <f>C5</f>
        <v>EN_STG8hbNREL</v>
      </c>
      <c r="J5" s="4" t="s">
        <v>28</v>
      </c>
      <c r="K5" s="4" t="str">
        <f>J5</f>
        <v>ELC</v>
      </c>
      <c r="L5" s="4" t="s">
        <v>35</v>
      </c>
      <c r="N5" s="4" t="s">
        <v>25</v>
      </c>
      <c r="O5" s="4">
        <v>0.85</v>
      </c>
      <c r="P5" s="21">
        <f>J29</f>
        <v>3590.4343916799999</v>
      </c>
      <c r="Q5" s="21">
        <f t="shared" ref="Q5:V5" si="1">K29</f>
        <v>2890.7832767239815</v>
      </c>
      <c r="R5" s="21">
        <f t="shared" si="1"/>
        <v>2382.9214928829615</v>
      </c>
      <c r="S5" s="21">
        <f t="shared" si="1"/>
        <v>2193.3531745680311</v>
      </c>
      <c r="T5" s="21">
        <f t="shared" si="1"/>
        <v>2004.2931353090453</v>
      </c>
      <c r="U5" s="21">
        <f t="shared" si="1"/>
        <v>1815.8586624904162</v>
      </c>
      <c r="V5" s="21">
        <f t="shared" si="1"/>
        <v>1628.2061364812685</v>
      </c>
      <c r="W5" s="4">
        <f>ROUND(8/24,2)</f>
        <v>0.33</v>
      </c>
      <c r="X5" s="4">
        <v>20</v>
      </c>
    </row>
    <row r="6" spans="1:24" ht="15.75">
      <c r="B6" s="3"/>
      <c r="C6" s="7" t="s">
        <v>38</v>
      </c>
      <c r="D6" s="7" t="s">
        <v>37</v>
      </c>
      <c r="E6" s="3" t="s">
        <v>23</v>
      </c>
      <c r="F6" s="3" t="s">
        <v>24</v>
      </c>
      <c r="G6" s="3" t="s">
        <v>25</v>
      </c>
      <c r="I6" s="4" t="str">
        <f t="shared" ref="I6" si="2">C6</f>
        <v>EN_STG4hbNREL</v>
      </c>
      <c r="J6" s="4" t="s">
        <v>28</v>
      </c>
      <c r="K6" s="4" t="str">
        <f>J6</f>
        <v>ELC</v>
      </c>
      <c r="L6" s="4" t="s">
        <v>35</v>
      </c>
      <c r="N6" s="4" t="s">
        <v>25</v>
      </c>
      <c r="O6" s="4">
        <v>0.85</v>
      </c>
      <c r="P6" s="6">
        <f>J20</f>
        <v>2026.72</v>
      </c>
      <c r="Q6" s="6">
        <f t="shared" ref="Q6:V6" si="3">K20</f>
        <v>1651.0712981989618</v>
      </c>
      <c r="R6" s="6">
        <f t="shared" si="3"/>
        <v>1400.1527397584086</v>
      </c>
      <c r="S6" s="6">
        <f t="shared" si="3"/>
        <v>1299.8969618014498</v>
      </c>
      <c r="T6" s="6">
        <f t="shared" si="3"/>
        <v>1199.6595121047919</v>
      </c>
      <c r="U6" s="6">
        <f t="shared" si="3"/>
        <v>1099.4446199863391</v>
      </c>
      <c r="V6" s="6">
        <f t="shared" si="3"/>
        <v>999.25792443529997</v>
      </c>
      <c r="W6" s="4">
        <f>ROUND(4/24,2)</f>
        <v>0.17</v>
      </c>
      <c r="X6" s="4">
        <v>20</v>
      </c>
    </row>
    <row r="7" spans="1:24">
      <c r="B7" s="3"/>
      <c r="C7" s="3"/>
      <c r="D7" s="3"/>
      <c r="E7" s="3"/>
      <c r="F7" s="3"/>
      <c r="G7" s="3"/>
      <c r="I7" s="4" t="str">
        <f>I5</f>
        <v>EN_STG8hbNREL</v>
      </c>
      <c r="M7" s="7" t="s">
        <v>14</v>
      </c>
      <c r="P7" s="5">
        <f>J33</f>
        <v>87.260859792000005</v>
      </c>
      <c r="Q7" s="5">
        <f t="shared" ref="Q7:V7" si="4">K33</f>
        <v>69.769581918099547</v>
      </c>
      <c r="R7" s="5">
        <f t="shared" si="4"/>
        <v>57.073037322074043</v>
      </c>
      <c r="S7" s="5">
        <f t="shared" si="4"/>
        <v>52.333829364200781</v>
      </c>
      <c r="T7" s="5">
        <f t="shared" si="4"/>
        <v>47.607328382726138</v>
      </c>
      <c r="U7" s="5">
        <f t="shared" si="4"/>
        <v>42.896466562260407</v>
      </c>
      <c r="V7" s="5">
        <f t="shared" si="4"/>
        <v>38.205153412031713</v>
      </c>
    </row>
    <row r="8" spans="1:24">
      <c r="B8" s="3"/>
      <c r="C8" s="3"/>
      <c r="D8" s="3"/>
      <c r="E8" s="3"/>
      <c r="F8" s="3"/>
      <c r="G8" s="3"/>
      <c r="I8" s="4" t="str">
        <f>I6</f>
        <v>EN_STG4hbNREL</v>
      </c>
      <c r="M8" s="7" t="s">
        <v>14</v>
      </c>
      <c r="P8" s="5">
        <f>J24</f>
        <v>48.168000000000006</v>
      </c>
      <c r="Q8" s="5">
        <f t="shared" ref="Q8:V8" si="5">K24</f>
        <v>38.776782454974047</v>
      </c>
      <c r="R8" s="5">
        <f t="shared" si="5"/>
        <v>32.503818493960217</v>
      </c>
      <c r="S8" s="5">
        <f t="shared" si="5"/>
        <v>29.997424045036247</v>
      </c>
      <c r="T8" s="5">
        <f t="shared" si="5"/>
        <v>27.491487802619801</v>
      </c>
      <c r="U8" s="5">
        <f t="shared" si="5"/>
        <v>24.986115499658482</v>
      </c>
      <c r="V8" s="5">
        <f t="shared" si="5"/>
        <v>22.4814481108825</v>
      </c>
    </row>
    <row r="9" spans="1:24">
      <c r="B9" s="3"/>
      <c r="C9" s="3"/>
      <c r="D9" s="3"/>
      <c r="E9" s="3"/>
      <c r="F9" s="3"/>
      <c r="G9" s="3"/>
    </row>
    <row r="10" spans="1:24" ht="15.75">
      <c r="A10" s="79" t="s">
        <v>65</v>
      </c>
      <c r="B10" s="79"/>
      <c r="C10" s="79"/>
      <c r="D10" s="79"/>
      <c r="E10" s="79"/>
      <c r="F10" s="79"/>
      <c r="G10" s="79"/>
      <c r="H10" s="79"/>
    </row>
    <row r="11" spans="1:24" ht="15.75">
      <c r="A11" s="79" t="s">
        <v>66</v>
      </c>
      <c r="B11" s="79" t="s">
        <v>67</v>
      </c>
      <c r="C11" s="79" t="s">
        <v>68</v>
      </c>
      <c r="D11" s="79" t="s">
        <v>69</v>
      </c>
      <c r="E11" s="79" t="s">
        <v>145</v>
      </c>
      <c r="F11" s="79" t="s">
        <v>146</v>
      </c>
      <c r="G11" s="79" t="s">
        <v>147</v>
      </c>
      <c r="H11" s="79" t="s">
        <v>148</v>
      </c>
      <c r="I11" s="14" t="s">
        <v>71</v>
      </c>
    </row>
    <row r="12" spans="1:24" ht="15.75">
      <c r="A12" s="79" t="s">
        <v>149</v>
      </c>
      <c r="B12" s="79" t="s">
        <v>150</v>
      </c>
      <c r="C12" s="79" t="s">
        <v>151</v>
      </c>
      <c r="D12" s="79" t="s">
        <v>154</v>
      </c>
      <c r="E12" s="79"/>
      <c r="F12" s="80" t="s">
        <v>25</v>
      </c>
      <c r="G12" s="79"/>
      <c r="H12" s="79"/>
      <c r="I12" s="14" t="s">
        <v>72</v>
      </c>
      <c r="J12"/>
      <c r="K12"/>
      <c r="L12"/>
      <c r="M12"/>
      <c r="N12"/>
      <c r="O12"/>
      <c r="P12"/>
    </row>
    <row r="13" spans="1:24" ht="15.75">
      <c r="A13"/>
      <c r="B13" s="79" t="s">
        <v>152</v>
      </c>
      <c r="C13" s="79" t="s">
        <v>153</v>
      </c>
      <c r="D13" s="79" t="s">
        <v>154</v>
      </c>
      <c r="E13" s="79"/>
      <c r="F13" s="80" t="s">
        <v>25</v>
      </c>
      <c r="G13"/>
      <c r="H13"/>
      <c r="I13"/>
      <c r="J13"/>
      <c r="K13"/>
      <c r="L13"/>
      <c r="M13"/>
      <c r="N13"/>
      <c r="O13"/>
      <c r="P13"/>
    </row>
    <row r="14" spans="1:24" ht="15.75">
      <c r="I14" s="15" t="s">
        <v>73</v>
      </c>
      <c r="J14" s="16"/>
      <c r="K14" s="16"/>
      <c r="L14" s="16"/>
      <c r="M14" s="16"/>
      <c r="N14" s="16"/>
      <c r="O14" s="16"/>
      <c r="P14" s="16"/>
    </row>
    <row r="15" spans="1:24" ht="15.75">
      <c r="I15" s="16"/>
      <c r="J15" s="16">
        <v>2022</v>
      </c>
      <c r="K15" s="16">
        <v>2025</v>
      </c>
      <c r="L15" s="16">
        <v>2030</v>
      </c>
      <c r="M15" s="16">
        <v>2035</v>
      </c>
      <c r="N15" s="16">
        <v>2040</v>
      </c>
      <c r="O15" s="16">
        <v>2045</v>
      </c>
      <c r="P15" s="16">
        <v>2050</v>
      </c>
    </row>
    <row r="16" spans="1:24" ht="15.75">
      <c r="I16" s="17" t="s">
        <v>55</v>
      </c>
      <c r="J16" s="16"/>
      <c r="K16" s="16"/>
      <c r="L16" s="16"/>
      <c r="M16" s="16"/>
      <c r="N16" s="16"/>
      <c r="O16" s="16"/>
      <c r="P16" s="16"/>
    </row>
    <row r="17" spans="9:16" ht="15.75">
      <c r="I17" s="15" t="s">
        <v>56</v>
      </c>
      <c r="J17" s="16"/>
      <c r="K17" s="16"/>
      <c r="L17" s="16"/>
      <c r="M17" s="16"/>
      <c r="N17" s="16"/>
      <c r="O17" s="16"/>
      <c r="P17" s="16"/>
    </row>
    <row r="18" spans="9:16" ht="15.75">
      <c r="I18" s="16" t="s">
        <v>57</v>
      </c>
      <c r="J18" s="22">
        <v>2026.72</v>
      </c>
      <c r="K18" s="22">
        <v>1341.716861235242</v>
      </c>
      <c r="L18" s="22">
        <v>1078.2009031639393</v>
      </c>
      <c r="M18" s="22">
        <v>992.44682042030388</v>
      </c>
      <c r="N18" s="22">
        <v>906.65750542714773</v>
      </c>
      <c r="O18" s="22">
        <v>820.90365118910915</v>
      </c>
      <c r="P18" s="22">
        <v>735.15022630582496</v>
      </c>
    </row>
    <row r="19" spans="9:16" ht="15.75">
      <c r="I19" s="16" t="s">
        <v>58</v>
      </c>
      <c r="J19" s="22">
        <v>2026.72</v>
      </c>
      <c r="K19" s="22">
        <v>2083.7987912913168</v>
      </c>
      <c r="L19" s="22">
        <v>1712.3441609167592</v>
      </c>
      <c r="M19" s="22">
        <v>1657.1473115070073</v>
      </c>
      <c r="N19" s="22">
        <v>1601.9504620972555</v>
      </c>
      <c r="O19" s="22">
        <v>1546.7536126875036</v>
      </c>
      <c r="P19" s="22">
        <v>1491.5567632777525</v>
      </c>
    </row>
    <row r="20" spans="9:16" ht="15.75">
      <c r="I20" s="16" t="s">
        <v>59</v>
      </c>
      <c r="J20" s="22">
        <v>2026.72</v>
      </c>
      <c r="K20" s="22">
        <v>1651.0712981989618</v>
      </c>
      <c r="L20" s="22">
        <v>1400.1527397584086</v>
      </c>
      <c r="M20" s="22">
        <v>1299.8969618014498</v>
      </c>
      <c r="N20" s="22">
        <v>1199.6595121047919</v>
      </c>
      <c r="O20" s="22">
        <v>1099.4446199863391</v>
      </c>
      <c r="P20" s="22">
        <v>999.25792443529997</v>
      </c>
    </row>
    <row r="21" spans="9:16" ht="15.75">
      <c r="I21" s="15" t="s">
        <v>60</v>
      </c>
      <c r="J21" s="19"/>
      <c r="K21" s="19"/>
      <c r="L21" s="19"/>
      <c r="M21" s="19"/>
      <c r="N21" s="19"/>
      <c r="O21" s="19"/>
      <c r="P21" s="19"/>
    </row>
    <row r="22" spans="9:16" ht="15.75">
      <c r="I22" s="16" t="s">
        <v>57</v>
      </c>
      <c r="J22" s="18">
        <v>48.168000000000006</v>
      </c>
      <c r="K22" s="18">
        <v>31.042921530881053</v>
      </c>
      <c r="L22" s="18">
        <v>24.455022579098483</v>
      </c>
      <c r="M22" s="18">
        <v>22.311170510507598</v>
      </c>
      <c r="N22" s="18">
        <v>20.166437635678694</v>
      </c>
      <c r="O22" s="18">
        <v>18.022591279727731</v>
      </c>
      <c r="P22" s="18">
        <v>15.878755657645625</v>
      </c>
    </row>
    <row r="23" spans="9:16" ht="15.75">
      <c r="I23" s="16" t="s">
        <v>58</v>
      </c>
      <c r="J23" s="18">
        <v>48.168000000000006</v>
      </c>
      <c r="K23" s="18">
        <v>49.594969782282917</v>
      </c>
      <c r="L23" s="18">
        <v>40.308604022918985</v>
      </c>
      <c r="M23" s="18">
        <v>38.928682787675186</v>
      </c>
      <c r="N23" s="18">
        <v>37.548761552431387</v>
      </c>
      <c r="O23" s="18">
        <v>36.168840317187595</v>
      </c>
      <c r="P23" s="18">
        <v>34.78891908194381</v>
      </c>
    </row>
    <row r="24" spans="9:16" ht="15.75">
      <c r="I24" s="16" t="s">
        <v>59</v>
      </c>
      <c r="J24" s="18">
        <v>48.168000000000006</v>
      </c>
      <c r="K24" s="18">
        <v>38.776782454974047</v>
      </c>
      <c r="L24" s="18">
        <v>32.503818493960217</v>
      </c>
      <c r="M24" s="18">
        <v>29.997424045036247</v>
      </c>
      <c r="N24" s="18">
        <v>27.491487802619801</v>
      </c>
      <c r="O24" s="18">
        <v>24.986115499658482</v>
      </c>
      <c r="P24" s="18">
        <v>22.4814481108825</v>
      </c>
    </row>
    <row r="25" spans="9:16" ht="15.75">
      <c r="I25" s="17" t="s">
        <v>61</v>
      </c>
      <c r="J25" s="19"/>
      <c r="K25" s="19"/>
      <c r="L25" s="19"/>
      <c r="M25" s="19"/>
      <c r="N25" s="19"/>
      <c r="O25" s="19"/>
      <c r="P25" s="19"/>
    </row>
    <row r="26" spans="9:16" ht="15.75">
      <c r="I26" s="15" t="s">
        <v>56</v>
      </c>
      <c r="J26" s="19"/>
      <c r="K26" s="19"/>
      <c r="L26" s="19"/>
      <c r="M26" s="19"/>
      <c r="N26" s="19"/>
      <c r="O26" s="19"/>
      <c r="P26" s="19"/>
    </row>
    <row r="27" spans="9:16" ht="15.75">
      <c r="I27" s="16" t="s">
        <v>57</v>
      </c>
      <c r="J27" s="22">
        <v>3590.4343916799999</v>
      </c>
      <c r="K27" s="22">
        <v>2350.3717066677882</v>
      </c>
      <c r="L27" s="22">
        <v>1872.2254325544204</v>
      </c>
      <c r="M27" s="22">
        <v>1717.7819046032887</v>
      </c>
      <c r="N27" s="22">
        <v>1560.5746142436672</v>
      </c>
      <c r="O27" s="22">
        <v>1406.1490112104084</v>
      </c>
      <c r="P27" s="22">
        <v>1251.7570885280745</v>
      </c>
    </row>
    <row r="28" spans="9:16" ht="15.75">
      <c r="I28" s="16" t="s">
        <v>58</v>
      </c>
      <c r="J28" s="22">
        <v>3590.4343916799999</v>
      </c>
      <c r="K28" s="22">
        <v>3693.0335251714796</v>
      </c>
      <c r="L28" s="22">
        <v>2986.6823902603519</v>
      </c>
      <c r="M28" s="22">
        <v>2887.8599570284878</v>
      </c>
      <c r="N28" s="22">
        <v>2789.0375237966227</v>
      </c>
      <c r="O28" s="22">
        <v>2690.2150905647586</v>
      </c>
      <c r="P28" s="22">
        <v>2591.3926573328949</v>
      </c>
    </row>
    <row r="29" spans="9:16" ht="15.75">
      <c r="I29" s="16" t="s">
        <v>59</v>
      </c>
      <c r="J29" s="22">
        <v>3590.4343916799999</v>
      </c>
      <c r="K29" s="22">
        <v>2890.7832767239815</v>
      </c>
      <c r="L29" s="22">
        <v>2382.9214928829615</v>
      </c>
      <c r="M29" s="22">
        <v>2193.3531745680311</v>
      </c>
      <c r="N29" s="22">
        <v>2004.2931353090453</v>
      </c>
      <c r="O29" s="22">
        <v>1815.8586624904162</v>
      </c>
      <c r="P29" s="22">
        <v>1628.2061364812685</v>
      </c>
    </row>
    <row r="30" spans="9:16" ht="15.75">
      <c r="I30" s="15" t="s">
        <v>60</v>
      </c>
      <c r="J30" s="19"/>
      <c r="K30" s="19"/>
      <c r="L30" s="19"/>
      <c r="M30" s="19"/>
      <c r="N30" s="19"/>
      <c r="O30" s="19"/>
      <c r="P30" s="19"/>
    </row>
    <row r="31" spans="9:16" ht="15.75">
      <c r="I31" s="16" t="s">
        <v>57</v>
      </c>
      <c r="J31" s="18">
        <v>87.260859792000005</v>
      </c>
      <c r="K31" s="18">
        <v>56.259292666694705</v>
      </c>
      <c r="L31" s="18">
        <v>44.305635813860512</v>
      </c>
      <c r="M31" s="18">
        <v>40.444547615082222</v>
      </c>
      <c r="N31" s="18">
        <v>36.51436535609168</v>
      </c>
      <c r="O31" s="18">
        <v>32.653725280260211</v>
      </c>
      <c r="P31" s="18">
        <v>28.793927213201865</v>
      </c>
    </row>
    <row r="32" spans="9:16" ht="15.75">
      <c r="I32" s="16" t="s">
        <v>58</v>
      </c>
      <c r="J32" s="18">
        <v>87.260859792000005</v>
      </c>
      <c r="K32" s="18">
        <v>89.825838129286993</v>
      </c>
      <c r="L32" s="18">
        <v>72.167059756508806</v>
      </c>
      <c r="M32" s="18">
        <v>69.696498925712191</v>
      </c>
      <c r="N32" s="18">
        <v>67.225938094915577</v>
      </c>
      <c r="O32" s="18">
        <v>64.755377264118962</v>
      </c>
      <c r="P32" s="18">
        <v>62.284816433322376</v>
      </c>
    </row>
    <row r="33" spans="1:23" ht="15.75">
      <c r="I33" s="16" t="s">
        <v>59</v>
      </c>
      <c r="J33" s="18">
        <v>87.260859792000005</v>
      </c>
      <c r="K33" s="18">
        <v>69.769581918099547</v>
      </c>
      <c r="L33" s="18">
        <v>57.073037322074043</v>
      </c>
      <c r="M33" s="18">
        <v>52.333829364200781</v>
      </c>
      <c r="N33" s="18">
        <v>47.607328382726138</v>
      </c>
      <c r="O33" s="18">
        <v>42.896466562260407</v>
      </c>
      <c r="P33" s="18">
        <v>38.205153412031713</v>
      </c>
    </row>
    <row r="34" spans="1:23" ht="15.75">
      <c r="I34"/>
      <c r="J34"/>
      <c r="K34"/>
      <c r="L34"/>
      <c r="M34"/>
      <c r="N34"/>
      <c r="O34"/>
      <c r="P34"/>
    </row>
    <row r="35" spans="1:23" ht="15.75">
      <c r="I35" t="s">
        <v>62</v>
      </c>
      <c r="J35">
        <v>0.85</v>
      </c>
      <c r="K35"/>
      <c r="L35"/>
      <c r="M35"/>
      <c r="N35"/>
      <c r="O35"/>
      <c r="P35"/>
    </row>
    <row r="36" spans="1:23" ht="15.75">
      <c r="I36" t="s">
        <v>63</v>
      </c>
      <c r="J36"/>
      <c r="K36"/>
      <c r="L36"/>
      <c r="M36"/>
      <c r="N36"/>
      <c r="O36"/>
      <c r="P36"/>
    </row>
    <row r="37" spans="1:23" ht="15.75">
      <c r="I37" t="s">
        <v>64</v>
      </c>
      <c r="J37"/>
      <c r="K37"/>
      <c r="L37"/>
      <c r="M37" s="20"/>
      <c r="N37"/>
      <c r="O37"/>
      <c r="P37"/>
    </row>
    <row r="40" spans="1:23">
      <c r="B40" s="3" t="s">
        <v>16</v>
      </c>
      <c r="C40" s="3"/>
      <c r="D40" s="3"/>
      <c r="E40" s="3"/>
      <c r="F40" s="3"/>
      <c r="G40" s="3"/>
      <c r="K40" s="23" t="s">
        <v>41</v>
      </c>
    </row>
    <row r="41" spans="1:23">
      <c r="A41" s="25" t="s">
        <v>12</v>
      </c>
      <c r="B41" s="3" t="s">
        <v>17</v>
      </c>
      <c r="C41" s="3" t="s">
        <v>18</v>
      </c>
      <c r="D41" s="3" t="s">
        <v>19</v>
      </c>
      <c r="E41" s="3" t="s">
        <v>20</v>
      </c>
      <c r="F41" s="3" t="s">
        <v>21</v>
      </c>
      <c r="G41" s="3" t="s">
        <v>22</v>
      </c>
      <c r="I41" s="4" t="s">
        <v>18</v>
      </c>
      <c r="J41" s="4" t="s">
        <v>27</v>
      </c>
      <c r="K41" s="4">
        <v>2022</v>
      </c>
      <c r="L41" s="4">
        <v>2025</v>
      </c>
      <c r="M41" s="4">
        <v>2030</v>
      </c>
      <c r="N41" s="4">
        <v>2035</v>
      </c>
      <c r="O41" s="4">
        <v>2040</v>
      </c>
      <c r="P41" s="4">
        <v>2045</v>
      </c>
      <c r="Q41" s="4">
        <v>2050</v>
      </c>
      <c r="R41" s="9" t="s">
        <v>36</v>
      </c>
      <c r="S41" s="27" t="s">
        <v>84</v>
      </c>
      <c r="W41" s="4" t="s">
        <v>13</v>
      </c>
    </row>
    <row r="42" spans="1:23">
      <c r="A42" s="26">
        <v>0.1</v>
      </c>
      <c r="B42" s="24" t="s">
        <v>70</v>
      </c>
      <c r="C42" s="24" t="s">
        <v>76</v>
      </c>
      <c r="D42" s="8"/>
      <c r="E42" s="3" t="s">
        <v>23</v>
      </c>
      <c r="F42" s="3" t="s">
        <v>24</v>
      </c>
      <c r="G42" s="3"/>
      <c r="I42" s="4" t="s">
        <v>76</v>
      </c>
      <c r="J42" s="25" t="s">
        <v>75</v>
      </c>
      <c r="K42" s="21">
        <v>132.28233640000002</v>
      </c>
      <c r="L42" s="21">
        <v>111.05708010000001</v>
      </c>
      <c r="M42" s="21">
        <v>98.562316899999999</v>
      </c>
      <c r="N42" s="21">
        <v>91.365093999999999</v>
      </c>
      <c r="O42" s="21">
        <v>86.582641600000002</v>
      </c>
      <c r="P42" s="21">
        <v>81.496649200000007</v>
      </c>
      <c r="Q42" s="21">
        <v>76.668243399999994</v>
      </c>
      <c r="R42" s="4">
        <v>20</v>
      </c>
      <c r="S42" s="4">
        <v>3</v>
      </c>
      <c r="W42" s="4" t="s">
        <v>0</v>
      </c>
    </row>
    <row r="43" spans="1:23">
      <c r="A43" s="26">
        <v>0.5</v>
      </c>
      <c r="B43" s="24" t="s">
        <v>70</v>
      </c>
      <c r="C43" s="24" t="s">
        <v>77</v>
      </c>
      <c r="D43" s="8"/>
      <c r="E43" s="3" t="s">
        <v>23</v>
      </c>
      <c r="F43" s="3" t="s">
        <v>24</v>
      </c>
      <c r="I43" s="4" t="s">
        <v>77</v>
      </c>
      <c r="J43" s="25" t="s">
        <v>75</v>
      </c>
      <c r="K43" s="21">
        <v>661.41168200000004</v>
      </c>
      <c r="L43" s="21">
        <v>555.28540050000004</v>
      </c>
      <c r="M43" s="21">
        <v>492.81158449999998</v>
      </c>
      <c r="N43" s="21">
        <v>456.82547</v>
      </c>
      <c r="O43" s="21">
        <v>432.913208</v>
      </c>
      <c r="P43" s="21">
        <v>407.48324600000001</v>
      </c>
      <c r="Q43" s="21">
        <v>383.34121699999997</v>
      </c>
      <c r="R43" s="4">
        <v>20</v>
      </c>
      <c r="S43" s="4">
        <v>3</v>
      </c>
      <c r="W43" s="4" t="s">
        <v>0</v>
      </c>
    </row>
    <row r="44" spans="1:23">
      <c r="A44" s="26">
        <v>5</v>
      </c>
      <c r="B44" s="24" t="s">
        <v>70</v>
      </c>
      <c r="C44" s="24" t="s">
        <v>81</v>
      </c>
      <c r="D44" s="8"/>
      <c r="E44" s="3" t="s">
        <v>23</v>
      </c>
      <c r="F44" s="3" t="s">
        <v>24</v>
      </c>
      <c r="I44" s="4" t="s">
        <v>81</v>
      </c>
      <c r="J44" s="25" t="s">
        <v>75</v>
      </c>
      <c r="K44" s="21">
        <v>6614.1168200000002</v>
      </c>
      <c r="L44" s="21">
        <v>5552.8540050000001</v>
      </c>
      <c r="M44" s="21">
        <v>4928.1158450000003</v>
      </c>
      <c r="N44" s="21">
        <v>4568.2546999999995</v>
      </c>
      <c r="O44" s="21">
        <v>4329.1320800000003</v>
      </c>
      <c r="P44" s="21">
        <v>4074.8324600000001</v>
      </c>
      <c r="Q44" s="21">
        <v>3833.4121699999996</v>
      </c>
      <c r="R44" s="4">
        <v>20</v>
      </c>
      <c r="S44" s="4">
        <v>3</v>
      </c>
      <c r="W44" s="4" t="s">
        <v>0</v>
      </c>
    </row>
    <row r="45" spans="1:23">
      <c r="A45" s="26">
        <f>A42</f>
        <v>0.1</v>
      </c>
      <c r="B45" s="24" t="s">
        <v>70</v>
      </c>
      <c r="C45" s="24" t="s">
        <v>74</v>
      </c>
      <c r="D45" s="8"/>
      <c r="E45" s="3" t="s">
        <v>23</v>
      </c>
      <c r="F45" s="3" t="s">
        <v>24</v>
      </c>
      <c r="G45" s="3"/>
      <c r="I45" s="4" t="s">
        <v>74</v>
      </c>
      <c r="J45" s="25" t="s">
        <v>75</v>
      </c>
      <c r="K45" s="21">
        <v>141.11771240000002</v>
      </c>
      <c r="L45" s="21">
        <v>134.7630249</v>
      </c>
      <c r="M45" s="21">
        <v>127.2074097</v>
      </c>
      <c r="N45" s="21">
        <v>122.0000488</v>
      </c>
      <c r="O45" s="21">
        <v>119.1305054</v>
      </c>
      <c r="P45" s="21">
        <v>115.7732544</v>
      </c>
      <c r="Q45" s="21">
        <v>112.6993164</v>
      </c>
      <c r="R45" s="4">
        <v>20</v>
      </c>
      <c r="S45" s="4">
        <v>3</v>
      </c>
      <c r="W45" s="4" t="s">
        <v>1</v>
      </c>
    </row>
    <row r="46" spans="1:23">
      <c r="A46" s="26">
        <f t="shared" ref="A46:A50" si="6">A43</f>
        <v>0.5</v>
      </c>
      <c r="B46" s="24" t="s">
        <v>70</v>
      </c>
      <c r="C46" s="24" t="s">
        <v>78</v>
      </c>
      <c r="D46" s="8"/>
      <c r="E46" s="3" t="s">
        <v>23</v>
      </c>
      <c r="F46" s="3" t="s">
        <v>24</v>
      </c>
      <c r="I46" s="4" t="s">
        <v>78</v>
      </c>
      <c r="J46" s="25" t="s">
        <v>75</v>
      </c>
      <c r="K46" s="21">
        <v>705.58856200000002</v>
      </c>
      <c r="L46" s="21">
        <v>673.81512450000002</v>
      </c>
      <c r="M46" s="21">
        <v>636.03704849999997</v>
      </c>
      <c r="N46" s="21">
        <v>610.00024399999995</v>
      </c>
      <c r="O46" s="21">
        <v>595.65252699999996</v>
      </c>
      <c r="P46" s="21">
        <v>578.86627199999998</v>
      </c>
      <c r="Q46" s="21">
        <v>563.49658199999999</v>
      </c>
      <c r="R46" s="4">
        <v>20</v>
      </c>
      <c r="S46" s="4">
        <v>3</v>
      </c>
      <c r="W46" s="4" t="s">
        <v>1</v>
      </c>
    </row>
    <row r="47" spans="1:23">
      <c r="A47" s="26">
        <f t="shared" si="6"/>
        <v>5</v>
      </c>
      <c r="B47" s="24" t="s">
        <v>70</v>
      </c>
      <c r="C47" s="24" t="s">
        <v>82</v>
      </c>
      <c r="D47" s="8"/>
      <c r="E47" s="3" t="s">
        <v>23</v>
      </c>
      <c r="F47" s="3" t="s">
        <v>24</v>
      </c>
      <c r="I47" s="4" t="s">
        <v>82</v>
      </c>
      <c r="J47" s="25" t="s">
        <v>75</v>
      </c>
      <c r="K47" s="21">
        <v>7055.88562</v>
      </c>
      <c r="L47" s="21">
        <v>6738.151245</v>
      </c>
      <c r="M47" s="21">
        <v>6360.3704849999995</v>
      </c>
      <c r="N47" s="21">
        <v>6100.0024399999993</v>
      </c>
      <c r="O47" s="21">
        <v>5956.5252700000001</v>
      </c>
      <c r="P47" s="21">
        <v>5788.6627200000003</v>
      </c>
      <c r="Q47" s="21">
        <v>5634.9658199999994</v>
      </c>
      <c r="R47" s="4">
        <v>20</v>
      </c>
      <c r="S47" s="4">
        <v>3</v>
      </c>
      <c r="W47" s="4" t="s">
        <v>1</v>
      </c>
    </row>
    <row r="48" spans="1:23">
      <c r="A48" s="26">
        <f t="shared" si="6"/>
        <v>0.1</v>
      </c>
      <c r="B48" s="24" t="s">
        <v>70</v>
      </c>
      <c r="C48" s="24" t="s">
        <v>79</v>
      </c>
      <c r="D48" s="8"/>
      <c r="E48" s="3" t="s">
        <v>23</v>
      </c>
      <c r="F48" s="3" t="s">
        <v>24</v>
      </c>
      <c r="G48" s="3"/>
      <c r="I48" s="4" t="s">
        <v>79</v>
      </c>
      <c r="J48" s="25" t="s">
        <v>75</v>
      </c>
      <c r="K48" s="21">
        <v>202.67200000000003</v>
      </c>
      <c r="L48" s="21">
        <v>208.37987912913169</v>
      </c>
      <c r="M48" s="21">
        <v>171.23441609167594</v>
      </c>
      <c r="N48" s="21">
        <v>165.71473115070074</v>
      </c>
      <c r="O48" s="21">
        <v>160.19504620972555</v>
      </c>
      <c r="P48" s="21">
        <v>154.67536126875038</v>
      </c>
      <c r="Q48" s="21">
        <v>149.15567632777524</v>
      </c>
      <c r="R48" s="4">
        <v>20</v>
      </c>
      <c r="S48" s="4">
        <v>3</v>
      </c>
    </row>
    <row r="49" spans="1:19">
      <c r="A49" s="26">
        <f t="shared" si="6"/>
        <v>0.5</v>
      </c>
      <c r="B49" s="24" t="s">
        <v>70</v>
      </c>
      <c r="C49" s="24" t="s">
        <v>80</v>
      </c>
      <c r="D49" s="8"/>
      <c r="E49" s="3" t="s">
        <v>23</v>
      </c>
      <c r="F49" s="3" t="s">
        <v>24</v>
      </c>
      <c r="I49" s="4" t="s">
        <v>80</v>
      </c>
      <c r="J49" s="25" t="s">
        <v>75</v>
      </c>
      <c r="K49" s="21">
        <v>1013.36</v>
      </c>
      <c r="L49" s="21">
        <v>1041.8993956456584</v>
      </c>
      <c r="M49" s="21">
        <v>856.17208045837958</v>
      </c>
      <c r="N49" s="21">
        <v>828.57365575350366</v>
      </c>
      <c r="O49" s="21">
        <v>800.97523104862773</v>
      </c>
      <c r="P49" s="21">
        <v>773.37680634375181</v>
      </c>
      <c r="Q49" s="21">
        <v>745.77838163887623</v>
      </c>
      <c r="R49" s="4">
        <v>20</v>
      </c>
      <c r="S49" s="4">
        <v>3</v>
      </c>
    </row>
    <row r="50" spans="1:19">
      <c r="A50" s="26">
        <f t="shared" si="6"/>
        <v>5</v>
      </c>
      <c r="B50" s="24" t="s">
        <v>70</v>
      </c>
      <c r="C50" s="24" t="s">
        <v>83</v>
      </c>
      <c r="D50" s="8"/>
      <c r="E50" s="3" t="s">
        <v>23</v>
      </c>
      <c r="F50" s="3" t="s">
        <v>24</v>
      </c>
      <c r="I50" s="4" t="s">
        <v>83</v>
      </c>
      <c r="J50" s="25" t="s">
        <v>75</v>
      </c>
      <c r="K50" s="21">
        <v>10133.6</v>
      </c>
      <c r="L50" s="21">
        <v>10418.993956456583</v>
      </c>
      <c r="M50" s="21">
        <v>8561.7208045837961</v>
      </c>
      <c r="N50" s="21">
        <v>8285.7365575350359</v>
      </c>
      <c r="O50" s="21">
        <v>8009.7523104862776</v>
      </c>
      <c r="P50" s="21">
        <v>7733.7680634375183</v>
      </c>
      <c r="Q50" s="21">
        <v>7457.7838163887627</v>
      </c>
      <c r="R50" s="4">
        <v>20</v>
      </c>
      <c r="S50" s="4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NREL ATB</vt:lpstr>
      <vt:lpstr>NG CCS and SMR</vt:lpstr>
      <vt:lpstr>ELC_Storage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</dc:creator>
  <cp:lastModifiedBy>Amit Kanudia</cp:lastModifiedBy>
  <dcterms:created xsi:type="dcterms:W3CDTF">2022-03-29T17:57:18Z</dcterms:created>
  <dcterms:modified xsi:type="dcterms:W3CDTF">2025-08-03T14:36:42Z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{BC4D51F0-B25F-4AB8-AE8B-7DCD73182FB2}</vt:lpwstr>
  </property>
</Properties>
</file>