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C747937-E6CA-495A-A2BE-64E369132069}" xr6:coauthVersionLast="47" xr6:coauthVersionMax="47" xr10:uidLastSave="{00000000-0000-0000-0000-000000000000}"/>
  <bookViews>
    <workbookView xWindow="-108" yWindow="-108" windowWidth="23256" windowHeight="12456" activeTab="1" xr2:uid="{24418236-BF11-4C8C-82A0-5E434A02B38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3" l="1"/>
  <c r="I11" i="3"/>
  <c r="I10" i="3"/>
  <c r="I8" i="3"/>
  <c r="I13" i="3" s="1"/>
  <c r="I15" i="3" s="1"/>
  <c r="F16" i="3"/>
  <c r="F13" i="3"/>
  <c r="F15" i="3" s="1"/>
  <c r="F11" i="3"/>
  <c r="F10" i="3"/>
  <c r="F8" i="3"/>
  <c r="K12" i="1"/>
  <c r="K13" i="1"/>
  <c r="K14" i="1"/>
  <c r="K15" i="1"/>
  <c r="K4" i="1"/>
  <c r="K5" i="1"/>
  <c r="K6" i="1"/>
  <c r="K7" i="1"/>
  <c r="K3" i="1"/>
  <c r="J15" i="1"/>
  <c r="J14" i="1"/>
  <c r="J13" i="1"/>
  <c r="J12" i="1"/>
  <c r="J11" i="1"/>
  <c r="K11" i="1" s="1"/>
  <c r="J3" i="1"/>
  <c r="I18" i="3" l="1"/>
  <c r="I17" i="3"/>
  <c r="F18" i="3"/>
  <c r="F17" i="3"/>
  <c r="F19" i="3" s="1"/>
  <c r="M15" i="1"/>
  <c r="L12" i="1"/>
  <c r="M11" i="1"/>
  <c r="M3" i="1"/>
  <c r="M12" i="1"/>
  <c r="L3" i="1"/>
  <c r="L14" i="1"/>
  <c r="M14" i="1"/>
  <c r="M13" i="1"/>
  <c r="L15" i="1"/>
  <c r="L11" i="1"/>
  <c r="J4" i="1"/>
  <c r="J5" i="1"/>
  <c r="J6" i="1"/>
  <c r="J7" i="1"/>
  <c r="I19" i="3" l="1"/>
  <c r="L6" i="1"/>
  <c r="M5" i="1"/>
  <c r="M4" i="1"/>
  <c r="L13" i="1"/>
  <c r="L7" i="1"/>
  <c r="M7" i="1" l="1"/>
  <c r="M6" i="1"/>
  <c r="L5" i="1"/>
  <c r="L4" i="1"/>
</calcChain>
</file>

<file path=xl/sharedStrings.xml><?xml version="1.0" encoding="utf-8"?>
<sst xmlns="http://schemas.openxmlformats.org/spreadsheetml/2006/main" count="96" uniqueCount="53">
  <si>
    <t>UP TO RS 2.50 LAKHS</t>
  </si>
  <si>
    <t>Nil</t>
  </si>
  <si>
    <t>1000001 and above</t>
  </si>
  <si>
    <t>Employe</t>
  </si>
  <si>
    <t>Ajay</t>
  </si>
  <si>
    <t>Anurag</t>
  </si>
  <si>
    <t>Mayank</t>
  </si>
  <si>
    <t>Kakul</t>
  </si>
  <si>
    <t>Akash</t>
  </si>
  <si>
    <t>Total Income</t>
  </si>
  <si>
    <t xml:space="preserve">Deduction </t>
  </si>
  <si>
    <t>Exemption</t>
  </si>
  <si>
    <t>Taxable Income</t>
  </si>
  <si>
    <t>Tax%</t>
  </si>
  <si>
    <t>Tax Amount</t>
  </si>
  <si>
    <t>Income After Tax</t>
  </si>
  <si>
    <t>Income Tax Slab (New Tax Regime)</t>
  </si>
  <si>
    <t xml:space="preserve"> Up to Rs. 3 Lakhs  </t>
  </si>
  <si>
    <t>1500001 and above</t>
  </si>
  <si>
    <t>Income Tax Slab (Old Tax Regime)</t>
  </si>
  <si>
    <t>new</t>
  </si>
  <si>
    <t>NAME</t>
  </si>
  <si>
    <t>AGE</t>
  </si>
  <si>
    <t>NPS</t>
  </si>
  <si>
    <t>MEDICAL PREMIUM</t>
  </si>
  <si>
    <t>Below 60 Years</t>
  </si>
  <si>
    <t>Above 60 years</t>
  </si>
  <si>
    <t>DONATION</t>
  </si>
  <si>
    <t>OR</t>
  </si>
  <si>
    <t>Medical Premium</t>
  </si>
  <si>
    <t>(Investments/Expenses)</t>
  </si>
  <si>
    <t>Education Loan</t>
  </si>
  <si>
    <t>Donation</t>
  </si>
  <si>
    <t>Interest on S/A</t>
  </si>
  <si>
    <t>60 Years &amp; Above</t>
  </si>
  <si>
    <t>Interest</t>
  </si>
  <si>
    <t>Deductions</t>
  </si>
  <si>
    <t>Tax %</t>
  </si>
  <si>
    <t>New Tax Regima</t>
  </si>
  <si>
    <t>Old Tax Regima</t>
  </si>
  <si>
    <t>Surcharge Rates</t>
  </si>
  <si>
    <t>* Surcharge of 10%</t>
  </si>
  <si>
    <t>* Surcharge of 25%</t>
  </si>
  <si>
    <t>* Surcharge Of 37% For Income Above 5 Crores</t>
  </si>
  <si>
    <t>* Surcharge of 15%</t>
  </si>
  <si>
    <t>above 60 Years</t>
  </si>
  <si>
    <t>SAHIL</t>
  </si>
  <si>
    <t>UPTO Rs 2.5 Lakhs</t>
  </si>
  <si>
    <t>INCOME TAX SLAB (Old Tax Slab)</t>
  </si>
  <si>
    <t>INCOME TAX SLAB (New Tax Slab)</t>
  </si>
  <si>
    <t>UpTo Rs 3 Lakhs</t>
  </si>
  <si>
    <t>INCOME TAX CALCULATER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</si>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</sst>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Gill Sans MT"/>
      <family val="2"/>
      <scheme val="minor"/>
    </font>
    <font>
      <sz val="11"/>
      <color theme="0"/>
      <name val="Arial Rounded MT Bold"/>
      <family val="2"/>
    </font>
    <font>
      <sz val="11"/>
      <color theme="3" tint="-0.249977111117893"/>
      <name val="Arial"/>
      <family val="2"/>
    </font>
    <font>
      <sz val="11"/>
      <color theme="3" tint="-0.249977111117893"/>
      <name val="Gill Sans MT"/>
      <family val="2"/>
      <scheme val="minor"/>
    </font>
    <font>
      <sz val="11"/>
      <color theme="9" tint="-0.499984740745262"/>
      <name val="Arial"/>
      <family val="2"/>
    </font>
    <font>
      <sz val="48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1"/>
      <color theme="4" tint="-0.499984740745262"/>
      <name val="Arial"/>
      <family val="2"/>
    </font>
    <font>
      <b/>
      <sz val="11"/>
      <color theme="0"/>
      <name val="Gill Sans MT"/>
      <family val="2"/>
      <scheme val="minor"/>
    </font>
    <font>
      <sz val="11"/>
      <color theme="2"/>
      <name val="Arial Rounded MT Bold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b/>
      <sz val="11"/>
      <color theme="2" tint="-0.749992370372631"/>
      <name val="Arial Rounded MT Bold"/>
      <family val="2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 style="medium">
        <color theme="1" tint="0.49998474074526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8" fillId="11" borderId="34" applyNumberFormat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6" xfId="0" applyNumberFormat="1" applyFont="1" applyFill="1" applyBorder="1" applyAlignment="1">
      <alignment horizontal="center" vertical="center"/>
    </xf>
    <xf numFmtId="9" fontId="3" fillId="2" borderId="6" xfId="0" applyNumberFormat="1" applyFont="1" applyFill="1" applyBorder="1" applyAlignment="1">
      <alignment horizontal="center" vertical="center"/>
    </xf>
    <xf numFmtId="9" fontId="3" fillId="4" borderId="9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9" fontId="2" fillId="4" borderId="6" xfId="0" applyNumberFormat="1" applyFont="1" applyFill="1" applyBorder="1" applyAlignment="1">
      <alignment horizontal="center" vertical="center"/>
    </xf>
    <xf numFmtId="9" fontId="2" fillId="2" borderId="6" xfId="0" applyNumberFormat="1" applyFont="1" applyFill="1" applyBorder="1" applyAlignment="1">
      <alignment horizontal="center" vertical="center"/>
    </xf>
    <xf numFmtId="9" fontId="2" fillId="4" borderId="9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9" fontId="3" fillId="2" borderId="23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7" fillId="10" borderId="29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9" fontId="0" fillId="2" borderId="9" xfId="0" applyNumberForma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27" xfId="1" applyNumberFormat="1" applyFont="1" applyFill="1" applyBorder="1" applyAlignment="1">
      <alignment horizontal="center" vertical="center"/>
    </xf>
    <xf numFmtId="0" fontId="7" fillId="14" borderId="29" xfId="0" applyFont="1" applyFill="1" applyBorder="1" applyAlignment="1">
      <alignment horizontal="center" vertical="center"/>
    </xf>
    <xf numFmtId="0" fontId="7" fillId="14" borderId="18" xfId="0" applyFont="1" applyFill="1" applyBorder="1" applyAlignment="1">
      <alignment horizontal="center" vertical="center"/>
    </xf>
    <xf numFmtId="10" fontId="7" fillId="14" borderId="18" xfId="1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/>
    </xf>
    <xf numFmtId="9" fontId="10" fillId="12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9" fontId="10" fillId="7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9" fontId="10" fillId="0" borderId="1" xfId="0" applyNumberFormat="1" applyFont="1" applyBorder="1" applyAlignment="1">
      <alignment horizontal="center"/>
    </xf>
    <xf numFmtId="0" fontId="10" fillId="18" borderId="1" xfId="0" applyFont="1" applyFill="1" applyBorder="1" applyAlignment="1">
      <alignment horizontal="center"/>
    </xf>
    <xf numFmtId="9" fontId="10" fillId="18" borderId="1" xfId="0" applyNumberFormat="1" applyFont="1" applyFill="1" applyBorder="1" applyAlignment="1">
      <alignment horizontal="center"/>
    </xf>
    <xf numFmtId="0" fontId="10" fillId="0" borderId="0" xfId="0" applyFont="1"/>
    <xf numFmtId="0" fontId="12" fillId="0" borderId="0" xfId="0" applyFont="1"/>
    <xf numFmtId="0" fontId="13" fillId="16" borderId="33" xfId="0" applyFont="1" applyFill="1" applyBorder="1" applyAlignment="1">
      <alignment horizontal="center" vertical="center"/>
    </xf>
    <xf numFmtId="0" fontId="7" fillId="21" borderId="28" xfId="0" applyFont="1" applyFill="1" applyBorder="1" applyAlignment="1">
      <alignment horizontal="center" vertical="center"/>
    </xf>
    <xf numFmtId="0" fontId="7" fillId="21" borderId="31" xfId="0" applyFont="1" applyFill="1" applyBorder="1" applyAlignment="1">
      <alignment horizontal="center" vertical="center"/>
    </xf>
    <xf numFmtId="0" fontId="7" fillId="19" borderId="28" xfId="0" applyFont="1" applyFill="1" applyBorder="1" applyAlignment="1">
      <alignment horizontal="center" vertical="center"/>
    </xf>
    <xf numFmtId="0" fontId="7" fillId="19" borderId="31" xfId="0" applyFont="1" applyFill="1" applyBorder="1" applyAlignment="1">
      <alignment horizontal="center" vertical="center"/>
    </xf>
    <xf numFmtId="9" fontId="7" fillId="9" borderId="29" xfId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11" fillId="20" borderId="0" xfId="0" applyFont="1" applyFill="1" applyAlignment="1">
      <alignment horizontal="center"/>
    </xf>
    <xf numFmtId="0" fontId="11" fillId="17" borderId="0" xfId="0" applyFont="1" applyFill="1"/>
    <xf numFmtId="0" fontId="10" fillId="0" borderId="1" xfId="0" applyFont="1" applyBorder="1" applyAlignment="1">
      <alignment horizontal="center"/>
    </xf>
    <xf numFmtId="0" fontId="10" fillId="18" borderId="1" xfId="0" applyFont="1" applyFill="1" applyBorder="1" applyAlignment="1">
      <alignment horizontal="center"/>
    </xf>
    <xf numFmtId="0" fontId="9" fillId="13" borderId="24" xfId="0" applyFont="1" applyFill="1" applyBorder="1" applyAlignment="1">
      <alignment horizontal="center" vertical="center"/>
    </xf>
    <xf numFmtId="0" fontId="9" fillId="13" borderId="26" xfId="0" applyFont="1" applyFill="1" applyBorder="1" applyAlignment="1">
      <alignment horizontal="center" vertical="center"/>
    </xf>
    <xf numFmtId="0" fontId="9" fillId="15" borderId="35" xfId="0" applyFont="1" applyFill="1" applyBorder="1" applyAlignment="1">
      <alignment horizontal="center" vertical="center"/>
    </xf>
    <xf numFmtId="0" fontId="9" fillId="15" borderId="36" xfId="0" applyFont="1" applyFill="1" applyBorder="1" applyAlignment="1">
      <alignment horizontal="center" vertical="center"/>
    </xf>
    <xf numFmtId="0" fontId="11" fillId="11" borderId="1" xfId="2" applyFont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</cellXfs>
  <cellStyles count="3">
    <cellStyle name="Check Cell" xfId="2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8B64-9A8E-4AC3-842F-CBC40B0110AF}">
  <dimension ref="B1:O21"/>
  <sheetViews>
    <sheetView zoomScale="93" workbookViewId="0">
      <selection activeCell="O3" sqref="O3"/>
    </sheetView>
  </sheetViews>
  <sheetFormatPr defaultRowHeight="18" x14ac:dyDescent="0.5"/>
  <cols>
    <col min="1" max="1" width="9" customWidth="1"/>
    <col min="2" max="2" width="13.77734375" customWidth="1"/>
    <col min="3" max="3" width="12.88671875" customWidth="1"/>
    <col min="4" max="4" width="9.109375" customWidth="1"/>
    <col min="5" max="5" width="14" customWidth="1"/>
    <col min="6" max="6" width="9.44140625" customWidth="1"/>
    <col min="7" max="7" width="13.88671875" customWidth="1"/>
    <col min="8" max="8" width="12.88671875" customWidth="1"/>
    <col min="9" max="9" width="11.33203125" customWidth="1"/>
    <col min="10" max="10" width="16.6640625" customWidth="1"/>
    <col min="11" max="11" width="11.77734375" customWidth="1"/>
    <col min="12" max="12" width="12.6640625" customWidth="1"/>
    <col min="13" max="13" width="18.109375" customWidth="1"/>
    <col min="14" max="14" width="14" customWidth="1"/>
    <col min="15" max="15" width="9.6640625" customWidth="1"/>
    <col min="16" max="16" width="10.77734375" customWidth="1"/>
    <col min="17" max="17" width="15.109375" bestFit="1" customWidth="1"/>
  </cols>
  <sheetData>
    <row r="1" spans="2:15" ht="18.600000000000001" thickBot="1" x14ac:dyDescent="0.55000000000000004"/>
    <row r="2" spans="2:15" x14ac:dyDescent="0.5">
      <c r="B2" s="76" t="s">
        <v>19</v>
      </c>
      <c r="C2" s="77"/>
      <c r="D2" s="78"/>
      <c r="E2" s="1"/>
      <c r="F2" s="21" t="s">
        <v>3</v>
      </c>
      <c r="G2" s="22" t="s">
        <v>9</v>
      </c>
      <c r="H2" s="22" t="s">
        <v>10</v>
      </c>
      <c r="I2" s="22" t="s">
        <v>11</v>
      </c>
      <c r="J2" s="22" t="s">
        <v>12</v>
      </c>
      <c r="K2" s="22" t="s">
        <v>13</v>
      </c>
      <c r="L2" s="22" t="s">
        <v>14</v>
      </c>
      <c r="M2" s="23" t="s">
        <v>15</v>
      </c>
      <c r="O2" s="31" t="s">
        <v>20</v>
      </c>
    </row>
    <row r="3" spans="2:15" x14ac:dyDescent="0.5">
      <c r="B3" s="81" t="s">
        <v>0</v>
      </c>
      <c r="C3" s="82"/>
      <c r="D3" s="6" t="s">
        <v>1</v>
      </c>
      <c r="E3" s="1"/>
      <c r="F3" s="24" t="s">
        <v>4</v>
      </c>
      <c r="G3" s="18">
        <v>2500000</v>
      </c>
      <c r="H3" s="18">
        <v>200000</v>
      </c>
      <c r="I3" s="18">
        <v>50000</v>
      </c>
      <c r="J3" s="18">
        <f>G3-H3-I3</f>
        <v>2250000</v>
      </c>
      <c r="K3" s="18">
        <f>IF($O$2="old",IF(J3&lt;250000,"0%",IF(J3&lt;500000,"5%",IF(J3&lt;1000000,"20%",IF(J3&gt;1000000,"30%",30%)))),0)</f>
        <v>0</v>
      </c>
      <c r="L3" s="18">
        <f>J3*K3</f>
        <v>0</v>
      </c>
      <c r="M3" s="25">
        <f>J3-(J3*K3)</f>
        <v>2250000</v>
      </c>
    </row>
    <row r="4" spans="2:15" x14ac:dyDescent="0.5">
      <c r="B4" s="7">
        <v>250001</v>
      </c>
      <c r="C4" s="8">
        <v>500000</v>
      </c>
      <c r="D4" s="9">
        <v>0.05</v>
      </c>
      <c r="E4" s="1"/>
      <c r="F4" s="26" t="s">
        <v>5</v>
      </c>
      <c r="G4" s="19">
        <v>500000</v>
      </c>
      <c r="H4" s="19">
        <v>15000</v>
      </c>
      <c r="I4" s="19">
        <v>50000</v>
      </c>
      <c r="J4" s="19">
        <f>G4-H4-I4</f>
        <v>435000</v>
      </c>
      <c r="K4" s="18">
        <f t="shared" ref="K4:K7" si="0">IF($O$2="old",IF(J4&lt;250000,"0%",IF(J4&lt;500000,"5%",IF(J4&lt;1000000,"20%",IF(J4&gt;1000000,"30%",30%)))),0)</f>
        <v>0</v>
      </c>
      <c r="L4" s="19">
        <f t="shared" ref="L4:L7" si="1">J4*K4</f>
        <v>0</v>
      </c>
      <c r="M4" s="27">
        <f>J4-(J4*K4)</f>
        <v>435000</v>
      </c>
    </row>
    <row r="5" spans="2:15" x14ac:dyDescent="0.5">
      <c r="B5" s="4">
        <v>500001</v>
      </c>
      <c r="C5" s="5">
        <v>1000000</v>
      </c>
      <c r="D5" s="10">
        <v>0.2</v>
      </c>
      <c r="E5" s="1"/>
      <c r="F5" s="24" t="s">
        <v>6</v>
      </c>
      <c r="G5" s="18">
        <v>750000</v>
      </c>
      <c r="H5" s="18">
        <v>20000</v>
      </c>
      <c r="I5" s="18">
        <v>50000</v>
      </c>
      <c r="J5" s="18">
        <f>G5-H5-I5</f>
        <v>680000</v>
      </c>
      <c r="K5" s="18">
        <f t="shared" si="0"/>
        <v>0</v>
      </c>
      <c r="L5" s="18">
        <f t="shared" si="1"/>
        <v>0</v>
      </c>
      <c r="M5" s="25">
        <f>J5-(J5*K5)</f>
        <v>680000</v>
      </c>
    </row>
    <row r="6" spans="2:15" ht="18.600000000000001" thickBot="1" x14ac:dyDescent="0.55000000000000004">
      <c r="B6" s="79" t="s">
        <v>2</v>
      </c>
      <c r="C6" s="80"/>
      <c r="D6" s="11">
        <v>0.3</v>
      </c>
      <c r="E6" s="1"/>
      <c r="F6" s="26" t="s">
        <v>7</v>
      </c>
      <c r="G6" s="19">
        <v>120000</v>
      </c>
      <c r="H6" s="19">
        <v>12000</v>
      </c>
      <c r="I6" s="19">
        <v>50000</v>
      </c>
      <c r="J6" s="19">
        <f>G6-H6-I6</f>
        <v>58000</v>
      </c>
      <c r="K6" s="18">
        <f t="shared" si="0"/>
        <v>0</v>
      </c>
      <c r="L6" s="19">
        <f t="shared" si="1"/>
        <v>0</v>
      </c>
      <c r="M6" s="27">
        <f>J6-(J6*K6)</f>
        <v>58000</v>
      </c>
    </row>
    <row r="7" spans="2:15" ht="18.600000000000001" thickBot="1" x14ac:dyDescent="0.55000000000000004">
      <c r="B7" s="1"/>
      <c r="C7" s="1"/>
      <c r="D7" s="1"/>
      <c r="E7" s="1"/>
      <c r="F7" s="28" t="s">
        <v>8</v>
      </c>
      <c r="G7" s="29">
        <v>1000000</v>
      </c>
      <c r="H7" s="29">
        <v>10000</v>
      </c>
      <c r="I7" s="29">
        <v>50000</v>
      </c>
      <c r="J7" s="29">
        <f>G7-H7-I7</f>
        <v>940000</v>
      </c>
      <c r="K7" s="18">
        <f t="shared" si="0"/>
        <v>0</v>
      </c>
      <c r="L7" s="29">
        <f t="shared" si="1"/>
        <v>0</v>
      </c>
      <c r="M7" s="30">
        <f>J7-(J7*K7)</f>
        <v>940000</v>
      </c>
    </row>
    <row r="8" spans="2:15" x14ac:dyDescent="0.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18.600000000000001" thickBot="1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x14ac:dyDescent="0.5">
      <c r="B10" s="76" t="s">
        <v>16</v>
      </c>
      <c r="C10" s="77"/>
      <c r="D10" s="78"/>
      <c r="E10" s="1"/>
      <c r="F10" s="21" t="s">
        <v>3</v>
      </c>
      <c r="G10" s="22" t="s">
        <v>9</v>
      </c>
      <c r="H10" s="22" t="s">
        <v>10</v>
      </c>
      <c r="I10" s="22" t="s">
        <v>11</v>
      </c>
      <c r="J10" s="22" t="s">
        <v>12</v>
      </c>
      <c r="K10" s="22" t="s">
        <v>13</v>
      </c>
      <c r="L10" s="22" t="s">
        <v>14</v>
      </c>
      <c r="M10" s="23" t="s">
        <v>15</v>
      </c>
    </row>
    <row r="11" spans="2:15" x14ac:dyDescent="0.5">
      <c r="B11" s="83" t="s">
        <v>17</v>
      </c>
      <c r="C11" s="84"/>
      <c r="D11" s="13" t="s">
        <v>1</v>
      </c>
      <c r="E11" s="1"/>
      <c r="F11" s="24" t="s">
        <v>4</v>
      </c>
      <c r="G11" s="18">
        <v>2500000</v>
      </c>
      <c r="H11" s="18">
        <v>200000</v>
      </c>
      <c r="I11" s="18">
        <v>50000</v>
      </c>
      <c r="J11" s="18">
        <f>G11-H11-I11</f>
        <v>2250000</v>
      </c>
      <c r="K11" s="18" t="str">
        <f>IF($O$2="new",IF(J11&lt;300000,"0%",IF(J11&lt;600000,"5%",IF(J11&lt;900000,"10%",IF(J11&lt;1200000,"15%",IF(J11&lt;1500000,"20%",IF(J11&gt;1500001,"30%")))))),0)</f>
        <v>30%</v>
      </c>
      <c r="L11" s="18">
        <f>J11*K11</f>
        <v>675000</v>
      </c>
      <c r="M11" s="25">
        <f>J11-(J11*K11)</f>
        <v>1575000</v>
      </c>
    </row>
    <row r="12" spans="2:15" x14ac:dyDescent="0.5">
      <c r="B12" s="14">
        <v>300001</v>
      </c>
      <c r="C12" s="3">
        <v>600000</v>
      </c>
      <c r="D12" s="15">
        <v>0.05</v>
      </c>
      <c r="E12" s="1"/>
      <c r="F12" s="26" t="s">
        <v>5</v>
      </c>
      <c r="G12" s="19">
        <v>500000</v>
      </c>
      <c r="H12" s="19">
        <v>15000</v>
      </c>
      <c r="I12" s="19">
        <v>50000</v>
      </c>
      <c r="J12" s="19">
        <f>G12-H12-I12</f>
        <v>435000</v>
      </c>
      <c r="K12" s="18" t="str">
        <f t="shared" ref="K12:K15" si="2">IF($O$2="new",IF(J12&lt;300000,"0%",IF(J12&lt;600000,"5%",IF(J12&lt;900000,"10%",IF(J12&lt;1200000,"15%",IF(J12&lt;1500000,"20%",IF(J12&gt;1500001,"30%")))))),0)</f>
        <v>5%</v>
      </c>
      <c r="L12" s="19">
        <f t="shared" ref="L12:L15" si="3">J12*K12</f>
        <v>21750</v>
      </c>
      <c r="M12" s="27">
        <f t="shared" ref="M12:M15" si="4">J12-(J12*K12)</f>
        <v>413250</v>
      </c>
    </row>
    <row r="13" spans="2:15" x14ac:dyDescent="0.5">
      <c r="B13" s="12">
        <v>600001</v>
      </c>
      <c r="C13" s="2">
        <v>900000</v>
      </c>
      <c r="D13" s="16">
        <v>0.1</v>
      </c>
      <c r="E13" s="1"/>
      <c r="F13" s="24" t="s">
        <v>6</v>
      </c>
      <c r="G13" s="18">
        <v>750000</v>
      </c>
      <c r="H13" s="18">
        <v>20000</v>
      </c>
      <c r="I13" s="18">
        <v>50000</v>
      </c>
      <c r="J13" s="18">
        <f>G13-H13-I13</f>
        <v>680000</v>
      </c>
      <c r="K13" s="18" t="str">
        <f t="shared" si="2"/>
        <v>10%</v>
      </c>
      <c r="L13" s="18">
        <f t="shared" si="3"/>
        <v>68000</v>
      </c>
      <c r="M13" s="25">
        <f t="shared" si="4"/>
        <v>612000</v>
      </c>
    </row>
    <row r="14" spans="2:15" x14ac:dyDescent="0.5">
      <c r="B14" s="14">
        <v>900001</v>
      </c>
      <c r="C14" s="3">
        <v>1200000</v>
      </c>
      <c r="D14" s="15">
        <v>0.15</v>
      </c>
      <c r="E14" s="1"/>
      <c r="F14" s="26" t="s">
        <v>7</v>
      </c>
      <c r="G14" s="19">
        <v>120000</v>
      </c>
      <c r="H14" s="19">
        <v>12000</v>
      </c>
      <c r="I14" s="19">
        <v>50000</v>
      </c>
      <c r="J14" s="19">
        <f>G14-H14-I14</f>
        <v>58000</v>
      </c>
      <c r="K14" s="18" t="str">
        <f t="shared" si="2"/>
        <v>0%</v>
      </c>
      <c r="L14" s="19">
        <f t="shared" si="3"/>
        <v>0</v>
      </c>
      <c r="M14" s="27">
        <f t="shared" si="4"/>
        <v>58000</v>
      </c>
    </row>
    <row r="15" spans="2:15" ht="18.600000000000001" thickBot="1" x14ac:dyDescent="0.55000000000000004">
      <c r="B15" s="12">
        <v>1200001</v>
      </c>
      <c r="C15" s="2">
        <v>1500000</v>
      </c>
      <c r="D15" s="16">
        <v>0.2</v>
      </c>
      <c r="E15" s="1"/>
      <c r="F15" s="28" t="s">
        <v>8</v>
      </c>
      <c r="G15" s="29">
        <v>1000000</v>
      </c>
      <c r="H15" s="29">
        <v>10000</v>
      </c>
      <c r="I15" s="29">
        <v>50000</v>
      </c>
      <c r="J15" s="29">
        <f>G15-H15-I15</f>
        <v>940000</v>
      </c>
      <c r="K15" s="18" t="str">
        <f t="shared" si="2"/>
        <v>15%</v>
      </c>
      <c r="L15" s="29">
        <f t="shared" si="3"/>
        <v>141000</v>
      </c>
      <c r="M15" s="30">
        <f t="shared" si="4"/>
        <v>799000</v>
      </c>
    </row>
    <row r="16" spans="2:15" ht="18.600000000000001" thickBot="1" x14ac:dyDescent="0.55000000000000004">
      <c r="B16" s="74" t="s">
        <v>18</v>
      </c>
      <c r="C16" s="75"/>
      <c r="D16" s="17">
        <v>0.3</v>
      </c>
      <c r="E16" s="1"/>
      <c r="F16" s="1"/>
      <c r="G16" s="1"/>
      <c r="H16" s="1"/>
      <c r="I16" s="1"/>
      <c r="J16" s="1"/>
      <c r="K16" s="1"/>
      <c r="L16" s="1"/>
      <c r="M16" s="1"/>
    </row>
    <row r="18" spans="2:4" ht="14.4" customHeight="1" x14ac:dyDescent="0.5">
      <c r="B18" s="20"/>
      <c r="C18" s="20"/>
      <c r="D18" s="20"/>
    </row>
    <row r="19" spans="2:4" ht="14.4" customHeight="1" x14ac:dyDescent="0.5">
      <c r="B19" s="20"/>
      <c r="C19" s="20"/>
      <c r="D19" s="20"/>
    </row>
    <row r="20" spans="2:4" ht="14.4" customHeight="1" x14ac:dyDescent="0.5">
      <c r="B20" s="20"/>
      <c r="C20" s="20"/>
    </row>
    <row r="21" spans="2:4" ht="14.4" customHeight="1" x14ac:dyDescent="0.5">
      <c r="B21" s="20"/>
      <c r="C21" s="20"/>
    </row>
  </sheetData>
  <mergeCells count="6">
    <mergeCell ref="B16:C16"/>
    <mergeCell ref="B2:D2"/>
    <mergeCell ref="B6:C6"/>
    <mergeCell ref="B3:C3"/>
    <mergeCell ref="B10:D10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40FB-257F-4498-ABA8-2ED8F1DA76D8}">
  <dimension ref="A1:M23"/>
  <sheetViews>
    <sheetView tabSelected="1" zoomScale="82" workbookViewId="0">
      <selection activeCell="R5" sqref="R5"/>
    </sheetView>
  </sheetViews>
  <sheetFormatPr defaultRowHeight="13.8" x14ac:dyDescent="0.25"/>
  <cols>
    <col min="1" max="1" width="13.5546875" style="66" customWidth="1"/>
    <col min="2" max="2" width="11.5546875" style="66" customWidth="1"/>
    <col min="3" max="3" width="11.109375" style="66" customWidth="1"/>
    <col min="4" max="4" width="8.88671875" style="66"/>
    <col min="5" max="5" width="26.6640625" style="66" customWidth="1"/>
    <col min="6" max="6" width="11.77734375" style="66" customWidth="1"/>
    <col min="7" max="7" width="8.44140625" style="66" customWidth="1"/>
    <col min="8" max="8" width="29.5546875" style="66" customWidth="1"/>
    <col min="9" max="9" width="14" style="66" customWidth="1"/>
    <col min="10" max="10" width="8.88671875" style="66"/>
    <col min="11" max="11" width="24.88671875" style="66" customWidth="1"/>
    <col min="12" max="16384" width="8.88671875" style="66"/>
  </cols>
  <sheetData>
    <row r="1" spans="1:13" x14ac:dyDescent="0.25">
      <c r="G1" s="93" t="s">
        <v>51</v>
      </c>
      <c r="H1" s="93"/>
      <c r="I1" s="93"/>
    </row>
    <row r="2" spans="1:13" ht="14.4" thickBot="1" x14ac:dyDescent="0.3"/>
    <row r="3" spans="1:13" ht="18.600000000000001" customHeight="1" thickBot="1" x14ac:dyDescent="0.3">
      <c r="A3" s="101" t="s">
        <v>48</v>
      </c>
      <c r="B3" s="101"/>
      <c r="C3" s="101"/>
      <c r="E3" s="97" t="s">
        <v>39</v>
      </c>
      <c r="F3" s="98"/>
      <c r="H3" s="99" t="s">
        <v>38</v>
      </c>
      <c r="I3" s="100"/>
      <c r="K3" s="104" t="s">
        <v>24</v>
      </c>
      <c r="L3" s="105"/>
      <c r="M3" s="106"/>
    </row>
    <row r="4" spans="1:13" ht="18" x14ac:dyDescent="0.25">
      <c r="A4" s="102" t="s">
        <v>47</v>
      </c>
      <c r="B4" s="102"/>
      <c r="C4" s="59">
        <v>0</v>
      </c>
      <c r="E4" s="69" t="s">
        <v>21</v>
      </c>
      <c r="F4" s="70" t="s">
        <v>46</v>
      </c>
      <c r="H4" s="71" t="s">
        <v>21</v>
      </c>
      <c r="I4" s="72" t="s">
        <v>52</v>
      </c>
      <c r="K4" s="36" t="s">
        <v>25</v>
      </c>
      <c r="L4" s="32"/>
      <c r="M4" s="33">
        <v>25000</v>
      </c>
    </row>
    <row r="5" spans="1:13" ht="18.600000000000001" thickBot="1" x14ac:dyDescent="0.3">
      <c r="A5" s="60">
        <v>250001</v>
      </c>
      <c r="B5" s="60">
        <v>500000</v>
      </c>
      <c r="C5" s="61">
        <v>0.05</v>
      </c>
      <c r="E5" s="51" t="s">
        <v>22</v>
      </c>
      <c r="F5" s="52">
        <v>26</v>
      </c>
      <c r="H5" s="44" t="s">
        <v>22</v>
      </c>
      <c r="I5" s="45">
        <v>63</v>
      </c>
      <c r="K5" s="38" t="s">
        <v>26</v>
      </c>
      <c r="L5" s="39"/>
      <c r="M5" s="37">
        <v>50000</v>
      </c>
    </row>
    <row r="6" spans="1:13" ht="18" x14ac:dyDescent="0.25">
      <c r="A6" s="58">
        <v>500001</v>
      </c>
      <c r="B6" s="58">
        <v>1000000</v>
      </c>
      <c r="C6" s="59">
        <v>0.2</v>
      </c>
      <c r="E6" s="55" t="s">
        <v>30</v>
      </c>
      <c r="F6" s="56">
        <v>15000</v>
      </c>
      <c r="G6" s="67"/>
      <c r="H6" s="46" t="s">
        <v>30</v>
      </c>
      <c r="I6" s="47">
        <v>15000</v>
      </c>
      <c r="K6" s="1"/>
      <c r="L6" s="1"/>
      <c r="M6" s="1"/>
    </row>
    <row r="7" spans="1:13" ht="18.600000000000001" thickBot="1" x14ac:dyDescent="0.3">
      <c r="A7" s="103" t="s">
        <v>2</v>
      </c>
      <c r="B7" s="103"/>
      <c r="C7" s="61">
        <v>0.3</v>
      </c>
      <c r="E7" s="51" t="s">
        <v>23</v>
      </c>
      <c r="F7" s="52">
        <v>50000</v>
      </c>
      <c r="H7" s="44" t="s">
        <v>23</v>
      </c>
      <c r="I7" s="45">
        <v>50000</v>
      </c>
      <c r="K7" s="1"/>
      <c r="L7" s="1"/>
      <c r="M7" s="1"/>
    </row>
    <row r="8" spans="1:13" ht="18" customHeight="1" thickBot="1" x14ac:dyDescent="0.3">
      <c r="E8" s="55" t="s">
        <v>29</v>
      </c>
      <c r="F8" s="56">
        <f>IF(F5&lt;=60,25000,IF(F5&gt;60,50000,0))</f>
        <v>25000</v>
      </c>
      <c r="H8" s="46" t="s">
        <v>29</v>
      </c>
      <c r="I8" s="47">
        <f>IF(I5&lt;=60,25000,IF(I5&gt;60,50000,0))</f>
        <v>50000</v>
      </c>
      <c r="K8" s="104" t="s">
        <v>27</v>
      </c>
      <c r="L8" s="105"/>
      <c r="M8" s="106"/>
    </row>
    <row r="9" spans="1:13" ht="18" x14ac:dyDescent="0.25">
      <c r="A9" s="94" t="s">
        <v>49</v>
      </c>
      <c r="B9" s="94"/>
      <c r="C9" s="94"/>
      <c r="E9" s="51" t="s">
        <v>31</v>
      </c>
      <c r="F9" s="52">
        <v>0</v>
      </c>
      <c r="H9" s="44" t="s">
        <v>31</v>
      </c>
      <c r="I9" s="45">
        <v>0</v>
      </c>
      <c r="K9" s="36" t="s">
        <v>25</v>
      </c>
      <c r="L9" s="32"/>
      <c r="M9" s="34">
        <v>0.5</v>
      </c>
    </row>
    <row r="10" spans="1:13" ht="18" x14ac:dyDescent="0.25">
      <c r="A10" s="95" t="s">
        <v>50</v>
      </c>
      <c r="B10" s="95"/>
      <c r="C10" s="63">
        <v>0</v>
      </c>
      <c r="E10" s="55" t="s">
        <v>32</v>
      </c>
      <c r="F10" s="56">
        <f>IF(F5&gt;60,N14*H23,N12*H23)</f>
        <v>0</v>
      </c>
      <c r="H10" s="46" t="s">
        <v>32</v>
      </c>
      <c r="I10" s="47">
        <f>IF(I5&gt;60,M12*G21,M10*G21)</f>
        <v>0</v>
      </c>
      <c r="K10" s="7" t="s">
        <v>28</v>
      </c>
      <c r="L10" s="8"/>
      <c r="M10" s="35"/>
    </row>
    <row r="11" spans="1:13" ht="18.600000000000001" thickBot="1" x14ac:dyDescent="0.3">
      <c r="A11" s="64">
        <v>300001</v>
      </c>
      <c r="B11" s="64">
        <v>600000</v>
      </c>
      <c r="C11" s="65">
        <v>0.05</v>
      </c>
      <c r="E11" s="51" t="s">
        <v>35</v>
      </c>
      <c r="F11" s="52">
        <f>IF(F5&lt;60,10000,IF(F5&gt;=60,50000,0))</f>
        <v>10000</v>
      </c>
      <c r="H11" s="44" t="s">
        <v>35</v>
      </c>
      <c r="I11" s="45">
        <f>IF(I5&lt;60,10000,IF(I5&gt;=60,50000,0))</f>
        <v>50000</v>
      </c>
      <c r="K11" s="40" t="s">
        <v>45</v>
      </c>
      <c r="L11" s="41"/>
      <c r="M11" s="48">
        <v>1</v>
      </c>
    </row>
    <row r="12" spans="1:13" ht="18" x14ac:dyDescent="0.5">
      <c r="A12" s="62">
        <v>600001</v>
      </c>
      <c r="B12" s="62">
        <v>900000</v>
      </c>
      <c r="C12" s="63">
        <v>0.1</v>
      </c>
      <c r="E12" s="55" t="s">
        <v>9</v>
      </c>
      <c r="F12" s="56">
        <v>800000</v>
      </c>
      <c r="H12" s="46" t="s">
        <v>9</v>
      </c>
      <c r="I12" s="47">
        <v>80000000</v>
      </c>
      <c r="K12"/>
      <c r="L12"/>
      <c r="M12"/>
    </row>
    <row r="13" spans="1:13" ht="18.600000000000001" thickBot="1" x14ac:dyDescent="0.55000000000000004">
      <c r="A13" s="64">
        <v>900001</v>
      </c>
      <c r="B13" s="64">
        <v>1200000</v>
      </c>
      <c r="C13" s="65">
        <v>0.15</v>
      </c>
      <c r="E13" s="51" t="s">
        <v>36</v>
      </c>
      <c r="F13" s="52">
        <f>SUM(F6:F11)</f>
        <v>100000</v>
      </c>
      <c r="H13" s="44" t="s">
        <v>36</v>
      </c>
      <c r="I13" s="45">
        <f>SUM(I6:I11)</f>
        <v>165000</v>
      </c>
      <c r="K13"/>
      <c r="L13"/>
      <c r="M13"/>
    </row>
    <row r="14" spans="1:13" ht="18.600000000000001" customHeight="1" thickBot="1" x14ac:dyDescent="0.3">
      <c r="A14" s="62">
        <v>1200001</v>
      </c>
      <c r="B14" s="62">
        <v>1500000</v>
      </c>
      <c r="C14" s="63">
        <v>0.2</v>
      </c>
      <c r="E14" s="55" t="s">
        <v>11</v>
      </c>
      <c r="F14" s="56">
        <v>50000</v>
      </c>
      <c r="H14" s="46" t="s">
        <v>11</v>
      </c>
      <c r="I14" s="47">
        <v>50000</v>
      </c>
      <c r="K14" s="104" t="s">
        <v>33</v>
      </c>
      <c r="L14" s="105"/>
      <c r="M14" s="106"/>
    </row>
    <row r="15" spans="1:13" ht="18.600000000000001" thickBot="1" x14ac:dyDescent="0.3">
      <c r="A15" s="96" t="s">
        <v>18</v>
      </c>
      <c r="B15" s="96"/>
      <c r="C15" s="65">
        <v>0.3</v>
      </c>
      <c r="E15" s="51" t="s">
        <v>12</v>
      </c>
      <c r="F15" s="52">
        <f>F12-F13-F14</f>
        <v>650000</v>
      </c>
      <c r="H15" s="44" t="s">
        <v>12</v>
      </c>
      <c r="I15" s="45">
        <f>I12-I13-I14</f>
        <v>79785000</v>
      </c>
      <c r="K15" s="36" t="s">
        <v>25</v>
      </c>
      <c r="L15" s="32"/>
      <c r="M15" s="33">
        <v>10000</v>
      </c>
    </row>
    <row r="16" spans="1:13" ht="14.4" thickBot="1" x14ac:dyDescent="0.3">
      <c r="E16" s="55" t="s">
        <v>37</v>
      </c>
      <c r="F16" s="57">
        <f>IF($D$27="old",IF(F15&lt;250000,"0%",IF(F15&lt;500000,"5%",IF(F15&lt;1000000,"20%","30%"))),0)</f>
        <v>0</v>
      </c>
      <c r="H16" s="46" t="s">
        <v>37</v>
      </c>
      <c r="I16" s="73">
        <f>IF($D$27="new",IF(I15&lt;300000,"0%",IF(I15&lt;600000,"5%",IF(I15&lt;900000,"10%",IF(I15&lt;1200000,"15%",IF(I15&lt;1500000,"20%",IF(I15&gt;1500001,"30%")))))),0)</f>
        <v>0</v>
      </c>
      <c r="K16" s="85" t="s">
        <v>33</v>
      </c>
      <c r="L16" s="86"/>
      <c r="M16" s="87"/>
    </row>
    <row r="17" spans="5:13" ht="18" x14ac:dyDescent="0.25">
      <c r="E17" s="51" t="s">
        <v>14</v>
      </c>
      <c r="F17" s="52">
        <f>F15*F16</f>
        <v>0</v>
      </c>
      <c r="H17" s="44" t="s">
        <v>14</v>
      </c>
      <c r="I17" s="45">
        <f>I15*I16</f>
        <v>0</v>
      </c>
      <c r="K17" s="88" t="s">
        <v>34</v>
      </c>
      <c r="L17" s="89"/>
      <c r="M17" s="33">
        <v>50000</v>
      </c>
    </row>
    <row r="18" spans="5:13" ht="18.600000000000001" thickBot="1" x14ac:dyDescent="0.3">
      <c r="E18" s="55" t="s">
        <v>40</v>
      </c>
      <c r="F18" s="56">
        <f>IF(F15&lt;M23,0%*F15,IF(F15&lt;M24,10%*F15,IF(F15&lt;M25,15%*F15,IF(F15&lt;50000001,25%*F15,37%*F15))))</f>
        <v>162500</v>
      </c>
      <c r="H18" s="46" t="s">
        <v>40</v>
      </c>
      <c r="I18" s="47">
        <f>IF(I15&lt;L21,0%*I15,IF(I15&lt;L22,10%*I15,IF(I15&lt;L23,15%*I15,IF(I15&lt;50000001,25%*I15,37%*I15))))</f>
        <v>29520450</v>
      </c>
      <c r="K18" s="1"/>
      <c r="L18" s="1"/>
      <c r="M18" s="1"/>
    </row>
    <row r="19" spans="5:13" ht="14.4" thickBot="1" x14ac:dyDescent="0.3">
      <c r="E19" s="53" t="s">
        <v>15</v>
      </c>
      <c r="F19" s="54">
        <f>F12-F17-F18</f>
        <v>637500</v>
      </c>
      <c r="H19" s="49" t="s">
        <v>15</v>
      </c>
      <c r="I19" s="50">
        <f>I12-I17-I18</f>
        <v>50479550</v>
      </c>
      <c r="K19" s="85" t="s">
        <v>40</v>
      </c>
      <c r="L19" s="86"/>
      <c r="M19" s="87"/>
    </row>
    <row r="20" spans="5:13" ht="18.600000000000001" thickBot="1" x14ac:dyDescent="0.55000000000000004">
      <c r="E20"/>
      <c r="F20"/>
      <c r="K20" s="36" t="s">
        <v>41</v>
      </c>
      <c r="L20" s="32">
        <v>5000001</v>
      </c>
      <c r="M20" s="33">
        <v>10000000</v>
      </c>
    </row>
    <row r="21" spans="5:13" ht="18.600000000000001" thickBot="1" x14ac:dyDescent="0.3">
      <c r="F21" s="68" t="s">
        <v>20</v>
      </c>
      <c r="G21" s="1"/>
      <c r="K21" s="8" t="s">
        <v>44</v>
      </c>
      <c r="L21" s="8">
        <v>10000001</v>
      </c>
      <c r="M21" s="35">
        <v>20000000</v>
      </c>
    </row>
    <row r="22" spans="5:13" ht="18.600000000000001" thickBot="1" x14ac:dyDescent="0.3">
      <c r="F22" s="1"/>
      <c r="G22" s="1"/>
      <c r="K22" s="36" t="s">
        <v>42</v>
      </c>
      <c r="L22" s="5">
        <v>20000001</v>
      </c>
      <c r="M22" s="6">
        <v>50000000</v>
      </c>
    </row>
    <row r="23" spans="5:13" ht="18.600000000000001" thickBot="1" x14ac:dyDescent="0.3">
      <c r="F23" s="42" t="s">
        <v>32</v>
      </c>
      <c r="G23" s="43">
        <v>200000</v>
      </c>
      <c r="K23" s="90" t="s">
        <v>43</v>
      </c>
      <c r="L23" s="91"/>
      <c r="M23" s="92"/>
    </row>
  </sheetData>
  <mergeCells count="16">
    <mergeCell ref="A9:C9"/>
    <mergeCell ref="A10:B10"/>
    <mergeCell ref="A15:B15"/>
    <mergeCell ref="E3:F3"/>
    <mergeCell ref="H3:I3"/>
    <mergeCell ref="A3:C3"/>
    <mergeCell ref="A4:B4"/>
    <mergeCell ref="A7:B7"/>
    <mergeCell ref="K16:M16"/>
    <mergeCell ref="K17:L17"/>
    <mergeCell ref="K19:M19"/>
    <mergeCell ref="K23:M23"/>
    <mergeCell ref="G1:I1"/>
    <mergeCell ref="K14:M14"/>
    <mergeCell ref="K8:M8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KUSHWAHA</dc:creator>
  <cp:lastModifiedBy>Akash Kumar</cp:lastModifiedBy>
  <dcterms:created xsi:type="dcterms:W3CDTF">2024-09-30T04:54:13Z</dcterms:created>
  <dcterms:modified xsi:type="dcterms:W3CDTF">2024-10-23T07:12:36Z</dcterms:modified>
</cp:coreProperties>
</file>