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em IV notes\"/>
    </mc:Choice>
  </mc:AlternateContent>
  <xr:revisionPtr revIDLastSave="0" documentId="8_{E1FEA160-9614-49E7-BD12-CC65F19A80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1" l="1"/>
  <c r="E105" i="1"/>
  <c r="E104" i="1"/>
  <c r="E103" i="1"/>
  <c r="E102" i="1"/>
  <c r="E101" i="1"/>
  <c r="J108" i="1"/>
  <c r="J107" i="1"/>
  <c r="J106" i="1"/>
  <c r="J105" i="1"/>
  <c r="J104" i="1"/>
  <c r="J103" i="1"/>
  <c r="J102" i="1"/>
  <c r="J101" i="1"/>
  <c r="G104" i="1"/>
  <c r="G103" i="1"/>
  <c r="G102" i="1"/>
  <c r="G101" i="1"/>
  <c r="E97" i="1"/>
  <c r="E93" i="1"/>
  <c r="F81" i="1" l="1"/>
  <c r="G77" i="1"/>
  <c r="F78" i="1" s="1"/>
  <c r="L79" i="1" s="1"/>
  <c r="F75" i="1"/>
  <c r="H75" i="1"/>
  <c r="H74" i="1"/>
  <c r="F74" i="1"/>
  <c r="D74" i="1"/>
  <c r="E65" i="1" l="1"/>
  <c r="G67" i="1" s="1"/>
  <c r="G70" i="1" s="1"/>
  <c r="C41" i="1" l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C33" i="1"/>
  <c r="E32" i="1"/>
  <c r="D32" i="1"/>
  <c r="D33" i="1" s="1"/>
  <c r="C27" i="1"/>
  <c r="C26" i="1"/>
  <c r="C23" i="1"/>
  <c r="C22" i="1"/>
  <c r="C19" i="1"/>
  <c r="C18" i="1"/>
  <c r="C15" i="1"/>
  <c r="C14" i="1"/>
  <c r="C11" i="1"/>
  <c r="C10" i="1"/>
  <c r="C7" i="1"/>
  <c r="C6" i="1"/>
  <c r="B29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7" i="1"/>
  <c r="D3" i="1"/>
  <c r="C3" i="1"/>
  <c r="C25" i="1" s="1"/>
  <c r="D2" i="1"/>
  <c r="E2" i="1" s="1"/>
  <c r="F2" i="1" l="1"/>
  <c r="E3" i="1"/>
  <c r="D13" i="1"/>
  <c r="D4" i="1"/>
  <c r="D12" i="1" s="1"/>
  <c r="D29" i="1"/>
  <c r="D24" i="1"/>
  <c r="D27" i="1"/>
  <c r="D19" i="1"/>
  <c r="D11" i="1"/>
  <c r="D20" i="1"/>
  <c r="D16" i="1"/>
  <c r="D23" i="1"/>
  <c r="D15" i="1"/>
  <c r="D7" i="1"/>
  <c r="D10" i="1"/>
  <c r="D22" i="1"/>
  <c r="D21" i="1"/>
  <c r="D14" i="1"/>
  <c r="D26" i="1"/>
  <c r="D53" i="1"/>
  <c r="F32" i="1"/>
  <c r="E33" i="1"/>
  <c r="D17" i="1"/>
  <c r="C40" i="1"/>
  <c r="C39" i="1"/>
  <c r="C36" i="1"/>
  <c r="C38" i="1"/>
  <c r="C37" i="1"/>
  <c r="C12" i="1"/>
  <c r="C20" i="1"/>
  <c r="C29" i="1"/>
  <c r="C8" i="1"/>
  <c r="C16" i="1"/>
  <c r="C24" i="1"/>
  <c r="C28" i="1"/>
  <c r="C9" i="1"/>
  <c r="C13" i="1"/>
  <c r="C17" i="1"/>
  <c r="C21" i="1"/>
  <c r="D36" i="1"/>
  <c r="D58" i="1"/>
  <c r="D54" i="1"/>
  <c r="D50" i="1"/>
  <c r="D46" i="1"/>
  <c r="D42" i="1"/>
  <c r="D44" i="1"/>
  <c r="D34" i="1"/>
  <c r="D38" i="1" s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E34" i="1"/>
  <c r="E42" i="1" s="1"/>
  <c r="D39" i="1"/>
  <c r="D40" i="1"/>
  <c r="D6" i="1" l="1"/>
  <c r="D28" i="1"/>
  <c r="D25" i="1"/>
  <c r="G32" i="1"/>
  <c r="F33" i="1"/>
  <c r="D18" i="1"/>
  <c r="D8" i="1"/>
  <c r="E25" i="1"/>
  <c r="E21" i="1"/>
  <c r="E17" i="1"/>
  <c r="E13" i="1"/>
  <c r="E9" i="1"/>
  <c r="E4" i="1"/>
  <c r="E29" i="1" s="1"/>
  <c r="E28" i="1"/>
  <c r="E27" i="1"/>
  <c r="E23" i="1"/>
  <c r="E19" i="1"/>
  <c r="E15" i="1"/>
  <c r="E11" i="1"/>
  <c r="D41" i="1"/>
  <c r="D37" i="1"/>
  <c r="D9" i="1"/>
  <c r="G2" i="1"/>
  <c r="F3" i="1"/>
  <c r="E45" i="1"/>
  <c r="E44" i="1"/>
  <c r="D47" i="1"/>
  <c r="D51" i="1"/>
  <c r="D55" i="1"/>
  <c r="D59" i="1"/>
  <c r="E37" i="1"/>
  <c r="E38" i="1"/>
  <c r="E36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1" i="1"/>
  <c r="E40" i="1"/>
  <c r="E39" i="1"/>
  <c r="D45" i="1"/>
  <c r="D43" i="1"/>
  <c r="D48" i="1"/>
  <c r="D52" i="1"/>
  <c r="D56" i="1"/>
  <c r="E43" i="1"/>
  <c r="D49" i="1"/>
  <c r="D57" i="1"/>
  <c r="E6" i="1" l="1"/>
  <c r="E7" i="1"/>
  <c r="E8" i="1"/>
  <c r="E10" i="1"/>
  <c r="E12" i="1"/>
  <c r="F34" i="1"/>
  <c r="F55" i="1" s="1"/>
  <c r="F54" i="1"/>
  <c r="F42" i="1"/>
  <c r="F37" i="1"/>
  <c r="F41" i="1"/>
  <c r="F48" i="1"/>
  <c r="F47" i="1"/>
  <c r="F46" i="1"/>
  <c r="F52" i="1"/>
  <c r="F40" i="1"/>
  <c r="F51" i="1"/>
  <c r="F38" i="1"/>
  <c r="F39" i="1"/>
  <c r="F44" i="1"/>
  <c r="F50" i="1"/>
  <c r="F57" i="1"/>
  <c r="F45" i="1"/>
  <c r="H2" i="1"/>
  <c r="G3" i="1"/>
  <c r="E14" i="1"/>
  <c r="E20" i="1"/>
  <c r="H32" i="1"/>
  <c r="G33" i="1"/>
  <c r="E16" i="1"/>
  <c r="E18" i="1"/>
  <c r="E22" i="1"/>
  <c r="E24" i="1"/>
  <c r="F25" i="1"/>
  <c r="F21" i="1"/>
  <c r="F17" i="1"/>
  <c r="F13" i="1"/>
  <c r="F9" i="1"/>
  <c r="F20" i="1"/>
  <c r="F12" i="1"/>
  <c r="F29" i="1"/>
  <c r="F4" i="1"/>
  <c r="F24" i="1" s="1"/>
  <c r="F28" i="1"/>
  <c r="F19" i="1"/>
  <c r="F18" i="1"/>
  <c r="F6" i="1"/>
  <c r="F23" i="1"/>
  <c r="F26" i="1"/>
  <c r="F14" i="1"/>
  <c r="F10" i="1"/>
  <c r="F15" i="1"/>
  <c r="F11" i="1"/>
  <c r="E26" i="1"/>
  <c r="I32" i="1" l="1"/>
  <c r="H33" i="1"/>
  <c r="G4" i="1"/>
  <c r="G9" i="1" s="1"/>
  <c r="G25" i="1"/>
  <c r="G24" i="1"/>
  <c r="G21" i="1"/>
  <c r="G17" i="1"/>
  <c r="G13" i="1"/>
  <c r="G19" i="1"/>
  <c r="G26" i="1"/>
  <c r="G11" i="1"/>
  <c r="G7" i="1"/>
  <c r="G14" i="1"/>
  <c r="G10" i="1"/>
  <c r="I2" i="1"/>
  <c r="H3" i="1"/>
  <c r="G58" i="1"/>
  <c r="G46" i="1"/>
  <c r="G45" i="1"/>
  <c r="G56" i="1"/>
  <c r="G39" i="1"/>
  <c r="G57" i="1"/>
  <c r="G44" i="1"/>
  <c r="G50" i="1"/>
  <c r="G55" i="1"/>
  <c r="G41" i="1"/>
  <c r="G54" i="1"/>
  <c r="G42" i="1"/>
  <c r="G53" i="1"/>
  <c r="G48" i="1"/>
  <c r="G47" i="1"/>
  <c r="G34" i="1"/>
  <c r="G43" i="1" s="1"/>
  <c r="G38" i="1"/>
  <c r="G36" i="1"/>
  <c r="F56" i="1"/>
  <c r="F58" i="1"/>
  <c r="F27" i="1"/>
  <c r="F8" i="1"/>
  <c r="F36" i="1"/>
  <c r="F53" i="1"/>
  <c r="F7" i="1"/>
  <c r="F16" i="1"/>
  <c r="F59" i="1"/>
  <c r="F43" i="1"/>
  <c r="F22" i="1"/>
  <c r="F49" i="1"/>
  <c r="G8" i="1" l="1"/>
  <c r="G37" i="1"/>
  <c r="G40" i="1"/>
  <c r="H26" i="1"/>
  <c r="H22" i="1"/>
  <c r="H18" i="1"/>
  <c r="H14" i="1"/>
  <c r="H10" i="1"/>
  <c r="H6" i="1"/>
  <c r="H29" i="1"/>
  <c r="H25" i="1"/>
  <c r="H13" i="1"/>
  <c r="H9" i="1"/>
  <c r="H17" i="1"/>
  <c r="H20" i="1"/>
  <c r="H16" i="1"/>
  <c r="H27" i="1"/>
  <c r="H23" i="1"/>
  <c r="H19" i="1"/>
  <c r="H15" i="1"/>
  <c r="H11" i="1"/>
  <c r="H7" i="1"/>
  <c r="H28" i="1"/>
  <c r="H4" i="1"/>
  <c r="H24" i="1" s="1"/>
  <c r="H12" i="1"/>
  <c r="G22" i="1"/>
  <c r="G16" i="1"/>
  <c r="G23" i="1"/>
  <c r="G15" i="1"/>
  <c r="G6" i="1"/>
  <c r="J2" i="1"/>
  <c r="I3" i="1"/>
  <c r="G28" i="1"/>
  <c r="G12" i="1"/>
  <c r="G52" i="1"/>
  <c r="G27" i="1"/>
  <c r="G20" i="1"/>
  <c r="H34" i="1"/>
  <c r="H36" i="1" s="1"/>
  <c r="H52" i="1"/>
  <c r="H49" i="1"/>
  <c r="H39" i="1"/>
  <c r="H51" i="1"/>
  <c r="H42" i="1"/>
  <c r="H40" i="1"/>
  <c r="H50" i="1"/>
  <c r="H46" i="1"/>
  <c r="H47" i="1"/>
  <c r="H58" i="1"/>
  <c r="H56" i="1"/>
  <c r="H54" i="1"/>
  <c r="H53" i="1"/>
  <c r="H44" i="1"/>
  <c r="H55" i="1"/>
  <c r="H41" i="1"/>
  <c r="H38" i="1"/>
  <c r="G29" i="1"/>
  <c r="G51" i="1"/>
  <c r="G49" i="1"/>
  <c r="G59" i="1"/>
  <c r="G18" i="1"/>
  <c r="J32" i="1"/>
  <c r="I33" i="1"/>
  <c r="I4" i="1" l="1"/>
  <c r="I26" i="1" s="1"/>
  <c r="K2" i="1"/>
  <c r="J3" i="1"/>
  <c r="H45" i="1"/>
  <c r="H59" i="1"/>
  <c r="I34" i="1"/>
  <c r="I40" i="1" s="1"/>
  <c r="I50" i="1"/>
  <c r="K32" i="1"/>
  <c r="J33" i="1"/>
  <c r="H37" i="1"/>
  <c r="H48" i="1"/>
  <c r="H21" i="1"/>
  <c r="H43" i="1"/>
  <c r="H57" i="1"/>
  <c r="H8" i="1"/>
  <c r="I54" i="1" l="1"/>
  <c r="I19" i="1"/>
  <c r="I45" i="1"/>
  <c r="I12" i="1"/>
  <c r="I6" i="1"/>
  <c r="J34" i="1"/>
  <c r="J48" i="1" s="1"/>
  <c r="J50" i="1"/>
  <c r="J59" i="1"/>
  <c r="J40" i="1"/>
  <c r="J51" i="1"/>
  <c r="J49" i="1"/>
  <c r="J37" i="1"/>
  <c r="J54" i="1"/>
  <c r="J43" i="1"/>
  <c r="J56" i="1"/>
  <c r="J52" i="1"/>
  <c r="J58" i="1"/>
  <c r="J46" i="1"/>
  <c r="J38" i="1"/>
  <c r="J42" i="1"/>
  <c r="J36" i="1"/>
  <c r="J39" i="1"/>
  <c r="J57" i="1"/>
  <c r="J55" i="1"/>
  <c r="J53" i="1"/>
  <c r="J41" i="1"/>
  <c r="I38" i="1"/>
  <c r="I39" i="1"/>
  <c r="I11" i="1"/>
  <c r="I9" i="1"/>
  <c r="L32" i="1"/>
  <c r="K33" i="1"/>
  <c r="I42" i="1"/>
  <c r="I57" i="1"/>
  <c r="I8" i="1"/>
  <c r="I17" i="1"/>
  <c r="I51" i="1"/>
  <c r="I36" i="1"/>
  <c r="I43" i="1"/>
  <c r="I15" i="1"/>
  <c r="I25" i="1"/>
  <c r="I53" i="1"/>
  <c r="I21" i="1"/>
  <c r="I41" i="1"/>
  <c r="I24" i="1"/>
  <c r="I46" i="1"/>
  <c r="I23" i="1"/>
  <c r="I10" i="1"/>
  <c r="I59" i="1"/>
  <c r="I52" i="1"/>
  <c r="I16" i="1"/>
  <c r="I14" i="1"/>
  <c r="I13" i="1"/>
  <c r="I49" i="1"/>
  <c r="I27" i="1"/>
  <c r="I48" i="1"/>
  <c r="I55" i="1"/>
  <c r="I47" i="1"/>
  <c r="I56" i="1"/>
  <c r="J25" i="1"/>
  <c r="J4" i="1"/>
  <c r="J17" i="1" s="1"/>
  <c r="J29" i="1"/>
  <c r="I7" i="1"/>
  <c r="I18" i="1"/>
  <c r="I58" i="1"/>
  <c r="I37" i="1"/>
  <c r="L2" i="1"/>
  <c r="K3" i="1"/>
  <c r="I28" i="1"/>
  <c r="I22" i="1"/>
  <c r="I44" i="1"/>
  <c r="I20" i="1"/>
  <c r="I29" i="1"/>
  <c r="J20" i="1" l="1"/>
  <c r="M32" i="1"/>
  <c r="L33" i="1"/>
  <c r="J18" i="1"/>
  <c r="M2" i="1"/>
  <c r="L3" i="1"/>
  <c r="J26" i="1"/>
  <c r="J15" i="1"/>
  <c r="J21" i="1"/>
  <c r="J22" i="1"/>
  <c r="J27" i="1"/>
  <c r="J10" i="1"/>
  <c r="J7" i="1"/>
  <c r="J11" i="1"/>
  <c r="K34" i="1"/>
  <c r="K37" i="1" s="1"/>
  <c r="K52" i="1"/>
  <c r="K50" i="1"/>
  <c r="K58" i="1"/>
  <c r="K45" i="1"/>
  <c r="K36" i="1"/>
  <c r="K53" i="1"/>
  <c r="K41" i="1"/>
  <c r="K51" i="1"/>
  <c r="K42" i="1"/>
  <c r="K40" i="1"/>
  <c r="K49" i="1"/>
  <c r="K46" i="1"/>
  <c r="K57" i="1"/>
  <c r="K39" i="1"/>
  <c r="K44" i="1"/>
  <c r="K38" i="1"/>
  <c r="K48" i="1"/>
  <c r="K47" i="1"/>
  <c r="K56" i="1"/>
  <c r="K59" i="1"/>
  <c r="K54" i="1"/>
  <c r="K55" i="1"/>
  <c r="K43" i="1"/>
  <c r="J16" i="1"/>
  <c r="J12" i="1"/>
  <c r="J13" i="1"/>
  <c r="J23" i="1"/>
  <c r="J6" i="1"/>
  <c r="J8" i="1"/>
  <c r="J44" i="1"/>
  <c r="J47" i="1"/>
  <c r="J14" i="1"/>
  <c r="K27" i="1"/>
  <c r="K25" i="1"/>
  <c r="K4" i="1"/>
  <c r="K23" i="1" s="1"/>
  <c r="K9" i="1"/>
  <c r="J24" i="1"/>
  <c r="J28" i="1"/>
  <c r="J9" i="1"/>
  <c r="J19" i="1"/>
  <c r="J45" i="1"/>
  <c r="K14" i="1" l="1"/>
  <c r="K18" i="1"/>
  <c r="K13" i="1"/>
  <c r="K8" i="1"/>
  <c r="K12" i="1"/>
  <c r="K16" i="1"/>
  <c r="K10" i="1"/>
  <c r="K20" i="1"/>
  <c r="N2" i="1"/>
  <c r="M3" i="1"/>
  <c r="K7" i="1"/>
  <c r="L27" i="1"/>
  <c r="L23" i="1"/>
  <c r="L15" i="1"/>
  <c r="L10" i="1"/>
  <c r="L6" i="1"/>
  <c r="L29" i="1"/>
  <c r="L9" i="1"/>
  <c r="L17" i="1"/>
  <c r="L4" i="1"/>
  <c r="L19" i="1" s="1"/>
  <c r="L28" i="1"/>
  <c r="L25" i="1"/>
  <c r="L13" i="1"/>
  <c r="K29" i="1"/>
  <c r="K17" i="1"/>
  <c r="K15" i="1"/>
  <c r="K28" i="1"/>
  <c r="K22" i="1"/>
  <c r="K26" i="1"/>
  <c r="K6" i="1"/>
  <c r="K11" i="1"/>
  <c r="K21" i="1"/>
  <c r="K19" i="1"/>
  <c r="L34" i="1"/>
  <c r="L59" i="1" s="1"/>
  <c r="L45" i="1"/>
  <c r="L49" i="1"/>
  <c r="L47" i="1"/>
  <c r="L41" i="1"/>
  <c r="K24" i="1"/>
  <c r="N32" i="1"/>
  <c r="M33" i="1"/>
  <c r="L58" i="1" l="1"/>
  <c r="L42" i="1"/>
  <c r="L18" i="1"/>
  <c r="L39" i="1"/>
  <c r="L16" i="1"/>
  <c r="L43" i="1"/>
  <c r="L46" i="1"/>
  <c r="L21" i="1"/>
  <c r="L22" i="1"/>
  <c r="M26" i="1"/>
  <c r="M18" i="1"/>
  <c r="M27" i="1"/>
  <c r="M13" i="1"/>
  <c r="M9" i="1"/>
  <c r="M24" i="1"/>
  <c r="M4" i="1"/>
  <c r="M10" i="1" s="1"/>
  <c r="L56" i="1"/>
  <c r="L14" i="1"/>
  <c r="L50" i="1"/>
  <c r="L55" i="1"/>
  <c r="L20" i="1"/>
  <c r="L7" i="1"/>
  <c r="M34" i="1"/>
  <c r="M45" i="1" s="1"/>
  <c r="M41" i="1"/>
  <c r="M50" i="1"/>
  <c r="M36" i="1"/>
  <c r="M59" i="1"/>
  <c r="O32" i="1"/>
  <c r="N33" i="1"/>
  <c r="L54" i="1"/>
  <c r="L48" i="1"/>
  <c r="O2" i="1"/>
  <c r="N3" i="1"/>
  <c r="L53" i="1"/>
  <c r="L26" i="1"/>
  <c r="L44" i="1"/>
  <c r="L12" i="1"/>
  <c r="L38" i="1"/>
  <c r="L52" i="1"/>
  <c r="L37" i="1"/>
  <c r="L8" i="1"/>
  <c r="L11" i="1"/>
  <c r="L36" i="1"/>
  <c r="L51" i="1"/>
  <c r="L57" i="1"/>
  <c r="L40" i="1"/>
  <c r="L24" i="1"/>
  <c r="N20" i="1" l="1"/>
  <c r="N16" i="1"/>
  <c r="N4" i="1"/>
  <c r="N12" i="1" s="1"/>
  <c r="N7" i="1"/>
  <c r="N27" i="1"/>
  <c r="N23" i="1"/>
  <c r="N19" i="1"/>
  <c r="N15" i="1"/>
  <c r="N11" i="1"/>
  <c r="N26" i="1"/>
  <c r="N22" i="1"/>
  <c r="N24" i="1"/>
  <c r="N17" i="1"/>
  <c r="N13" i="1"/>
  <c r="N9" i="1"/>
  <c r="N6" i="1"/>
  <c r="N10" i="1"/>
  <c r="N29" i="1"/>
  <c r="N14" i="1"/>
  <c r="M40" i="1"/>
  <c r="M53" i="1"/>
  <c r="M16" i="1"/>
  <c r="M20" i="1"/>
  <c r="M28" i="1"/>
  <c r="P2" i="1"/>
  <c r="O3" i="1"/>
  <c r="M55" i="1"/>
  <c r="M54" i="1"/>
  <c r="M25" i="1"/>
  <c r="M14" i="1"/>
  <c r="M49" i="1"/>
  <c r="M42" i="1"/>
  <c r="M12" i="1"/>
  <c r="M15" i="1"/>
  <c r="M47" i="1"/>
  <c r="M46" i="1"/>
  <c r="M52" i="1"/>
  <c r="M57" i="1"/>
  <c r="M22" i="1"/>
  <c r="M37" i="1"/>
  <c r="M58" i="1"/>
  <c r="M8" i="1"/>
  <c r="M7" i="1"/>
  <c r="N34" i="1"/>
  <c r="N51" i="1" s="1"/>
  <c r="N40" i="1"/>
  <c r="M43" i="1"/>
  <c r="M29" i="1"/>
  <c r="M11" i="1"/>
  <c r="P32" i="1"/>
  <c r="O33" i="1"/>
  <c r="M48" i="1"/>
  <c r="M51" i="1"/>
  <c r="M21" i="1"/>
  <c r="M19" i="1"/>
  <c r="M39" i="1"/>
  <c r="M56" i="1"/>
  <c r="M17" i="1"/>
  <c r="M23" i="1"/>
  <c r="M38" i="1"/>
  <c r="M44" i="1"/>
  <c r="M6" i="1"/>
  <c r="N59" i="1" l="1"/>
  <c r="N56" i="1"/>
  <c r="N37" i="1"/>
  <c r="N54" i="1"/>
  <c r="N44" i="1"/>
  <c r="N52" i="1"/>
  <c r="N38" i="1"/>
  <c r="N46" i="1"/>
  <c r="P33" i="1"/>
  <c r="Q32" i="1"/>
  <c r="Q33" i="1" s="1"/>
  <c r="N58" i="1"/>
  <c r="N55" i="1"/>
  <c r="N21" i="1"/>
  <c r="N28" i="1"/>
  <c r="N42" i="1"/>
  <c r="O4" i="1"/>
  <c r="O23" i="1" s="1"/>
  <c r="O19" i="1"/>
  <c r="O11" i="1"/>
  <c r="O28" i="1"/>
  <c r="O27" i="1"/>
  <c r="O21" i="1"/>
  <c r="O24" i="1"/>
  <c r="O17" i="1"/>
  <c r="O10" i="1"/>
  <c r="N8" i="1"/>
  <c r="N53" i="1"/>
  <c r="N49" i="1"/>
  <c r="N41" i="1"/>
  <c r="N36" i="1"/>
  <c r="N57" i="1"/>
  <c r="O34" i="1"/>
  <c r="O57" i="1" s="1"/>
  <c r="O58" i="1"/>
  <c r="O46" i="1"/>
  <c r="O36" i="1"/>
  <c r="O54" i="1"/>
  <c r="O42" i="1"/>
  <c r="O40" i="1"/>
  <c r="N50" i="1"/>
  <c r="P3" i="1"/>
  <c r="Q2" i="1"/>
  <c r="Q3" i="1" s="1"/>
  <c r="N43" i="1"/>
  <c r="N48" i="1"/>
  <c r="N45" i="1"/>
  <c r="N39" i="1"/>
  <c r="N25" i="1"/>
  <c r="N47" i="1"/>
  <c r="N18" i="1"/>
  <c r="P8" i="1" l="1"/>
  <c r="P4" i="1"/>
  <c r="P29" i="1" s="1"/>
  <c r="P28" i="1"/>
  <c r="P27" i="1"/>
  <c r="P19" i="1"/>
  <c r="P9" i="1"/>
  <c r="P24" i="1"/>
  <c r="P18" i="1"/>
  <c r="P6" i="1"/>
  <c r="P21" i="1"/>
  <c r="Q51" i="1"/>
  <c r="Q50" i="1"/>
  <c r="Q53" i="1"/>
  <c r="Q41" i="1"/>
  <c r="Q52" i="1"/>
  <c r="Q40" i="1"/>
  <c r="Q39" i="1"/>
  <c r="Q49" i="1"/>
  <c r="Q34" i="1"/>
  <c r="Q38" i="1" s="1"/>
  <c r="Q46" i="1"/>
  <c r="Q48" i="1"/>
  <c r="Q45" i="1"/>
  <c r="Q44" i="1"/>
  <c r="Q36" i="1"/>
  <c r="Q37" i="1"/>
  <c r="Q59" i="1"/>
  <c r="Q56" i="1"/>
  <c r="Q57" i="1"/>
  <c r="O16" i="1"/>
  <c r="O49" i="1"/>
  <c r="O56" i="1"/>
  <c r="O8" i="1"/>
  <c r="O50" i="1"/>
  <c r="O12" i="1"/>
  <c r="O51" i="1"/>
  <c r="O26" i="1"/>
  <c r="O37" i="1"/>
  <c r="O44" i="1"/>
  <c r="O22" i="1"/>
  <c r="O20" i="1"/>
  <c r="O55" i="1"/>
  <c r="O39" i="1"/>
  <c r="O48" i="1"/>
  <c r="O9" i="1"/>
  <c r="P34" i="1"/>
  <c r="P39" i="1" s="1"/>
  <c r="P50" i="1"/>
  <c r="P37" i="1"/>
  <c r="P36" i="1"/>
  <c r="O47" i="1"/>
  <c r="O13" i="1"/>
  <c r="O59" i="1"/>
  <c r="O14" i="1"/>
  <c r="O43" i="1"/>
  <c r="O52" i="1"/>
  <c r="O41" i="1"/>
  <c r="O25" i="1"/>
  <c r="O7" i="1"/>
  <c r="O29" i="1"/>
  <c r="O38" i="1"/>
  <c r="O45" i="1"/>
  <c r="O18" i="1"/>
  <c r="O15" i="1"/>
  <c r="Q25" i="1"/>
  <c r="Q24" i="1"/>
  <c r="Q21" i="1"/>
  <c r="Q17" i="1"/>
  <c r="Q13" i="1"/>
  <c r="Q9" i="1"/>
  <c r="Q4" i="1"/>
  <c r="Q8" i="1" s="1"/>
  <c r="Q20" i="1"/>
  <c r="Q16" i="1"/>
  <c r="Q27" i="1"/>
  <c r="Q23" i="1"/>
  <c r="Q19" i="1"/>
  <c r="Q15" i="1"/>
  <c r="Q26" i="1"/>
  <c r="Q22" i="1"/>
  <c r="Q18" i="1"/>
  <c r="Q11" i="1"/>
  <c r="Q7" i="1"/>
  <c r="O53" i="1"/>
  <c r="O6" i="1"/>
  <c r="P38" i="1" l="1"/>
  <c r="P58" i="1"/>
  <c r="P26" i="1"/>
  <c r="P17" i="1"/>
  <c r="P43" i="1"/>
  <c r="Q42" i="1"/>
  <c r="P13" i="1"/>
  <c r="P20" i="1"/>
  <c r="P48" i="1"/>
  <c r="P52" i="1"/>
  <c r="P41" i="1"/>
  <c r="P49" i="1"/>
  <c r="P57" i="1"/>
  <c r="P56" i="1"/>
  <c r="P12" i="1"/>
  <c r="P47" i="1"/>
  <c r="P16" i="1"/>
  <c r="Q6" i="1"/>
  <c r="Q12" i="1"/>
  <c r="P45" i="1"/>
  <c r="Q10" i="1"/>
  <c r="P51" i="1"/>
  <c r="P53" i="1"/>
  <c r="Q54" i="1"/>
  <c r="P22" i="1"/>
  <c r="P7" i="1"/>
  <c r="Q14" i="1"/>
  <c r="P46" i="1"/>
  <c r="P59" i="1"/>
  <c r="Q47" i="1"/>
  <c r="Q43" i="1"/>
  <c r="P14" i="1"/>
  <c r="P15" i="1"/>
  <c r="P40" i="1"/>
  <c r="P42" i="1"/>
  <c r="P54" i="1"/>
  <c r="Q55" i="1"/>
  <c r="P25" i="1"/>
  <c r="P23" i="1"/>
  <c r="P44" i="1"/>
  <c r="P55" i="1"/>
  <c r="Q58" i="1"/>
  <c r="P10" i="1"/>
  <c r="P11" i="1"/>
</calcChain>
</file>

<file path=xl/sharedStrings.xml><?xml version="1.0" encoding="utf-8"?>
<sst xmlns="http://schemas.openxmlformats.org/spreadsheetml/2006/main" count="60" uniqueCount="51">
  <si>
    <t>n/i</t>
  </si>
  <si>
    <t>v</t>
  </si>
  <si>
    <t>d</t>
  </si>
  <si>
    <t>i) Effective rate of interest is 10%</t>
  </si>
  <si>
    <t>(i=0.1)</t>
  </si>
  <si>
    <t xml:space="preserve">Present value of a 12 years annuity is </t>
  </si>
  <si>
    <t>a10|</t>
  </si>
  <si>
    <t>an*(1-v)^n/i</t>
  </si>
  <si>
    <t>ii) Accumulated value</t>
  </si>
  <si>
    <t>S10|</t>
  </si>
  <si>
    <t>(1+i)*an|</t>
  </si>
  <si>
    <t>v=0.9434</t>
  </si>
  <si>
    <t>v1=0.9524</t>
  </si>
  <si>
    <t>v2=0.9259</t>
  </si>
  <si>
    <t>v1^2</t>
  </si>
  <si>
    <t>v^4</t>
  </si>
  <si>
    <t>v2^2</t>
  </si>
  <si>
    <t>v2^3</t>
  </si>
  <si>
    <t>v^4(v1+v1^2+v1^3)</t>
  </si>
  <si>
    <t>v1^3</t>
  </si>
  <si>
    <t>v2+v2^2+v^3</t>
  </si>
  <si>
    <t>v^4(v1+v1^2+v1^3)(v2+v2^2+v2^3)</t>
  </si>
  <si>
    <t>1000a10|</t>
  </si>
  <si>
    <t>1000*(1-0.7921/0.06)+5.558413</t>
  </si>
  <si>
    <t>ii) Effective rate of interest is 7%(i=0.07)</t>
  </si>
  <si>
    <t xml:space="preserve"> v=0.9345</t>
  </si>
  <si>
    <t>d=0.06</t>
  </si>
  <si>
    <t>a20|</t>
  </si>
  <si>
    <t>P*(1-v^n)/d</t>
  </si>
  <si>
    <t>S20|</t>
  </si>
  <si>
    <t>((1+i)^n)*a20|</t>
  </si>
  <si>
    <t xml:space="preserve">iii) </t>
  </si>
  <si>
    <t>v=0.9345</t>
  </si>
  <si>
    <t>v^2</t>
  </si>
  <si>
    <t>v^3</t>
  </si>
  <si>
    <t>v^5</t>
  </si>
  <si>
    <t>v1</t>
  </si>
  <si>
    <t>v1^4</t>
  </si>
  <si>
    <t>v1^5</t>
  </si>
  <si>
    <t>v2</t>
  </si>
  <si>
    <t>v2^4</t>
  </si>
  <si>
    <t>v2^5</t>
  </si>
  <si>
    <t>v2^6</t>
  </si>
  <si>
    <t>v2^7</t>
  </si>
  <si>
    <t>v2^8</t>
  </si>
  <si>
    <t>v2^9</t>
  </si>
  <si>
    <t>v^6</t>
  </si>
  <si>
    <t>v^6(v1+v1^2+v1^3+v1^4+v1^5z)(v2+v2^2+v2^3+v2^4+v2^5+v2^6+v2^7+v2^8+v2^9)</t>
  </si>
  <si>
    <t>Persent value</t>
  </si>
  <si>
    <t>d..20|</t>
  </si>
  <si>
    <t>5000*((0.3336/0.06)+15.87878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</si>
</sst>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A91" workbookViewId="0">
      <selection activeCell="E120" sqref="E120"/>
    </sheetView>
  </sheetViews>
  <sheetFormatPr defaultRowHeight="14.4" x14ac:dyDescent="0.3"/>
  <sheetData>
    <row r="2" spans="2:17" x14ac:dyDescent="0.3">
      <c r="B2" t="s">
        <v>0</v>
      </c>
      <c r="C2">
        <v>0.01</v>
      </c>
      <c r="D2">
        <f>C2+0.01</f>
        <v>0.02</v>
      </c>
      <c r="E2">
        <f t="shared" ref="E2:P2" si="0">D2+0.01</f>
        <v>0.03</v>
      </c>
      <c r="F2">
        <f t="shared" si="0"/>
        <v>0.04</v>
      </c>
      <c r="G2">
        <f t="shared" si="0"/>
        <v>0.05</v>
      </c>
      <c r="H2">
        <f t="shared" si="0"/>
        <v>6.0000000000000005E-2</v>
      </c>
      <c r="I2">
        <f t="shared" si="0"/>
        <v>7.0000000000000007E-2</v>
      </c>
      <c r="J2">
        <f t="shared" si="0"/>
        <v>0.08</v>
      </c>
      <c r="K2">
        <f t="shared" si="0"/>
        <v>0.09</v>
      </c>
      <c r="L2">
        <f t="shared" si="0"/>
        <v>9.9999999999999992E-2</v>
      </c>
      <c r="M2">
        <f t="shared" si="0"/>
        <v>0.10999999999999999</v>
      </c>
      <c r="N2">
        <f t="shared" si="0"/>
        <v>0.11999999999999998</v>
      </c>
      <c r="O2">
        <f t="shared" si="0"/>
        <v>0.12999999999999998</v>
      </c>
      <c r="P2">
        <f t="shared" si="0"/>
        <v>0.13999999999999999</v>
      </c>
      <c r="Q2">
        <f>P2+0.01</f>
        <v>0.15</v>
      </c>
    </row>
    <row r="3" spans="2:17" x14ac:dyDescent="0.3">
      <c r="B3" t="s">
        <v>1</v>
      </c>
      <c r="C3">
        <f>(1/(1+C2))</f>
        <v>0.99009900990099009</v>
      </c>
      <c r="D3">
        <f t="shared" ref="D3:N3" si="1">(1/(1+D2))</f>
        <v>0.98039215686274506</v>
      </c>
      <c r="E3">
        <f t="shared" si="1"/>
        <v>0.970873786407767</v>
      </c>
      <c r="F3">
        <f t="shared" si="1"/>
        <v>0.96153846153846145</v>
      </c>
      <c r="G3">
        <f t="shared" si="1"/>
        <v>0.95238095238095233</v>
      </c>
      <c r="H3">
        <f t="shared" si="1"/>
        <v>0.94339622641509424</v>
      </c>
      <c r="I3">
        <f t="shared" si="1"/>
        <v>0.93457943925233644</v>
      </c>
      <c r="J3">
        <f t="shared" si="1"/>
        <v>0.92592592592592582</v>
      </c>
      <c r="K3">
        <f t="shared" si="1"/>
        <v>0.9174311926605504</v>
      </c>
      <c r="L3">
        <f t="shared" si="1"/>
        <v>0.90909090909090906</v>
      </c>
      <c r="M3">
        <f t="shared" si="1"/>
        <v>0.90090090090090102</v>
      </c>
      <c r="N3">
        <f t="shared" si="1"/>
        <v>0.8928571428571429</v>
      </c>
      <c r="O3">
        <f t="shared" ref="O3" si="2">(1/(1+O2))</f>
        <v>0.88495575221238942</v>
      </c>
      <c r="P3">
        <f t="shared" ref="P3" si="3">(1/(1+P2))</f>
        <v>0.87719298245614041</v>
      </c>
      <c r="Q3">
        <f t="shared" ref="Q3" si="4">(1/(1+Q2))</f>
        <v>0.86956521739130443</v>
      </c>
    </row>
    <row r="4" spans="2:17" x14ac:dyDescent="0.3">
      <c r="B4" t="s">
        <v>2</v>
      </c>
      <c r="C4">
        <v>0.01</v>
      </c>
      <c r="D4">
        <f>(1-D3)</f>
        <v>1.9607843137254943E-2</v>
      </c>
      <c r="E4">
        <f t="shared" ref="E4:Q4" si="5">(1-E3)</f>
        <v>2.9126213592232997E-2</v>
      </c>
      <c r="F4">
        <f t="shared" si="5"/>
        <v>3.8461538461538547E-2</v>
      </c>
      <c r="G4">
        <f t="shared" si="5"/>
        <v>4.7619047619047672E-2</v>
      </c>
      <c r="H4">
        <f t="shared" si="5"/>
        <v>5.6603773584905759E-2</v>
      </c>
      <c r="I4">
        <f t="shared" si="5"/>
        <v>6.5420560747663559E-2</v>
      </c>
      <c r="J4">
        <f t="shared" si="5"/>
        <v>7.4074074074074181E-2</v>
      </c>
      <c r="K4">
        <f t="shared" si="5"/>
        <v>8.2568807339449601E-2</v>
      </c>
      <c r="L4">
        <f t="shared" si="5"/>
        <v>9.0909090909090939E-2</v>
      </c>
      <c r="M4">
        <f t="shared" si="5"/>
        <v>9.9099099099098975E-2</v>
      </c>
      <c r="N4">
        <f t="shared" si="5"/>
        <v>0.1071428571428571</v>
      </c>
      <c r="O4">
        <f t="shared" si="5"/>
        <v>0.11504424778761058</v>
      </c>
      <c r="P4">
        <f t="shared" si="5"/>
        <v>0.12280701754385959</v>
      </c>
      <c r="Q4">
        <f t="shared" si="5"/>
        <v>0.13043478260869557</v>
      </c>
    </row>
    <row r="5" spans="2:17" x14ac:dyDescent="0.3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2:17" x14ac:dyDescent="0.3">
      <c r="B6">
        <v>2</v>
      </c>
      <c r="C6">
        <f>((1-C3^2)/C4)</f>
        <v>1.9703950593079167</v>
      </c>
      <c r="D6">
        <f t="shared" ref="D6:Q6" si="6">((1-D3^2)/D4)</f>
        <v>1.9803921568627443</v>
      </c>
      <c r="E6">
        <f t="shared" si="6"/>
        <v>1.9708737864077681</v>
      </c>
      <c r="F6">
        <f t="shared" si="6"/>
        <v>1.9615384615384628</v>
      </c>
      <c r="G6">
        <f t="shared" si="6"/>
        <v>1.9523809523809517</v>
      </c>
      <c r="H6">
        <f t="shared" si="6"/>
        <v>1.9433962264150948</v>
      </c>
      <c r="I6">
        <f t="shared" si="6"/>
        <v>1.9345794392523357</v>
      </c>
      <c r="J6">
        <f t="shared" si="6"/>
        <v>1.9259259259259254</v>
      </c>
      <c r="K6">
        <f t="shared" si="6"/>
        <v>1.9174311926605503</v>
      </c>
      <c r="L6">
        <f t="shared" si="6"/>
        <v>1.9090909090909094</v>
      </c>
      <c r="M6">
        <f t="shared" si="6"/>
        <v>1.9009009009009006</v>
      </c>
      <c r="N6">
        <f t="shared" si="6"/>
        <v>1.8928571428571432</v>
      </c>
      <c r="O6">
        <f t="shared" si="6"/>
        <v>1.8849557522123892</v>
      </c>
      <c r="P6">
        <f t="shared" si="6"/>
        <v>1.8771929824561406</v>
      </c>
      <c r="Q6">
        <f t="shared" si="6"/>
        <v>1.8695652173913047</v>
      </c>
    </row>
    <row r="7" spans="2:17" x14ac:dyDescent="0.3">
      <c r="B7">
        <f>B6+1</f>
        <v>3</v>
      </c>
      <c r="C7">
        <f>((1-C3^3)/C4)</f>
        <v>2.940985207235558</v>
      </c>
      <c r="D7">
        <f t="shared" ref="D7:Q7" si="7">((1-D3^3)/D4)</f>
        <v>2.9415609381007299</v>
      </c>
      <c r="E7">
        <f t="shared" si="7"/>
        <v>2.9134696955415214</v>
      </c>
      <c r="F7">
        <f t="shared" si="7"/>
        <v>2.886094674556213</v>
      </c>
      <c r="G7">
        <f t="shared" si="7"/>
        <v>2.8594104308390005</v>
      </c>
      <c r="H7">
        <f t="shared" si="7"/>
        <v>2.8333926664293356</v>
      </c>
      <c r="I7">
        <f t="shared" si="7"/>
        <v>2.8080181675255478</v>
      </c>
      <c r="J7">
        <f t="shared" si="7"/>
        <v>2.783264746227708</v>
      </c>
      <c r="K7">
        <f t="shared" si="7"/>
        <v>2.7591111859271109</v>
      </c>
      <c r="L7">
        <f t="shared" si="7"/>
        <v>2.7355371900826451</v>
      </c>
      <c r="M7">
        <f t="shared" si="7"/>
        <v>2.7125233341449562</v>
      </c>
      <c r="N7">
        <f t="shared" si="7"/>
        <v>2.6900510204081631</v>
      </c>
      <c r="O7">
        <f t="shared" si="7"/>
        <v>2.668102435586186</v>
      </c>
      <c r="P7">
        <f t="shared" si="7"/>
        <v>2.6466605109264387</v>
      </c>
      <c r="Q7">
        <f t="shared" si="7"/>
        <v>2.6257088846880912</v>
      </c>
    </row>
    <row r="8" spans="2:17" x14ac:dyDescent="0.3">
      <c r="B8">
        <f t="shared" ref="B8:B28" si="8">B7+1</f>
        <v>4</v>
      </c>
      <c r="C8">
        <f>((1-C3^4)/C4)</f>
        <v>3.9019655517183782</v>
      </c>
      <c r="D8">
        <f t="shared" ref="D8:Q8" si="9">((1-D3^4)/D4)</f>
        <v>3.8838832726477732</v>
      </c>
      <c r="E8">
        <f t="shared" si="9"/>
        <v>3.8286113548946834</v>
      </c>
      <c r="F8">
        <f t="shared" si="9"/>
        <v>3.7750910332271288</v>
      </c>
      <c r="G8">
        <f t="shared" si="9"/>
        <v>3.7232480293704771</v>
      </c>
      <c r="H8">
        <f t="shared" si="9"/>
        <v>3.6730119494616362</v>
      </c>
      <c r="I8">
        <f t="shared" si="9"/>
        <v>3.6243160444163984</v>
      </c>
      <c r="J8">
        <f t="shared" si="9"/>
        <v>3.5770969872478773</v>
      </c>
      <c r="K8">
        <f t="shared" si="9"/>
        <v>3.5312946659881743</v>
      </c>
      <c r="L8">
        <f t="shared" si="9"/>
        <v>3.4868519909842233</v>
      </c>
      <c r="M8">
        <f t="shared" si="9"/>
        <v>3.4437147154459065</v>
      </c>
      <c r="N8">
        <f t="shared" si="9"/>
        <v>3.4018312682215748</v>
      </c>
      <c r="O8">
        <f t="shared" si="9"/>
        <v>3.3611525978638808</v>
      </c>
      <c r="P8">
        <f t="shared" si="9"/>
        <v>3.3216320271284556</v>
      </c>
      <c r="Q8">
        <f t="shared" si="9"/>
        <v>3.2832251171200801</v>
      </c>
    </row>
    <row r="9" spans="2:17" x14ac:dyDescent="0.3">
      <c r="B9">
        <f t="shared" si="8"/>
        <v>5</v>
      </c>
      <c r="C9">
        <f>((1-C3^5)/C4)</f>
        <v>4.8534312393251229</v>
      </c>
      <c r="D9">
        <f t="shared" ref="D9:Q9" si="10">((1-D3^5)/D4)</f>
        <v>4.8077286986742882</v>
      </c>
      <c r="E9">
        <f t="shared" si="10"/>
        <v>4.7170984028103717</v>
      </c>
      <c r="F9">
        <f t="shared" si="10"/>
        <v>4.6298952242568552</v>
      </c>
      <c r="G9">
        <f t="shared" si="10"/>
        <v>4.5459505041623594</v>
      </c>
      <c r="H9">
        <f t="shared" si="10"/>
        <v>4.4651056126996558</v>
      </c>
      <c r="I9">
        <f t="shared" si="10"/>
        <v>4.3872112564639236</v>
      </c>
      <c r="J9">
        <f t="shared" si="10"/>
        <v>4.3121268400443311</v>
      </c>
      <c r="K9">
        <f t="shared" si="10"/>
        <v>4.2397198770533713</v>
      </c>
      <c r="L9">
        <f t="shared" si="10"/>
        <v>4.1698654463492932</v>
      </c>
      <c r="M9">
        <f t="shared" si="10"/>
        <v>4.1024456895909074</v>
      </c>
      <c r="N9">
        <f t="shared" si="10"/>
        <v>4.0373493466264065</v>
      </c>
      <c r="O9">
        <f t="shared" si="10"/>
        <v>3.974471325543258</v>
      </c>
      <c r="P9">
        <f t="shared" si="10"/>
        <v>3.9137123044986457</v>
      </c>
      <c r="Q9">
        <f t="shared" si="10"/>
        <v>3.8549783627131133</v>
      </c>
    </row>
    <row r="10" spans="2:17" x14ac:dyDescent="0.3">
      <c r="B10">
        <f t="shared" si="8"/>
        <v>6</v>
      </c>
      <c r="C10">
        <f>((1-C3^6)/C4)</f>
        <v>5.7954764745793419</v>
      </c>
      <c r="D10">
        <f t="shared" ref="D10:Q10" si="11">((1-D3^6)/D4)</f>
        <v>5.7134595085042026</v>
      </c>
      <c r="E10">
        <f t="shared" si="11"/>
        <v>5.5797071871945372</v>
      </c>
      <c r="F10">
        <f t="shared" si="11"/>
        <v>5.4518223310162082</v>
      </c>
      <c r="G10">
        <f t="shared" si="11"/>
        <v>5.3294766706308163</v>
      </c>
      <c r="H10">
        <f t="shared" si="11"/>
        <v>5.2123637855657146</v>
      </c>
      <c r="I10">
        <f t="shared" si="11"/>
        <v>5.1001974359475915</v>
      </c>
      <c r="J10">
        <f t="shared" si="11"/>
        <v>4.9927100370780835</v>
      </c>
      <c r="K10">
        <f t="shared" si="11"/>
        <v>4.8896512633517162</v>
      </c>
      <c r="L10">
        <f t="shared" si="11"/>
        <v>4.7907867694084487</v>
      </c>
      <c r="M10">
        <f t="shared" si="11"/>
        <v>4.6958970176494663</v>
      </c>
      <c r="N10">
        <f t="shared" si="11"/>
        <v>4.6047762023450058</v>
      </c>
      <c r="O10">
        <f t="shared" si="11"/>
        <v>4.5172312615427055</v>
      </c>
      <c r="P10">
        <f t="shared" si="11"/>
        <v>4.4330809688584614</v>
      </c>
      <c r="Q10">
        <f t="shared" si="11"/>
        <v>4.3521550980114032</v>
      </c>
    </row>
    <row r="11" spans="2:17" x14ac:dyDescent="0.3">
      <c r="B11">
        <f t="shared" si="8"/>
        <v>7</v>
      </c>
      <c r="C11">
        <f>((1-C3^7)/C4)</f>
        <v>6.7281945292864682</v>
      </c>
      <c r="D11">
        <f t="shared" ref="D11:Q11" si="12">((1-D3^7)/D4)</f>
        <v>6.6014308906903949</v>
      </c>
      <c r="E11">
        <f t="shared" si="12"/>
        <v>6.4171914438781901</v>
      </c>
      <c r="F11">
        <f t="shared" si="12"/>
        <v>6.2421368567463515</v>
      </c>
      <c r="G11">
        <f t="shared" si="12"/>
        <v>6.075692067267445</v>
      </c>
      <c r="H11">
        <f t="shared" si="12"/>
        <v>5.9173243260053914</v>
      </c>
      <c r="I11">
        <f t="shared" si="12"/>
        <v>5.7665396597641054</v>
      </c>
      <c r="J11">
        <f t="shared" si="12"/>
        <v>5.6228796639611875</v>
      </c>
      <c r="K11">
        <f t="shared" si="12"/>
        <v>5.4859185902309324</v>
      </c>
      <c r="L11">
        <f t="shared" si="12"/>
        <v>5.3552606994622263</v>
      </c>
      <c r="M11">
        <f t="shared" si="12"/>
        <v>5.2305378537382587</v>
      </c>
      <c r="N11">
        <f t="shared" si="12"/>
        <v>5.111407323522327</v>
      </c>
      <c r="O11">
        <f t="shared" si="12"/>
        <v>4.9975497889758467</v>
      </c>
      <c r="P11">
        <f t="shared" si="12"/>
        <v>4.88866751654251</v>
      </c>
      <c r="Q11">
        <f t="shared" si="12"/>
        <v>4.7844826939229606</v>
      </c>
    </row>
    <row r="12" spans="2:17" x14ac:dyDescent="0.3">
      <c r="B12">
        <f t="shared" si="8"/>
        <v>8</v>
      </c>
      <c r="C12">
        <f>((1-C3^8)/C4)</f>
        <v>7.6516777517687924</v>
      </c>
      <c r="D12">
        <f t="shared" ref="D12:Q12" si="13">((1-D3^8)/D4)</f>
        <v>7.471991069304309</v>
      </c>
      <c r="E12">
        <f t="shared" si="13"/>
        <v>7.2302829552215471</v>
      </c>
      <c r="F12">
        <f t="shared" si="13"/>
        <v>7.0020546699484143</v>
      </c>
      <c r="G12">
        <f t="shared" si="13"/>
        <v>6.7863733973975657</v>
      </c>
      <c r="H12">
        <f t="shared" si="13"/>
        <v>6.5823814396277269</v>
      </c>
      <c r="I12">
        <f t="shared" si="13"/>
        <v>6.3892894016486945</v>
      </c>
      <c r="J12">
        <f t="shared" si="13"/>
        <v>6.2063700592233202</v>
      </c>
      <c r="K12">
        <f t="shared" si="13"/>
        <v>6.0329528350742487</v>
      </c>
      <c r="L12">
        <f t="shared" si="13"/>
        <v>5.8684188176929322</v>
      </c>
      <c r="M12">
        <f t="shared" si="13"/>
        <v>5.7121962646290623</v>
      </c>
      <c r="N12">
        <f t="shared" si="13"/>
        <v>5.5637565388592209</v>
      </c>
      <c r="O12">
        <f t="shared" si="13"/>
        <v>5.4226104327219877</v>
      </c>
      <c r="P12">
        <f t="shared" si="13"/>
        <v>5.2883048390723779</v>
      </c>
      <c r="Q12">
        <f t="shared" si="13"/>
        <v>5.1604197338460525</v>
      </c>
    </row>
    <row r="13" spans="2:17" x14ac:dyDescent="0.3">
      <c r="B13">
        <f t="shared" si="8"/>
        <v>9</v>
      </c>
      <c r="C13">
        <f>((1-C3^9)/C4)</f>
        <v>8.5660175760087114</v>
      </c>
      <c r="D13">
        <f t="shared" ref="D13:Q13" si="14">((1-D3^9)/D4)</f>
        <v>8.3254814404944177</v>
      </c>
      <c r="E13">
        <f t="shared" si="14"/>
        <v>8.0196921895354816</v>
      </c>
      <c r="F13">
        <f t="shared" si="14"/>
        <v>7.7327448749503969</v>
      </c>
      <c r="G13">
        <f t="shared" si="14"/>
        <v>7.4632127594262521</v>
      </c>
      <c r="H13">
        <f t="shared" si="14"/>
        <v>7.2097938109695523</v>
      </c>
      <c r="I13">
        <f t="shared" si="14"/>
        <v>6.9712985062137323</v>
      </c>
      <c r="J13">
        <f t="shared" si="14"/>
        <v>6.746638943725296</v>
      </c>
      <c r="K13">
        <f t="shared" si="14"/>
        <v>6.5348191147470169</v>
      </c>
      <c r="L13">
        <f t="shared" si="14"/>
        <v>6.3349261979026661</v>
      </c>
      <c r="M13">
        <f t="shared" si="14"/>
        <v>6.1461227609270841</v>
      </c>
      <c r="N13">
        <f t="shared" si="14"/>
        <v>5.9676397668385901</v>
      </c>
      <c r="O13">
        <f t="shared" si="14"/>
        <v>5.7987702944442372</v>
      </c>
      <c r="P13">
        <f t="shared" si="14"/>
        <v>5.6388638939231388</v>
      </c>
      <c r="Q13">
        <f t="shared" si="14"/>
        <v>5.4873215076922204</v>
      </c>
    </row>
    <row r="14" spans="2:17" x14ac:dyDescent="0.3">
      <c r="B14">
        <f t="shared" si="8"/>
        <v>10</v>
      </c>
      <c r="C14">
        <f>((1-C3^10)/C4)</f>
        <v>9.4713045307016959</v>
      </c>
      <c r="D14">
        <f t="shared" ref="D14:Q14" si="15">((1-D3^10)/D4)</f>
        <v>9.1622367063670751</v>
      </c>
      <c r="E14">
        <f t="shared" si="15"/>
        <v>8.7861089218791104</v>
      </c>
      <c r="F14">
        <f t="shared" si="15"/>
        <v>8.4353316105292286</v>
      </c>
      <c r="G14">
        <f t="shared" si="15"/>
        <v>8.1078216756440504</v>
      </c>
      <c r="H14">
        <f t="shared" si="15"/>
        <v>7.8016922744995769</v>
      </c>
      <c r="I14">
        <f t="shared" si="15"/>
        <v>7.5152322487978811</v>
      </c>
      <c r="J14">
        <f t="shared" si="15"/>
        <v>7.2468879108567545</v>
      </c>
      <c r="K14">
        <f t="shared" si="15"/>
        <v>6.9952468942633184</v>
      </c>
      <c r="L14">
        <f t="shared" si="15"/>
        <v>6.7590238162751506</v>
      </c>
      <c r="M14">
        <f t="shared" si="15"/>
        <v>6.5370475323667421</v>
      </c>
      <c r="N14">
        <f t="shared" si="15"/>
        <v>6.328249791820169</v>
      </c>
      <c r="O14">
        <f t="shared" si="15"/>
        <v>6.1316551278267593</v>
      </c>
      <c r="P14">
        <f t="shared" si="15"/>
        <v>5.9463718367746834</v>
      </c>
      <c r="Q14">
        <f t="shared" si="15"/>
        <v>5.7715839197323655</v>
      </c>
    </row>
    <row r="15" spans="2:17" x14ac:dyDescent="0.3">
      <c r="B15">
        <f t="shared" si="8"/>
        <v>11</v>
      </c>
      <c r="C15">
        <f>((1-C3^11)/C4)</f>
        <v>10.367628248219496</v>
      </c>
      <c r="D15">
        <f t="shared" ref="D15:Q15" si="16">((1-D3^11)/D4)</f>
        <v>9.9825850062422337</v>
      </c>
      <c r="E15">
        <f t="shared" si="16"/>
        <v>9.5302028367758354</v>
      </c>
      <c r="F15">
        <f t="shared" si="16"/>
        <v>9.110895779355026</v>
      </c>
      <c r="G15">
        <f t="shared" si="16"/>
        <v>8.721734929184807</v>
      </c>
      <c r="H15">
        <f t="shared" si="16"/>
        <v>8.3600870514146948</v>
      </c>
      <c r="I15">
        <f t="shared" si="16"/>
        <v>8.0235815409326001</v>
      </c>
      <c r="J15">
        <f t="shared" si="16"/>
        <v>7.7100813989414396</v>
      </c>
      <c r="K15">
        <f t="shared" si="16"/>
        <v>7.4176577011590075</v>
      </c>
      <c r="L15">
        <f t="shared" si="16"/>
        <v>7.1445671057046818</v>
      </c>
      <c r="M15">
        <f t="shared" si="16"/>
        <v>6.8892320111412104</v>
      </c>
      <c r="N15">
        <f t="shared" si="16"/>
        <v>6.6502230284108661</v>
      </c>
      <c r="O15">
        <f t="shared" si="16"/>
        <v>6.4262434759528846</v>
      </c>
      <c r="P15">
        <f t="shared" si="16"/>
        <v>6.2161156462935825</v>
      </c>
      <c r="Q15">
        <f t="shared" si="16"/>
        <v>6.0187686258542321</v>
      </c>
    </row>
    <row r="16" spans="2:17" x14ac:dyDescent="0.3">
      <c r="B16">
        <f t="shared" si="8"/>
        <v>12</v>
      </c>
      <c r="C16">
        <f>((1-C3^12)/C4)</f>
        <v>11.255077473484654</v>
      </c>
      <c r="D16">
        <f t="shared" ref="D16:Q16" si="17">((1-D3^12)/D4)</f>
        <v>10.786848045335521</v>
      </c>
      <c r="E16">
        <f t="shared" si="17"/>
        <v>10.252624113374598</v>
      </c>
      <c r="F16">
        <f t="shared" si="17"/>
        <v>9.7604767109182937</v>
      </c>
      <c r="G16">
        <f t="shared" si="17"/>
        <v>9.3064142182712448</v>
      </c>
      <c r="H16">
        <f t="shared" si="17"/>
        <v>8.8868745768063171</v>
      </c>
      <c r="I16">
        <f t="shared" si="17"/>
        <v>8.4986743373201854</v>
      </c>
      <c r="J16">
        <f t="shared" si="17"/>
        <v>8.138964258279108</v>
      </c>
      <c r="K16">
        <f t="shared" si="17"/>
        <v>7.805190551522025</v>
      </c>
      <c r="L16">
        <f t="shared" si="17"/>
        <v>7.4950610051860744</v>
      </c>
      <c r="M16">
        <f t="shared" si="17"/>
        <v>7.2065153253524414</v>
      </c>
      <c r="N16">
        <f t="shared" si="17"/>
        <v>6.9376991325097022</v>
      </c>
      <c r="O16">
        <f t="shared" si="17"/>
        <v>6.6869411291618448</v>
      </c>
      <c r="P16">
        <f t="shared" si="17"/>
        <v>6.452733023064547</v>
      </c>
      <c r="Q16">
        <f t="shared" si="17"/>
        <v>6.2337118485688983</v>
      </c>
    </row>
    <row r="17" spans="2:17" x14ac:dyDescent="0.3">
      <c r="B17">
        <f t="shared" si="8"/>
        <v>13</v>
      </c>
      <c r="C17">
        <f>((1-C3^13)/C4)</f>
        <v>12.133740072757082</v>
      </c>
      <c r="D17">
        <f t="shared" ref="D17:Q17" si="18">((1-D3^13)/D4)</f>
        <v>11.57534122091718</v>
      </c>
      <c r="E17">
        <f t="shared" si="18"/>
        <v>10.954003993567571</v>
      </c>
      <c r="F17">
        <f t="shared" si="18"/>
        <v>10.385073760498361</v>
      </c>
      <c r="G17">
        <f t="shared" si="18"/>
        <v>9.8632516364488048</v>
      </c>
      <c r="H17">
        <f t="shared" si="18"/>
        <v>9.3838439403833149</v>
      </c>
      <c r="I17">
        <f t="shared" si="18"/>
        <v>8.9426862965609217</v>
      </c>
      <c r="J17">
        <f t="shared" si="18"/>
        <v>8.5360780169251012</v>
      </c>
      <c r="K17">
        <f t="shared" si="18"/>
        <v>8.1607252766257101</v>
      </c>
      <c r="L17">
        <f t="shared" si="18"/>
        <v>7.8136918228964314</v>
      </c>
      <c r="M17">
        <f t="shared" si="18"/>
        <v>7.4923561489661648</v>
      </c>
      <c r="N17">
        <f t="shared" si="18"/>
        <v>7.1943742254550926</v>
      </c>
      <c r="O17">
        <f t="shared" si="18"/>
        <v>6.9176470169573845</v>
      </c>
      <c r="P17">
        <f t="shared" si="18"/>
        <v>6.660292125495217</v>
      </c>
      <c r="Q17">
        <f t="shared" si="18"/>
        <v>6.4206189987555646</v>
      </c>
    </row>
    <row r="18" spans="2:17" x14ac:dyDescent="0.3">
      <c r="B18">
        <f t="shared" si="8"/>
        <v>14</v>
      </c>
      <c r="C18">
        <f>((1-C3^14)/C4)</f>
        <v>13.003703042333747</v>
      </c>
      <c r="D18">
        <f t="shared" ref="D18:Q18" si="19">((1-D3^14)/D4)</f>
        <v>12.348373745997232</v>
      </c>
      <c r="E18">
        <f t="shared" si="19"/>
        <v>11.634955333560749</v>
      </c>
      <c r="F18">
        <f t="shared" si="19"/>
        <v>10.985647846633039</v>
      </c>
      <c r="G18">
        <f t="shared" si="19"/>
        <v>10.3935729870941</v>
      </c>
      <c r="H18">
        <f t="shared" si="19"/>
        <v>9.852682962625769</v>
      </c>
      <c r="I18">
        <f t="shared" si="19"/>
        <v>9.3576507444494581</v>
      </c>
      <c r="J18">
        <f t="shared" si="19"/>
        <v>8.9037759415973134</v>
      </c>
      <c r="K18">
        <f t="shared" si="19"/>
        <v>8.4869039235098249</v>
      </c>
      <c r="L18">
        <f t="shared" si="19"/>
        <v>8.1033562026331207</v>
      </c>
      <c r="M18">
        <f t="shared" si="19"/>
        <v>7.7498704044740245</v>
      </c>
      <c r="N18">
        <f t="shared" si="19"/>
        <v>7.4235484155849036</v>
      </c>
      <c r="O18">
        <f t="shared" si="19"/>
        <v>7.1218115194313141</v>
      </c>
      <c r="P18">
        <f t="shared" si="19"/>
        <v>6.8423615135922953</v>
      </c>
      <c r="Q18">
        <f t="shared" si="19"/>
        <v>6.5831469554396209</v>
      </c>
    </row>
    <row r="19" spans="2:17" x14ac:dyDescent="0.3">
      <c r="B19">
        <f t="shared" si="8"/>
        <v>15</v>
      </c>
      <c r="C19">
        <f>((1-C3^15)/C4)</f>
        <v>13.865052517162123</v>
      </c>
      <c r="D19">
        <f t="shared" ref="D19:Q19" si="20">((1-D3^15)/D4)</f>
        <v>13.106248770585518</v>
      </c>
      <c r="E19">
        <f t="shared" si="20"/>
        <v>12.296073139379367</v>
      </c>
      <c r="F19">
        <f t="shared" si="20"/>
        <v>11.563122929454842</v>
      </c>
      <c r="G19">
        <f t="shared" si="20"/>
        <v>10.898640940089617</v>
      </c>
      <c r="H19">
        <f t="shared" si="20"/>
        <v>10.294983927005443</v>
      </c>
      <c r="I19">
        <f t="shared" si="20"/>
        <v>9.7454679854667852</v>
      </c>
      <c r="J19">
        <f t="shared" si="20"/>
        <v>9.2442369829604747</v>
      </c>
      <c r="K19">
        <f t="shared" si="20"/>
        <v>8.7861503885411221</v>
      </c>
      <c r="L19">
        <f t="shared" si="20"/>
        <v>8.3666874569391982</v>
      </c>
      <c r="M19">
        <f t="shared" si="20"/>
        <v>7.9818652292558792</v>
      </c>
      <c r="N19">
        <f t="shared" si="20"/>
        <v>7.6281682282008072</v>
      </c>
      <c r="O19">
        <f t="shared" si="20"/>
        <v>7.3024880702931991</v>
      </c>
      <c r="P19">
        <f t="shared" si="20"/>
        <v>7.0020715031511376</v>
      </c>
      <c r="Q19">
        <f t="shared" si="20"/>
        <v>6.7244756134257591</v>
      </c>
    </row>
    <row r="20" spans="2:17" x14ac:dyDescent="0.3">
      <c r="B20">
        <f t="shared" si="8"/>
        <v>16</v>
      </c>
      <c r="C20">
        <f>((1-C3^16)/C4)</f>
        <v>14.717873779368452</v>
      </c>
      <c r="D20">
        <f t="shared" ref="D20:Q20" si="21">((1-D3^16)/D4)</f>
        <v>13.849263500574041</v>
      </c>
      <c r="E20">
        <f t="shared" si="21"/>
        <v>12.937935086776088</v>
      </c>
      <c r="F20">
        <f t="shared" si="21"/>
        <v>12.118387432168118</v>
      </c>
      <c r="G20">
        <f t="shared" si="21"/>
        <v>11.379658038180587</v>
      </c>
      <c r="H20">
        <f t="shared" si="21"/>
        <v>10.712248987740981</v>
      </c>
      <c r="I20">
        <f t="shared" si="21"/>
        <v>10.107914005109143</v>
      </c>
      <c r="J20">
        <f t="shared" si="21"/>
        <v>9.5594786879263651</v>
      </c>
      <c r="K20">
        <f t="shared" si="21"/>
        <v>9.0606884298542401</v>
      </c>
      <c r="L20">
        <f t="shared" si="21"/>
        <v>8.6060795063083635</v>
      </c>
      <c r="M20">
        <f t="shared" si="21"/>
        <v>8.1908695759061967</v>
      </c>
      <c r="N20">
        <f t="shared" si="21"/>
        <v>7.8108644894650068</v>
      </c>
      <c r="O20">
        <f t="shared" si="21"/>
        <v>7.4623788232683177</v>
      </c>
      <c r="P20">
        <f t="shared" si="21"/>
        <v>7.1421679852202962</v>
      </c>
      <c r="Q20">
        <f t="shared" si="21"/>
        <v>6.847370098631095</v>
      </c>
    </row>
    <row r="21" spans="2:17" x14ac:dyDescent="0.3">
      <c r="B21">
        <f t="shared" si="8"/>
        <v>17</v>
      </c>
      <c r="C21">
        <f>((1-C3^17)/C4)</f>
        <v>15.562251266701432</v>
      </c>
      <c r="D21">
        <f t="shared" ref="D21:Q21" si="22">((1-D3^17)/D4)</f>
        <v>14.577709314288278</v>
      </c>
      <c r="E21">
        <f t="shared" si="22"/>
        <v>13.561102025996203</v>
      </c>
      <c r="F21">
        <f t="shared" si="22"/>
        <v>12.652295607853958</v>
      </c>
      <c r="G21">
        <f t="shared" si="22"/>
        <v>11.837769560171987</v>
      </c>
      <c r="H21">
        <f t="shared" si="22"/>
        <v>11.105895271453756</v>
      </c>
      <c r="I21">
        <f t="shared" si="22"/>
        <v>10.446648602905741</v>
      </c>
      <c r="J21">
        <f t="shared" si="22"/>
        <v>9.8513691554873741</v>
      </c>
      <c r="K21">
        <f t="shared" si="22"/>
        <v>9.3125581925268257</v>
      </c>
      <c r="L21">
        <f t="shared" si="22"/>
        <v>8.8237086420985111</v>
      </c>
      <c r="M21">
        <f t="shared" si="22"/>
        <v>8.379161780095675</v>
      </c>
      <c r="N21">
        <f t="shared" si="22"/>
        <v>7.9739861513080426</v>
      </c>
      <c r="O21">
        <f t="shared" si="22"/>
        <v>7.6038750648392197</v>
      </c>
      <c r="P21">
        <f t="shared" si="22"/>
        <v>7.2650596361581545</v>
      </c>
      <c r="Q21">
        <f t="shared" si="22"/>
        <v>6.9542348683748658</v>
      </c>
    </row>
    <row r="22" spans="2:17" x14ac:dyDescent="0.3">
      <c r="B22">
        <f t="shared" si="8"/>
        <v>18</v>
      </c>
      <c r="C22">
        <f>((1-C3^18)/C4)</f>
        <v>16.398268580892516</v>
      </c>
      <c r="D22">
        <f t="shared" ref="D22:Q22" si="23">((1-D3^18)/D4)</f>
        <v>15.291871876753213</v>
      </c>
      <c r="E22">
        <f t="shared" si="23"/>
        <v>14.166118471840974</v>
      </c>
      <c r="F22">
        <f t="shared" si="23"/>
        <v>13.16566885370573</v>
      </c>
      <c r="G22">
        <f t="shared" si="23"/>
        <v>12.274066247782843</v>
      </c>
      <c r="H22">
        <f t="shared" si="23"/>
        <v>11.477259690050714</v>
      </c>
      <c r="I22">
        <f t="shared" si="23"/>
        <v>10.763222993369851</v>
      </c>
      <c r="J22">
        <f t="shared" si="23"/>
        <v>10.121638106932751</v>
      </c>
      <c r="K22">
        <f t="shared" si="23"/>
        <v>9.5436313692906651</v>
      </c>
      <c r="L22">
        <f t="shared" si="23"/>
        <v>9.0215533109986463</v>
      </c>
      <c r="M22">
        <f t="shared" si="23"/>
        <v>8.5487943964825899</v>
      </c>
      <c r="N22">
        <f t="shared" si="23"/>
        <v>8.1196304922393239</v>
      </c>
      <c r="O22">
        <f t="shared" si="23"/>
        <v>7.7290929777338224</v>
      </c>
      <c r="P22">
        <f t="shared" si="23"/>
        <v>7.3728593299632941</v>
      </c>
      <c r="Q22">
        <f t="shared" si="23"/>
        <v>7.04716075510858</v>
      </c>
    </row>
    <row r="23" spans="2:17" x14ac:dyDescent="0.3">
      <c r="B23">
        <f t="shared" si="8"/>
        <v>19</v>
      </c>
      <c r="C23">
        <f>((1-C3^19)/C4)</f>
        <v>17.226008495933186</v>
      </c>
      <c r="D23">
        <f t="shared" ref="D23:Q23" si="24">((1-D3^19)/D4)</f>
        <v>15.992031251718833</v>
      </c>
      <c r="E23">
        <f t="shared" si="24"/>
        <v>14.753513079457257</v>
      </c>
      <c r="F23">
        <f t="shared" si="24"/>
        <v>13.659296974717046</v>
      </c>
      <c r="G23">
        <f t="shared" si="24"/>
        <v>12.689586902650326</v>
      </c>
      <c r="H23">
        <f t="shared" si="24"/>
        <v>11.827603481179917</v>
      </c>
      <c r="I23">
        <f t="shared" si="24"/>
        <v>11.059086909691448</v>
      </c>
      <c r="J23">
        <f t="shared" si="24"/>
        <v>10.371887136048842</v>
      </c>
      <c r="K23">
        <f t="shared" si="24"/>
        <v>9.7556251094409774</v>
      </c>
      <c r="L23">
        <f t="shared" si="24"/>
        <v>9.2014121009078611</v>
      </c>
      <c r="M23">
        <f t="shared" si="24"/>
        <v>8.7016165734077404</v>
      </c>
      <c r="N23">
        <f t="shared" si="24"/>
        <v>8.2496700823565394</v>
      </c>
      <c r="O23">
        <f t="shared" si="24"/>
        <v>7.8399052900299324</v>
      </c>
      <c r="P23">
        <f t="shared" si="24"/>
        <v>7.4674204648800835</v>
      </c>
      <c r="Q23">
        <f t="shared" si="24"/>
        <v>7.1279658740074607</v>
      </c>
    </row>
    <row r="24" spans="2:17" x14ac:dyDescent="0.3">
      <c r="B24">
        <f t="shared" si="8"/>
        <v>20</v>
      </c>
      <c r="C24">
        <f>((1-C3^20)/C4)</f>
        <v>18.045552966270485</v>
      </c>
      <c r="D24">
        <f t="shared" ref="D24:Q24" si="25">((1-D3^20)/D4)</f>
        <v>16.678462011489053</v>
      </c>
      <c r="E24">
        <f t="shared" si="25"/>
        <v>15.323799106269181</v>
      </c>
      <c r="F24">
        <f t="shared" si="25"/>
        <v>14.13393939876639</v>
      </c>
      <c r="G24">
        <f t="shared" si="25"/>
        <v>13.085320859666975</v>
      </c>
      <c r="H24">
        <f t="shared" si="25"/>
        <v>12.158116491679166</v>
      </c>
      <c r="I24">
        <f t="shared" si="25"/>
        <v>11.335595242702288</v>
      </c>
      <c r="J24">
        <f t="shared" si="25"/>
        <v>10.603599200045224</v>
      </c>
      <c r="K24">
        <f t="shared" si="25"/>
        <v>9.9501147793036466</v>
      </c>
      <c r="L24">
        <f t="shared" si="25"/>
        <v>9.3649200917344171</v>
      </c>
      <c r="M24">
        <f t="shared" si="25"/>
        <v>8.8392942102772434</v>
      </c>
      <c r="N24">
        <f t="shared" si="25"/>
        <v>8.3657768592469104</v>
      </c>
      <c r="O24">
        <f t="shared" si="25"/>
        <v>7.9379692832123299</v>
      </c>
      <c r="P24">
        <f t="shared" si="25"/>
        <v>7.5503688288421786</v>
      </c>
      <c r="Q24">
        <f t="shared" si="25"/>
        <v>7.1982311947890976</v>
      </c>
    </row>
    <row r="25" spans="2:17" x14ac:dyDescent="0.3">
      <c r="B25">
        <f t="shared" si="8"/>
        <v>21</v>
      </c>
      <c r="C25">
        <f>((1-C3^21)/C4)</f>
        <v>18.856983134921268</v>
      </c>
      <c r="D25">
        <f t="shared" ref="D25:Q25" si="26">((1-D3^21)/D4)</f>
        <v>17.351433344597108</v>
      </c>
      <c r="E25">
        <f t="shared" si="26"/>
        <v>15.877474860455514</v>
      </c>
      <c r="F25">
        <f t="shared" si="26"/>
        <v>14.590326344967682</v>
      </c>
      <c r="G25">
        <f t="shared" si="26"/>
        <v>13.462210342539978</v>
      </c>
      <c r="H25">
        <f t="shared" si="26"/>
        <v>12.469921218565249</v>
      </c>
      <c r="I25">
        <f t="shared" si="26"/>
        <v>11.594014245516158</v>
      </c>
      <c r="J25">
        <f t="shared" si="26"/>
        <v>10.818147407449281</v>
      </c>
      <c r="K25">
        <f t="shared" si="26"/>
        <v>10.128545669085915</v>
      </c>
      <c r="L25">
        <f t="shared" si="26"/>
        <v>9.5135637197585616</v>
      </c>
      <c r="M25">
        <f t="shared" si="26"/>
        <v>8.9633281173668884</v>
      </c>
      <c r="N25">
        <f t="shared" si="26"/>
        <v>8.4694436243275995</v>
      </c>
      <c r="O25">
        <f t="shared" si="26"/>
        <v>8.0247515780640093</v>
      </c>
      <c r="P25">
        <f t="shared" si="26"/>
        <v>7.6231305516159464</v>
      </c>
      <c r="Q25">
        <f t="shared" si="26"/>
        <v>7.2593314737296506</v>
      </c>
    </row>
    <row r="26" spans="2:17" x14ac:dyDescent="0.3">
      <c r="B26">
        <f t="shared" si="8"/>
        <v>22</v>
      </c>
      <c r="C26">
        <f>((1-C3^22)/C4)</f>
        <v>19.660379341506218</v>
      </c>
      <c r="D26">
        <f t="shared" ref="D26:Q26" si="27">((1-D3^22)/D4)</f>
        <v>18.01120916136971</v>
      </c>
      <c r="E26">
        <f t="shared" si="27"/>
        <v>16.415024136364579</v>
      </c>
      <c r="F26">
        <f t="shared" si="27"/>
        <v>15.029159947084308</v>
      </c>
      <c r="G26">
        <f t="shared" si="27"/>
        <v>13.821152707180929</v>
      </c>
      <c r="H26">
        <f t="shared" si="27"/>
        <v>12.76407662128797</v>
      </c>
      <c r="I26">
        <f t="shared" si="27"/>
        <v>11.835527332258092</v>
      </c>
      <c r="J26">
        <f t="shared" si="27"/>
        <v>11.016803155045629</v>
      </c>
      <c r="K26">
        <f t="shared" si="27"/>
        <v>10.292243733106345</v>
      </c>
      <c r="L26">
        <f t="shared" si="27"/>
        <v>9.6486942906896012</v>
      </c>
      <c r="M26">
        <f t="shared" si="27"/>
        <v>9.0750703760062059</v>
      </c>
      <c r="N26">
        <f t="shared" si="27"/>
        <v>8.5620032360067864</v>
      </c>
      <c r="O26">
        <f t="shared" si="27"/>
        <v>8.1015500690831939</v>
      </c>
      <c r="P26">
        <f t="shared" si="27"/>
        <v>7.6869566242245151</v>
      </c>
      <c r="Q26">
        <f t="shared" si="27"/>
        <v>7.312462151069262</v>
      </c>
    </row>
    <row r="27" spans="2:17" x14ac:dyDescent="0.3">
      <c r="B27">
        <f t="shared" si="8"/>
        <v>23</v>
      </c>
      <c r="C27">
        <f>((1-C3^23)/C4)</f>
        <v>20.455821130204164</v>
      </c>
      <c r="D27">
        <f t="shared" ref="D27:Q27" si="28">((1-D3^23)/D4)</f>
        <v>18.658048197421287</v>
      </c>
      <c r="E27">
        <f t="shared" si="28"/>
        <v>16.936916637247165</v>
      </c>
      <c r="F27">
        <f t="shared" si="28"/>
        <v>15.45111533373491</v>
      </c>
      <c r="G27">
        <f t="shared" si="28"/>
        <v>14.163002578267552</v>
      </c>
      <c r="H27">
        <f t="shared" si="28"/>
        <v>13.041581718196197</v>
      </c>
      <c r="I27">
        <f t="shared" si="28"/>
        <v>12.061240497437469</v>
      </c>
      <c r="J27">
        <f t="shared" si="28"/>
        <v>11.200743662079285</v>
      </c>
      <c r="K27">
        <f t="shared" si="28"/>
        <v>10.442425443216829</v>
      </c>
      <c r="L27">
        <f t="shared" si="28"/>
        <v>9.7715402642632725</v>
      </c>
      <c r="M27">
        <f t="shared" si="28"/>
        <v>9.1757390774830689</v>
      </c>
      <c r="N27">
        <f t="shared" si="28"/>
        <v>8.6446457464346302</v>
      </c>
      <c r="O27">
        <f t="shared" si="28"/>
        <v>8.1695133354718532</v>
      </c>
      <c r="P27">
        <f t="shared" si="28"/>
        <v>7.7429444072144875</v>
      </c>
      <c r="Q27">
        <f t="shared" si="28"/>
        <v>7.358662740060228</v>
      </c>
    </row>
    <row r="28" spans="2:17" x14ac:dyDescent="0.3">
      <c r="B28">
        <f t="shared" si="8"/>
        <v>24</v>
      </c>
      <c r="C28">
        <f>((1-C3^24)/C4)</f>
        <v>21.243387257627898</v>
      </c>
      <c r="D28">
        <f t="shared" ref="D28:P28" si="29">((1-D3^24)/D4)</f>
        <v>19.292204115118906</v>
      </c>
      <c r="E28">
        <f t="shared" si="29"/>
        <v>17.44360838567686</v>
      </c>
      <c r="F28">
        <f t="shared" si="29"/>
        <v>15.856841667052795</v>
      </c>
      <c r="G28">
        <f t="shared" si="29"/>
        <v>14.488573884064333</v>
      </c>
      <c r="H28">
        <f t="shared" si="29"/>
        <v>13.303378979430374</v>
      </c>
      <c r="I28">
        <f t="shared" si="29"/>
        <v>12.272187380782679</v>
      </c>
      <c r="J28">
        <f t="shared" si="29"/>
        <v>11.371058946369708</v>
      </c>
      <c r="K28">
        <f t="shared" si="29"/>
        <v>10.580206828639291</v>
      </c>
      <c r="L28">
        <f t="shared" si="29"/>
        <v>9.8832184220575225</v>
      </c>
      <c r="M28">
        <f t="shared" si="29"/>
        <v>9.2664316013360999</v>
      </c>
      <c r="N28">
        <f t="shared" si="29"/>
        <v>8.7184337021737779</v>
      </c>
      <c r="O28">
        <f t="shared" si="29"/>
        <v>8.2296578190016412</v>
      </c>
      <c r="P28">
        <f t="shared" si="29"/>
        <v>7.792056497556568</v>
      </c>
    </row>
    <row r="29" spans="2:17" x14ac:dyDescent="0.3">
      <c r="B29">
        <f>B28+1</f>
        <v>25</v>
      </c>
      <c r="C29">
        <f>((1-C3^25)/C4)</f>
        <v>22.023155700621686</v>
      </c>
      <c r="D29">
        <f t="shared" ref="D29:P29" si="30">((1-D3^25)/D4)</f>
        <v>19.913925603057749</v>
      </c>
      <c r="E29">
        <f t="shared" si="30"/>
        <v>17.935542122016368</v>
      </c>
      <c r="F29">
        <f t="shared" si="30"/>
        <v>16.246963141396918</v>
      </c>
      <c r="G29">
        <f t="shared" si="30"/>
        <v>14.798641794346985</v>
      </c>
      <c r="H29">
        <f t="shared" si="30"/>
        <v>13.550357527764502</v>
      </c>
      <c r="I29">
        <f t="shared" si="30"/>
        <v>12.469334000731475</v>
      </c>
      <c r="J29">
        <f t="shared" si="30"/>
        <v>11.528758283675653</v>
      </c>
      <c r="K29">
        <f t="shared" si="30"/>
        <v>10.706611769393843</v>
      </c>
      <c r="L29">
        <f t="shared" si="30"/>
        <v>9.9847440200522914</v>
      </c>
      <c r="M29">
        <f t="shared" si="30"/>
        <v>9.3481365777802718</v>
      </c>
      <c r="N29">
        <f t="shared" si="30"/>
        <v>8.7843158055123016</v>
      </c>
      <c r="O29">
        <f t="shared" si="30"/>
        <v>8.2828830256651695</v>
      </c>
      <c r="P29">
        <f t="shared" si="30"/>
        <v>7.8351372785583937</v>
      </c>
    </row>
    <row r="32" spans="2:17" x14ac:dyDescent="0.3">
      <c r="B32" t="s">
        <v>0</v>
      </c>
      <c r="C32">
        <v>0.01</v>
      </c>
      <c r="D32">
        <f>C32+0.01</f>
        <v>0.02</v>
      </c>
      <c r="E32">
        <f t="shared" ref="E32:Q32" si="31">D32+0.01</f>
        <v>0.03</v>
      </c>
      <c r="F32">
        <f t="shared" si="31"/>
        <v>0.04</v>
      </c>
      <c r="G32">
        <f t="shared" si="31"/>
        <v>0.05</v>
      </c>
      <c r="H32">
        <f t="shared" si="31"/>
        <v>6.0000000000000005E-2</v>
      </c>
      <c r="I32">
        <f t="shared" si="31"/>
        <v>7.0000000000000007E-2</v>
      </c>
      <c r="J32">
        <f t="shared" si="31"/>
        <v>0.08</v>
      </c>
      <c r="K32">
        <f t="shared" si="31"/>
        <v>0.09</v>
      </c>
      <c r="L32">
        <f t="shared" si="31"/>
        <v>9.9999999999999992E-2</v>
      </c>
      <c r="M32">
        <f t="shared" si="31"/>
        <v>0.10999999999999999</v>
      </c>
      <c r="N32">
        <f t="shared" si="31"/>
        <v>0.11999999999999998</v>
      </c>
      <c r="O32">
        <f t="shared" si="31"/>
        <v>0.12999999999999998</v>
      </c>
      <c r="P32">
        <f t="shared" si="31"/>
        <v>0.13999999999999999</v>
      </c>
      <c r="Q32">
        <f t="shared" si="31"/>
        <v>0.15</v>
      </c>
    </row>
    <row r="33" spans="2:17" x14ac:dyDescent="0.3">
      <c r="B33" t="s">
        <v>1</v>
      </c>
      <c r="C33">
        <f>(1/(1+C32))</f>
        <v>0.99009900990099009</v>
      </c>
      <c r="D33">
        <f t="shared" ref="D33" si="32">(1/(1+D32))</f>
        <v>0.98039215686274506</v>
      </c>
      <c r="E33">
        <f t="shared" ref="E33" si="33">(1/(1+E32))</f>
        <v>0.970873786407767</v>
      </c>
      <c r="F33">
        <f t="shared" ref="F33" si="34">(1/(1+F32))</f>
        <v>0.96153846153846145</v>
      </c>
      <c r="G33">
        <f t="shared" ref="G33" si="35">(1/(1+G32))</f>
        <v>0.95238095238095233</v>
      </c>
      <c r="H33">
        <f t="shared" ref="H33" si="36">(1/(1+H32))</f>
        <v>0.94339622641509424</v>
      </c>
      <c r="I33">
        <f t="shared" ref="I33" si="37">(1/(1+I32))</f>
        <v>0.93457943925233644</v>
      </c>
      <c r="J33">
        <f t="shared" ref="J33" si="38">(1/(1+J32))</f>
        <v>0.92592592592592582</v>
      </c>
      <c r="K33">
        <f t="shared" ref="K33" si="39">(1/(1+K32))</f>
        <v>0.9174311926605504</v>
      </c>
      <c r="L33">
        <f t="shared" ref="L33" si="40">(1/(1+L32))</f>
        <v>0.90909090909090906</v>
      </c>
      <c r="M33">
        <f t="shared" ref="M33" si="41">(1/(1+M32))</f>
        <v>0.90090090090090102</v>
      </c>
      <c r="N33">
        <f t="shared" ref="N33" si="42">(1/(1+N32))</f>
        <v>0.8928571428571429</v>
      </c>
      <c r="O33">
        <f t="shared" ref="O33" si="43">(1/(1+O32))</f>
        <v>0.88495575221238942</v>
      </c>
      <c r="P33">
        <f t="shared" ref="P33:Q33" si="44">(1/(1+P32))</f>
        <v>0.87719298245614041</v>
      </c>
      <c r="Q33">
        <f t="shared" si="44"/>
        <v>0.86956521739130443</v>
      </c>
    </row>
    <row r="34" spans="2:17" x14ac:dyDescent="0.3">
      <c r="B34" t="s">
        <v>2</v>
      </c>
      <c r="C34">
        <v>0.01</v>
      </c>
      <c r="D34">
        <f>(1-D33)</f>
        <v>1.9607843137254943E-2</v>
      </c>
      <c r="E34">
        <f t="shared" ref="E34" si="45">(1-E33)</f>
        <v>2.9126213592232997E-2</v>
      </c>
      <c r="F34">
        <f t="shared" ref="F34" si="46">(1-F33)</f>
        <v>3.8461538461538547E-2</v>
      </c>
      <c r="G34">
        <f t="shared" ref="G34" si="47">(1-G33)</f>
        <v>4.7619047619047672E-2</v>
      </c>
      <c r="H34">
        <f t="shared" ref="H34" si="48">(1-H33)</f>
        <v>5.6603773584905759E-2</v>
      </c>
      <c r="I34">
        <f t="shared" ref="I34" si="49">(1-I33)</f>
        <v>6.5420560747663559E-2</v>
      </c>
      <c r="J34">
        <f t="shared" ref="J34" si="50">(1-J33)</f>
        <v>7.4074074074074181E-2</v>
      </c>
      <c r="K34">
        <f t="shared" ref="K34" si="51">(1-K33)</f>
        <v>8.2568807339449601E-2</v>
      </c>
      <c r="L34">
        <f t="shared" ref="L34" si="52">(1-L33)</f>
        <v>9.0909090909090939E-2</v>
      </c>
      <c r="M34">
        <f t="shared" ref="M34" si="53">(1-M33)</f>
        <v>9.9099099099098975E-2</v>
      </c>
      <c r="N34">
        <f t="shared" ref="N34" si="54">(1-N33)</f>
        <v>0.1071428571428571</v>
      </c>
      <c r="O34">
        <f t="shared" ref="O34" si="55">(1-O33)</f>
        <v>0.11504424778761058</v>
      </c>
      <c r="P34">
        <f t="shared" ref="P34:Q34" si="56">(1-P33)</f>
        <v>0.12280701754385959</v>
      </c>
      <c r="Q34">
        <f t="shared" si="56"/>
        <v>0.13043478260869557</v>
      </c>
    </row>
    <row r="35" spans="2:17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2:17" x14ac:dyDescent="0.3">
      <c r="B36">
        <v>2</v>
      </c>
      <c r="C36">
        <f>((1-C33^2)/C34)</f>
        <v>1.9703950593079167</v>
      </c>
      <c r="D36">
        <f t="shared" ref="D36:Q36" si="57">((1-D33^2)/D34)</f>
        <v>1.9803921568627443</v>
      </c>
      <c r="E36">
        <f t="shared" si="57"/>
        <v>1.9708737864077681</v>
      </c>
      <c r="F36">
        <f t="shared" si="57"/>
        <v>1.9615384615384628</v>
      </c>
      <c r="G36">
        <f t="shared" si="57"/>
        <v>1.9523809523809517</v>
      </c>
      <c r="H36">
        <f t="shared" si="57"/>
        <v>1.9433962264150948</v>
      </c>
      <c r="I36">
        <f t="shared" si="57"/>
        <v>1.9345794392523357</v>
      </c>
      <c r="J36">
        <f t="shared" si="57"/>
        <v>1.9259259259259254</v>
      </c>
      <c r="K36">
        <f t="shared" si="57"/>
        <v>1.9174311926605503</v>
      </c>
      <c r="L36">
        <f t="shared" si="57"/>
        <v>1.9090909090909094</v>
      </c>
      <c r="M36">
        <f t="shared" si="57"/>
        <v>1.9009009009009006</v>
      </c>
      <c r="N36">
        <f t="shared" si="57"/>
        <v>1.8928571428571432</v>
      </c>
      <c r="O36">
        <f t="shared" si="57"/>
        <v>1.8849557522123892</v>
      </c>
      <c r="P36">
        <f t="shared" si="57"/>
        <v>1.8771929824561406</v>
      </c>
      <c r="Q36">
        <f t="shared" si="57"/>
        <v>1.8695652173913047</v>
      </c>
    </row>
    <row r="37" spans="2:17" x14ac:dyDescent="0.3">
      <c r="B37">
        <f>B36+1</f>
        <v>3</v>
      </c>
      <c r="C37">
        <f>((1-C33^3)/C34)</f>
        <v>2.940985207235558</v>
      </c>
      <c r="D37">
        <f t="shared" ref="D37:Q37" si="58">((1-D33^3)/D34)</f>
        <v>2.9415609381007299</v>
      </c>
      <c r="E37">
        <f t="shared" si="58"/>
        <v>2.9134696955415214</v>
      </c>
      <c r="F37">
        <f t="shared" si="58"/>
        <v>2.886094674556213</v>
      </c>
      <c r="G37">
        <f t="shared" si="58"/>
        <v>2.8594104308390005</v>
      </c>
      <c r="H37">
        <f t="shared" si="58"/>
        <v>2.8333926664293356</v>
      </c>
      <c r="I37">
        <f t="shared" si="58"/>
        <v>2.8080181675255478</v>
      </c>
      <c r="J37">
        <f t="shared" si="58"/>
        <v>2.783264746227708</v>
      </c>
      <c r="K37">
        <f t="shared" si="58"/>
        <v>2.7591111859271109</v>
      </c>
      <c r="L37">
        <f t="shared" si="58"/>
        <v>2.7355371900826451</v>
      </c>
      <c r="M37">
        <f t="shared" si="58"/>
        <v>2.7125233341449562</v>
      </c>
      <c r="N37">
        <f t="shared" si="58"/>
        <v>2.6900510204081631</v>
      </c>
      <c r="O37">
        <f t="shared" si="58"/>
        <v>2.668102435586186</v>
      </c>
      <c r="P37">
        <f t="shared" si="58"/>
        <v>2.6466605109264387</v>
      </c>
      <c r="Q37">
        <f t="shared" si="58"/>
        <v>2.6257088846880912</v>
      </c>
    </row>
    <row r="38" spans="2:17" x14ac:dyDescent="0.3">
      <c r="B38">
        <f t="shared" ref="B38:B58" si="59">B37+1</f>
        <v>4</v>
      </c>
      <c r="C38">
        <f>((1-C33^4)/C34)</f>
        <v>3.9019655517183782</v>
      </c>
      <c r="D38">
        <f t="shared" ref="D38:Q38" si="60">((1-D33^4)/D34)</f>
        <v>3.8838832726477732</v>
      </c>
      <c r="E38">
        <f t="shared" si="60"/>
        <v>3.8286113548946834</v>
      </c>
      <c r="F38">
        <f t="shared" si="60"/>
        <v>3.7750910332271288</v>
      </c>
      <c r="G38">
        <f t="shared" si="60"/>
        <v>3.7232480293704771</v>
      </c>
      <c r="H38">
        <f t="shared" si="60"/>
        <v>3.6730119494616362</v>
      </c>
      <c r="I38">
        <f t="shared" si="60"/>
        <v>3.6243160444163984</v>
      </c>
      <c r="J38">
        <f t="shared" si="60"/>
        <v>3.5770969872478773</v>
      </c>
      <c r="K38">
        <f t="shared" si="60"/>
        <v>3.5312946659881743</v>
      </c>
      <c r="L38">
        <f t="shared" si="60"/>
        <v>3.4868519909842233</v>
      </c>
      <c r="M38">
        <f t="shared" si="60"/>
        <v>3.4437147154459065</v>
      </c>
      <c r="N38">
        <f t="shared" si="60"/>
        <v>3.4018312682215748</v>
      </c>
      <c r="O38">
        <f t="shared" si="60"/>
        <v>3.3611525978638808</v>
      </c>
      <c r="P38">
        <f t="shared" si="60"/>
        <v>3.3216320271284556</v>
      </c>
      <c r="Q38">
        <f t="shared" si="60"/>
        <v>3.2832251171200801</v>
      </c>
    </row>
    <row r="39" spans="2:17" x14ac:dyDescent="0.3">
      <c r="B39">
        <f t="shared" si="59"/>
        <v>5</v>
      </c>
      <c r="C39">
        <f>((1-C33^5)/C34)</f>
        <v>4.8534312393251229</v>
      </c>
      <c r="D39">
        <f t="shared" ref="D39:Q39" si="61">((1-D33^5)/D34)</f>
        <v>4.8077286986742882</v>
      </c>
      <c r="E39">
        <f t="shared" si="61"/>
        <v>4.7170984028103717</v>
      </c>
      <c r="F39">
        <f t="shared" si="61"/>
        <v>4.6298952242568552</v>
      </c>
      <c r="G39">
        <f t="shared" si="61"/>
        <v>4.5459505041623594</v>
      </c>
      <c r="H39">
        <f t="shared" si="61"/>
        <v>4.4651056126996558</v>
      </c>
      <c r="I39">
        <f t="shared" si="61"/>
        <v>4.3872112564639236</v>
      </c>
      <c r="J39">
        <f t="shared" si="61"/>
        <v>4.3121268400443311</v>
      </c>
      <c r="K39">
        <f t="shared" si="61"/>
        <v>4.2397198770533713</v>
      </c>
      <c r="L39">
        <f t="shared" si="61"/>
        <v>4.1698654463492932</v>
      </c>
      <c r="M39">
        <f t="shared" si="61"/>
        <v>4.1024456895909074</v>
      </c>
      <c r="N39">
        <f t="shared" si="61"/>
        <v>4.0373493466264065</v>
      </c>
      <c r="O39">
        <f t="shared" si="61"/>
        <v>3.974471325543258</v>
      </c>
      <c r="P39">
        <f t="shared" si="61"/>
        <v>3.9137123044986457</v>
      </c>
      <c r="Q39">
        <f t="shared" si="61"/>
        <v>3.8549783627131133</v>
      </c>
    </row>
    <row r="40" spans="2:17" x14ac:dyDescent="0.3">
      <c r="B40">
        <f t="shared" si="59"/>
        <v>6</v>
      </c>
      <c r="C40">
        <f>((1-C33^6)/C34)</f>
        <v>5.7954764745793419</v>
      </c>
      <c r="D40">
        <f t="shared" ref="D40:Q40" si="62">((1-D33^6)/D34)</f>
        <v>5.7134595085042026</v>
      </c>
      <c r="E40">
        <f t="shared" si="62"/>
        <v>5.5797071871945372</v>
      </c>
      <c r="F40">
        <f t="shared" si="62"/>
        <v>5.4518223310162082</v>
      </c>
      <c r="G40">
        <f t="shared" si="62"/>
        <v>5.3294766706308163</v>
      </c>
      <c r="H40">
        <f t="shared" si="62"/>
        <v>5.2123637855657146</v>
      </c>
      <c r="I40">
        <f t="shared" si="62"/>
        <v>5.1001974359475915</v>
      </c>
      <c r="J40">
        <f t="shared" si="62"/>
        <v>4.9927100370780835</v>
      </c>
      <c r="K40">
        <f t="shared" si="62"/>
        <v>4.8896512633517162</v>
      </c>
      <c r="L40">
        <f t="shared" si="62"/>
        <v>4.7907867694084487</v>
      </c>
      <c r="M40">
        <f t="shared" si="62"/>
        <v>4.6958970176494663</v>
      </c>
      <c r="N40">
        <f t="shared" si="62"/>
        <v>4.6047762023450058</v>
      </c>
      <c r="O40">
        <f t="shared" si="62"/>
        <v>4.5172312615427055</v>
      </c>
      <c r="P40">
        <f t="shared" si="62"/>
        <v>4.4330809688584614</v>
      </c>
      <c r="Q40">
        <f t="shared" si="62"/>
        <v>4.3521550980114032</v>
      </c>
    </row>
    <row r="41" spans="2:17" x14ac:dyDescent="0.3">
      <c r="B41">
        <f t="shared" si="59"/>
        <v>7</v>
      </c>
      <c r="C41">
        <f>((1-C33^7)/C34)</f>
        <v>6.7281945292864682</v>
      </c>
      <c r="D41">
        <f t="shared" ref="D41:Q41" si="63">((1-D33^7)/D34)</f>
        <v>6.6014308906903949</v>
      </c>
      <c r="E41">
        <f t="shared" si="63"/>
        <v>6.4171914438781901</v>
      </c>
      <c r="F41">
        <f t="shared" si="63"/>
        <v>6.2421368567463515</v>
      </c>
      <c r="G41">
        <f t="shared" si="63"/>
        <v>6.075692067267445</v>
      </c>
      <c r="H41">
        <f t="shared" si="63"/>
        <v>5.9173243260053914</v>
      </c>
      <c r="I41">
        <f t="shared" si="63"/>
        <v>5.7665396597641054</v>
      </c>
      <c r="J41">
        <f t="shared" si="63"/>
        <v>5.6228796639611875</v>
      </c>
      <c r="K41">
        <f t="shared" si="63"/>
        <v>5.4859185902309324</v>
      </c>
      <c r="L41">
        <f t="shared" si="63"/>
        <v>5.3552606994622263</v>
      </c>
      <c r="M41">
        <f t="shared" si="63"/>
        <v>5.2305378537382587</v>
      </c>
      <c r="N41">
        <f t="shared" si="63"/>
        <v>5.111407323522327</v>
      </c>
      <c r="O41">
        <f t="shared" si="63"/>
        <v>4.9975497889758467</v>
      </c>
      <c r="P41">
        <f t="shared" si="63"/>
        <v>4.88866751654251</v>
      </c>
      <c r="Q41">
        <f t="shared" si="63"/>
        <v>4.7844826939229606</v>
      </c>
    </row>
    <row r="42" spans="2:17" x14ac:dyDescent="0.3">
      <c r="B42">
        <f t="shared" si="59"/>
        <v>8</v>
      </c>
      <c r="C42">
        <f>((1-C33^8)/C34)</f>
        <v>7.6516777517687924</v>
      </c>
      <c r="D42">
        <f t="shared" ref="D42:Q42" si="64">((1-D33^8)/D34)</f>
        <v>7.471991069304309</v>
      </c>
      <c r="E42">
        <f t="shared" si="64"/>
        <v>7.2302829552215471</v>
      </c>
      <c r="F42">
        <f t="shared" si="64"/>
        <v>7.0020546699484143</v>
      </c>
      <c r="G42">
        <f t="shared" si="64"/>
        <v>6.7863733973975657</v>
      </c>
      <c r="H42">
        <f t="shared" si="64"/>
        <v>6.5823814396277269</v>
      </c>
      <c r="I42">
        <f t="shared" si="64"/>
        <v>6.3892894016486945</v>
      </c>
      <c r="J42">
        <f t="shared" si="64"/>
        <v>6.2063700592233202</v>
      </c>
      <c r="K42">
        <f t="shared" si="64"/>
        <v>6.0329528350742487</v>
      </c>
      <c r="L42">
        <f t="shared" si="64"/>
        <v>5.8684188176929322</v>
      </c>
      <c r="M42">
        <f t="shared" si="64"/>
        <v>5.7121962646290623</v>
      </c>
      <c r="N42">
        <f t="shared" si="64"/>
        <v>5.5637565388592209</v>
      </c>
      <c r="O42">
        <f t="shared" si="64"/>
        <v>5.4226104327219877</v>
      </c>
      <c r="P42">
        <f t="shared" si="64"/>
        <v>5.2883048390723779</v>
      </c>
      <c r="Q42">
        <f t="shared" si="64"/>
        <v>5.1604197338460525</v>
      </c>
    </row>
    <row r="43" spans="2:17" x14ac:dyDescent="0.3">
      <c r="B43">
        <f t="shared" si="59"/>
        <v>9</v>
      </c>
      <c r="C43">
        <f>((1-C33^9)/C34)</f>
        <v>8.5660175760087114</v>
      </c>
      <c r="D43">
        <f t="shared" ref="D43:Q43" si="65">((1-D33^9)/D34)</f>
        <v>8.3254814404944177</v>
      </c>
      <c r="E43">
        <f t="shared" si="65"/>
        <v>8.0196921895354816</v>
      </c>
      <c r="F43">
        <f t="shared" si="65"/>
        <v>7.7327448749503969</v>
      </c>
      <c r="G43">
        <f t="shared" si="65"/>
        <v>7.4632127594262521</v>
      </c>
      <c r="H43">
        <f t="shared" si="65"/>
        <v>7.2097938109695523</v>
      </c>
      <c r="I43">
        <f t="shared" si="65"/>
        <v>6.9712985062137323</v>
      </c>
      <c r="J43">
        <f t="shared" si="65"/>
        <v>6.746638943725296</v>
      </c>
      <c r="K43">
        <f t="shared" si="65"/>
        <v>6.5348191147470169</v>
      </c>
      <c r="L43">
        <f t="shared" si="65"/>
        <v>6.3349261979026661</v>
      </c>
      <c r="M43">
        <f t="shared" si="65"/>
        <v>6.1461227609270841</v>
      </c>
      <c r="N43">
        <f t="shared" si="65"/>
        <v>5.9676397668385901</v>
      </c>
      <c r="O43">
        <f t="shared" si="65"/>
        <v>5.7987702944442372</v>
      </c>
      <c r="P43">
        <f t="shared" si="65"/>
        <v>5.6388638939231388</v>
      </c>
      <c r="Q43">
        <f t="shared" si="65"/>
        <v>5.4873215076922204</v>
      </c>
    </row>
    <row r="44" spans="2:17" x14ac:dyDescent="0.3">
      <c r="B44">
        <f t="shared" si="59"/>
        <v>10</v>
      </c>
      <c r="C44">
        <f>((1-C33^10)/C34)</f>
        <v>9.4713045307016959</v>
      </c>
      <c r="D44">
        <f t="shared" ref="D44:Q44" si="66">((1-D33^10)/D34)</f>
        <v>9.1622367063670751</v>
      </c>
      <c r="E44">
        <f t="shared" si="66"/>
        <v>8.7861089218791104</v>
      </c>
      <c r="F44">
        <f t="shared" si="66"/>
        <v>8.4353316105292286</v>
      </c>
      <c r="G44">
        <f t="shared" si="66"/>
        <v>8.1078216756440504</v>
      </c>
      <c r="H44">
        <f t="shared" si="66"/>
        <v>7.8016922744995769</v>
      </c>
      <c r="I44">
        <f t="shared" si="66"/>
        <v>7.5152322487978811</v>
      </c>
      <c r="J44">
        <f t="shared" si="66"/>
        <v>7.2468879108567545</v>
      </c>
      <c r="K44">
        <f t="shared" si="66"/>
        <v>6.9952468942633184</v>
      </c>
      <c r="L44">
        <f t="shared" si="66"/>
        <v>6.7590238162751506</v>
      </c>
      <c r="M44">
        <f t="shared" si="66"/>
        <v>6.5370475323667421</v>
      </c>
      <c r="N44">
        <f t="shared" si="66"/>
        <v>6.328249791820169</v>
      </c>
      <c r="O44">
        <f t="shared" si="66"/>
        <v>6.1316551278267593</v>
      </c>
      <c r="P44">
        <f t="shared" si="66"/>
        <v>5.9463718367746834</v>
      </c>
      <c r="Q44">
        <f t="shared" si="66"/>
        <v>5.7715839197323655</v>
      </c>
    </row>
    <row r="45" spans="2:17" x14ac:dyDescent="0.3">
      <c r="B45">
        <f t="shared" si="59"/>
        <v>11</v>
      </c>
      <c r="C45">
        <f>((1-C33^11)/C34)</f>
        <v>10.367628248219496</v>
      </c>
      <c r="D45">
        <f t="shared" ref="D45:Q45" si="67">((1-D33^11)/D34)</f>
        <v>9.9825850062422337</v>
      </c>
      <c r="E45">
        <f t="shared" si="67"/>
        <v>9.5302028367758354</v>
      </c>
      <c r="F45">
        <f t="shared" si="67"/>
        <v>9.110895779355026</v>
      </c>
      <c r="G45">
        <f t="shared" si="67"/>
        <v>8.721734929184807</v>
      </c>
      <c r="H45">
        <f t="shared" si="67"/>
        <v>8.3600870514146948</v>
      </c>
      <c r="I45">
        <f t="shared" si="67"/>
        <v>8.0235815409326001</v>
      </c>
      <c r="J45">
        <f t="shared" si="67"/>
        <v>7.7100813989414396</v>
      </c>
      <c r="K45">
        <f t="shared" si="67"/>
        <v>7.4176577011590075</v>
      </c>
      <c r="L45">
        <f t="shared" si="67"/>
        <v>7.1445671057046818</v>
      </c>
      <c r="M45">
        <f t="shared" si="67"/>
        <v>6.8892320111412104</v>
      </c>
      <c r="N45">
        <f t="shared" si="67"/>
        <v>6.6502230284108661</v>
      </c>
      <c r="O45">
        <f t="shared" si="67"/>
        <v>6.4262434759528846</v>
      </c>
      <c r="P45">
        <f t="shared" si="67"/>
        <v>6.2161156462935825</v>
      </c>
      <c r="Q45">
        <f t="shared" si="67"/>
        <v>6.0187686258542321</v>
      </c>
    </row>
    <row r="46" spans="2:17" x14ac:dyDescent="0.3">
      <c r="B46">
        <f t="shared" si="59"/>
        <v>12</v>
      </c>
      <c r="C46">
        <f>((1-C33^12)/C34)</f>
        <v>11.255077473484654</v>
      </c>
      <c r="D46">
        <f t="shared" ref="D46:Q46" si="68">((1-D33^12)/D34)</f>
        <v>10.786848045335521</v>
      </c>
      <c r="E46">
        <f t="shared" si="68"/>
        <v>10.252624113374598</v>
      </c>
      <c r="F46">
        <f t="shared" si="68"/>
        <v>9.7604767109182937</v>
      </c>
      <c r="G46">
        <f t="shared" si="68"/>
        <v>9.3064142182712448</v>
      </c>
      <c r="H46">
        <f t="shared" si="68"/>
        <v>8.8868745768063171</v>
      </c>
      <c r="I46">
        <f t="shared" si="68"/>
        <v>8.4986743373201854</v>
      </c>
      <c r="J46">
        <f t="shared" si="68"/>
        <v>8.138964258279108</v>
      </c>
      <c r="K46">
        <f t="shared" si="68"/>
        <v>7.805190551522025</v>
      </c>
      <c r="L46">
        <f t="shared" si="68"/>
        <v>7.4950610051860744</v>
      </c>
      <c r="M46">
        <f t="shared" si="68"/>
        <v>7.2065153253524414</v>
      </c>
      <c r="N46">
        <f t="shared" si="68"/>
        <v>6.9376991325097022</v>
      </c>
      <c r="O46">
        <f t="shared" si="68"/>
        <v>6.6869411291618448</v>
      </c>
      <c r="P46">
        <f t="shared" si="68"/>
        <v>6.452733023064547</v>
      </c>
      <c r="Q46">
        <f t="shared" si="68"/>
        <v>6.2337118485688983</v>
      </c>
    </row>
    <row r="47" spans="2:17" x14ac:dyDescent="0.3">
      <c r="B47">
        <f t="shared" si="59"/>
        <v>13</v>
      </c>
      <c r="C47">
        <f>((1-C33^13)/C34)</f>
        <v>12.133740072757082</v>
      </c>
      <c r="D47">
        <f t="shared" ref="D47:Q47" si="69">((1-D33^13)/D34)</f>
        <v>11.57534122091718</v>
      </c>
      <c r="E47">
        <f t="shared" si="69"/>
        <v>10.954003993567571</v>
      </c>
      <c r="F47">
        <f t="shared" si="69"/>
        <v>10.385073760498361</v>
      </c>
      <c r="G47">
        <f t="shared" si="69"/>
        <v>9.8632516364488048</v>
      </c>
      <c r="H47">
        <f t="shared" si="69"/>
        <v>9.3838439403833149</v>
      </c>
      <c r="I47">
        <f t="shared" si="69"/>
        <v>8.9426862965609217</v>
      </c>
      <c r="J47">
        <f t="shared" si="69"/>
        <v>8.5360780169251012</v>
      </c>
      <c r="K47">
        <f t="shared" si="69"/>
        <v>8.1607252766257101</v>
      </c>
      <c r="L47">
        <f t="shared" si="69"/>
        <v>7.8136918228964314</v>
      </c>
      <c r="M47">
        <f t="shared" si="69"/>
        <v>7.4923561489661648</v>
      </c>
      <c r="N47">
        <f t="shared" si="69"/>
        <v>7.1943742254550926</v>
      </c>
      <c r="O47">
        <f t="shared" si="69"/>
        <v>6.9176470169573845</v>
      </c>
      <c r="P47">
        <f t="shared" si="69"/>
        <v>6.660292125495217</v>
      </c>
      <c r="Q47">
        <f t="shared" si="69"/>
        <v>6.4206189987555646</v>
      </c>
    </row>
    <row r="48" spans="2:17" x14ac:dyDescent="0.3">
      <c r="B48">
        <f t="shared" si="59"/>
        <v>14</v>
      </c>
      <c r="C48">
        <f>((1-C33^14)/C34)</f>
        <v>13.003703042333747</v>
      </c>
      <c r="D48">
        <f t="shared" ref="D48:Q48" si="70">((1-D33^14)/D34)</f>
        <v>12.348373745997232</v>
      </c>
      <c r="E48">
        <f t="shared" si="70"/>
        <v>11.634955333560749</v>
      </c>
      <c r="F48">
        <f t="shared" si="70"/>
        <v>10.985647846633039</v>
      </c>
      <c r="G48">
        <f t="shared" si="70"/>
        <v>10.3935729870941</v>
      </c>
      <c r="H48">
        <f t="shared" si="70"/>
        <v>9.852682962625769</v>
      </c>
      <c r="I48">
        <f t="shared" si="70"/>
        <v>9.3576507444494581</v>
      </c>
      <c r="J48">
        <f t="shared" si="70"/>
        <v>8.9037759415973134</v>
      </c>
      <c r="K48">
        <f t="shared" si="70"/>
        <v>8.4869039235098249</v>
      </c>
      <c r="L48">
        <f t="shared" si="70"/>
        <v>8.1033562026331207</v>
      </c>
      <c r="M48">
        <f t="shared" si="70"/>
        <v>7.7498704044740245</v>
      </c>
      <c r="N48">
        <f t="shared" si="70"/>
        <v>7.4235484155849036</v>
      </c>
      <c r="O48">
        <f t="shared" si="70"/>
        <v>7.1218115194313141</v>
      </c>
      <c r="P48">
        <f t="shared" si="70"/>
        <v>6.8423615135922953</v>
      </c>
      <c r="Q48">
        <f t="shared" si="70"/>
        <v>6.5831469554396209</v>
      </c>
    </row>
    <row r="49" spans="2:17" x14ac:dyDescent="0.3">
      <c r="B49">
        <f t="shared" si="59"/>
        <v>15</v>
      </c>
      <c r="C49">
        <f>((1-C33^15)/C34)</f>
        <v>13.865052517162123</v>
      </c>
      <c r="D49">
        <f t="shared" ref="D49:Q49" si="71">((1-D33^15)/D34)</f>
        <v>13.106248770585518</v>
      </c>
      <c r="E49">
        <f t="shared" si="71"/>
        <v>12.296073139379367</v>
      </c>
      <c r="F49">
        <f t="shared" si="71"/>
        <v>11.563122929454842</v>
      </c>
      <c r="G49">
        <f t="shared" si="71"/>
        <v>10.898640940089617</v>
      </c>
      <c r="H49">
        <f t="shared" si="71"/>
        <v>10.294983927005443</v>
      </c>
      <c r="I49">
        <f t="shared" si="71"/>
        <v>9.7454679854667852</v>
      </c>
      <c r="J49">
        <f t="shared" si="71"/>
        <v>9.2442369829604747</v>
      </c>
      <c r="K49">
        <f t="shared" si="71"/>
        <v>8.7861503885411221</v>
      </c>
      <c r="L49">
        <f t="shared" si="71"/>
        <v>8.3666874569391982</v>
      </c>
      <c r="M49">
        <f t="shared" si="71"/>
        <v>7.9818652292558792</v>
      </c>
      <c r="N49">
        <f t="shared" si="71"/>
        <v>7.6281682282008072</v>
      </c>
      <c r="O49">
        <f t="shared" si="71"/>
        <v>7.3024880702931991</v>
      </c>
      <c r="P49">
        <f t="shared" si="71"/>
        <v>7.0020715031511376</v>
      </c>
      <c r="Q49">
        <f t="shared" si="71"/>
        <v>6.7244756134257591</v>
      </c>
    </row>
    <row r="50" spans="2:17" x14ac:dyDescent="0.3">
      <c r="B50">
        <f t="shared" si="59"/>
        <v>16</v>
      </c>
      <c r="C50">
        <f>((1-C33^16)/C34)</f>
        <v>14.717873779368452</v>
      </c>
      <c r="D50">
        <f t="shared" ref="D50:Q50" si="72">((1-D33^16)/D34)</f>
        <v>13.849263500574041</v>
      </c>
      <c r="E50">
        <f t="shared" si="72"/>
        <v>12.937935086776088</v>
      </c>
      <c r="F50">
        <f t="shared" si="72"/>
        <v>12.118387432168118</v>
      </c>
      <c r="G50">
        <f t="shared" si="72"/>
        <v>11.379658038180587</v>
      </c>
      <c r="H50">
        <f t="shared" si="72"/>
        <v>10.712248987740981</v>
      </c>
      <c r="I50">
        <f t="shared" si="72"/>
        <v>10.107914005109143</v>
      </c>
      <c r="J50">
        <f t="shared" si="72"/>
        <v>9.5594786879263651</v>
      </c>
      <c r="K50">
        <f t="shared" si="72"/>
        <v>9.0606884298542401</v>
      </c>
      <c r="L50">
        <f t="shared" si="72"/>
        <v>8.6060795063083635</v>
      </c>
      <c r="M50">
        <f t="shared" si="72"/>
        <v>8.1908695759061967</v>
      </c>
      <c r="N50">
        <f t="shared" si="72"/>
        <v>7.8108644894650068</v>
      </c>
      <c r="O50">
        <f t="shared" si="72"/>
        <v>7.4623788232683177</v>
      </c>
      <c r="P50">
        <f t="shared" si="72"/>
        <v>7.1421679852202962</v>
      </c>
      <c r="Q50">
        <f t="shared" si="72"/>
        <v>6.847370098631095</v>
      </c>
    </row>
    <row r="51" spans="2:17" x14ac:dyDescent="0.3">
      <c r="B51">
        <f t="shared" si="59"/>
        <v>17</v>
      </c>
      <c r="C51">
        <f>((1-C33^17)/C34)</f>
        <v>15.562251266701432</v>
      </c>
      <c r="D51">
        <f t="shared" ref="D51:Q51" si="73">((1-D33^17)/D34)</f>
        <v>14.577709314288278</v>
      </c>
      <c r="E51">
        <f t="shared" si="73"/>
        <v>13.561102025996203</v>
      </c>
      <c r="F51">
        <f t="shared" si="73"/>
        <v>12.652295607853958</v>
      </c>
      <c r="G51">
        <f t="shared" si="73"/>
        <v>11.837769560171987</v>
      </c>
      <c r="H51">
        <f t="shared" si="73"/>
        <v>11.105895271453756</v>
      </c>
      <c r="I51">
        <f t="shared" si="73"/>
        <v>10.446648602905741</v>
      </c>
      <c r="J51">
        <f t="shared" si="73"/>
        <v>9.8513691554873741</v>
      </c>
      <c r="K51">
        <f t="shared" si="73"/>
        <v>9.3125581925268257</v>
      </c>
      <c r="L51">
        <f t="shared" si="73"/>
        <v>8.8237086420985111</v>
      </c>
      <c r="M51">
        <f t="shared" si="73"/>
        <v>8.379161780095675</v>
      </c>
      <c r="N51">
        <f t="shared" si="73"/>
        <v>7.9739861513080426</v>
      </c>
      <c r="O51">
        <f t="shared" si="73"/>
        <v>7.6038750648392197</v>
      </c>
      <c r="P51">
        <f t="shared" si="73"/>
        <v>7.2650596361581545</v>
      </c>
      <c r="Q51">
        <f t="shared" si="73"/>
        <v>6.9542348683748658</v>
      </c>
    </row>
    <row r="52" spans="2:17" x14ac:dyDescent="0.3">
      <c r="B52">
        <f t="shared" si="59"/>
        <v>18</v>
      </c>
      <c r="C52">
        <f>((1-C33^18)/C34)</f>
        <v>16.398268580892516</v>
      </c>
      <c r="D52">
        <f t="shared" ref="D52:Q52" si="74">((1-D33^18)/D34)</f>
        <v>15.291871876753213</v>
      </c>
      <c r="E52">
        <f t="shared" si="74"/>
        <v>14.166118471840974</v>
      </c>
      <c r="F52">
        <f t="shared" si="74"/>
        <v>13.16566885370573</v>
      </c>
      <c r="G52">
        <f t="shared" si="74"/>
        <v>12.274066247782843</v>
      </c>
      <c r="H52">
        <f t="shared" si="74"/>
        <v>11.477259690050714</v>
      </c>
      <c r="I52">
        <f t="shared" si="74"/>
        <v>10.763222993369851</v>
      </c>
      <c r="J52">
        <f t="shared" si="74"/>
        <v>10.121638106932751</v>
      </c>
      <c r="K52">
        <f t="shared" si="74"/>
        <v>9.5436313692906651</v>
      </c>
      <c r="L52">
        <f t="shared" si="74"/>
        <v>9.0215533109986463</v>
      </c>
      <c r="M52">
        <f t="shared" si="74"/>
        <v>8.5487943964825899</v>
      </c>
      <c r="N52">
        <f t="shared" si="74"/>
        <v>8.1196304922393239</v>
      </c>
      <c r="O52">
        <f t="shared" si="74"/>
        <v>7.7290929777338224</v>
      </c>
      <c r="P52">
        <f t="shared" si="74"/>
        <v>7.3728593299632941</v>
      </c>
      <c r="Q52">
        <f t="shared" si="74"/>
        <v>7.04716075510858</v>
      </c>
    </row>
    <row r="53" spans="2:17" x14ac:dyDescent="0.3">
      <c r="B53">
        <f t="shared" si="59"/>
        <v>19</v>
      </c>
      <c r="C53">
        <f>((1-C33^19)/C34)</f>
        <v>17.226008495933186</v>
      </c>
      <c r="D53">
        <f>((1-D33^19)/D34)</f>
        <v>15.992031251718833</v>
      </c>
      <c r="E53">
        <f t="shared" ref="E53:Q53" si="75">((1-E33^19)/E34)</f>
        <v>14.753513079457257</v>
      </c>
      <c r="F53">
        <f t="shared" si="75"/>
        <v>13.659296974717046</v>
      </c>
      <c r="G53">
        <f t="shared" si="75"/>
        <v>12.689586902650326</v>
      </c>
      <c r="H53">
        <f t="shared" si="75"/>
        <v>11.827603481179917</v>
      </c>
      <c r="I53">
        <f t="shared" si="75"/>
        <v>11.059086909691448</v>
      </c>
      <c r="J53">
        <f t="shared" si="75"/>
        <v>10.371887136048842</v>
      </c>
      <c r="K53">
        <f t="shared" si="75"/>
        <v>9.7556251094409774</v>
      </c>
      <c r="L53">
        <f t="shared" si="75"/>
        <v>9.2014121009078611</v>
      </c>
      <c r="M53">
        <f t="shared" si="75"/>
        <v>8.7016165734077404</v>
      </c>
      <c r="N53">
        <f t="shared" si="75"/>
        <v>8.2496700823565394</v>
      </c>
      <c r="O53">
        <f t="shared" si="75"/>
        <v>7.8399052900299324</v>
      </c>
      <c r="P53">
        <f t="shared" si="75"/>
        <v>7.4674204648800835</v>
      </c>
      <c r="Q53">
        <f t="shared" si="75"/>
        <v>7.1279658740074607</v>
      </c>
    </row>
    <row r="54" spans="2:17" x14ac:dyDescent="0.3">
      <c r="B54">
        <f t="shared" si="59"/>
        <v>20</v>
      </c>
      <c r="C54">
        <f>((1-C33^20)/C34)</f>
        <v>18.045552966270485</v>
      </c>
      <c r="D54">
        <f t="shared" ref="D54:Q54" si="76">((1-D33^20)/D34)</f>
        <v>16.678462011489053</v>
      </c>
      <c r="E54">
        <f t="shared" si="76"/>
        <v>15.323799106269181</v>
      </c>
      <c r="F54">
        <f t="shared" si="76"/>
        <v>14.13393939876639</v>
      </c>
      <c r="G54">
        <f t="shared" si="76"/>
        <v>13.085320859666975</v>
      </c>
      <c r="H54">
        <f t="shared" si="76"/>
        <v>12.158116491679166</v>
      </c>
      <c r="I54">
        <f t="shared" si="76"/>
        <v>11.335595242702288</v>
      </c>
      <c r="J54">
        <f t="shared" si="76"/>
        <v>10.603599200045224</v>
      </c>
      <c r="K54">
        <f t="shared" si="76"/>
        <v>9.9501147793036466</v>
      </c>
      <c r="L54">
        <f t="shared" si="76"/>
        <v>9.3649200917344171</v>
      </c>
      <c r="M54">
        <f t="shared" si="76"/>
        <v>8.8392942102772434</v>
      </c>
      <c r="N54">
        <f t="shared" si="76"/>
        <v>8.3657768592469104</v>
      </c>
      <c r="O54">
        <f t="shared" si="76"/>
        <v>7.9379692832123299</v>
      </c>
      <c r="P54">
        <f t="shared" si="76"/>
        <v>7.5503688288421786</v>
      </c>
      <c r="Q54">
        <f t="shared" si="76"/>
        <v>7.1982311947890976</v>
      </c>
    </row>
    <row r="55" spans="2:17" x14ac:dyDescent="0.3">
      <c r="B55">
        <f t="shared" si="59"/>
        <v>21</v>
      </c>
      <c r="C55">
        <f>((1-C33^21)/C34)</f>
        <v>18.856983134921268</v>
      </c>
      <c r="D55">
        <f t="shared" ref="D55:Q55" si="77">((1-D33^21)/D34)</f>
        <v>17.351433344597108</v>
      </c>
      <c r="E55">
        <f t="shared" si="77"/>
        <v>15.877474860455514</v>
      </c>
      <c r="F55">
        <f t="shared" si="77"/>
        <v>14.590326344967682</v>
      </c>
      <c r="G55">
        <f t="shared" si="77"/>
        <v>13.462210342539978</v>
      </c>
      <c r="H55">
        <f t="shared" si="77"/>
        <v>12.469921218565249</v>
      </c>
      <c r="I55">
        <f t="shared" si="77"/>
        <v>11.594014245516158</v>
      </c>
      <c r="J55">
        <f t="shared" si="77"/>
        <v>10.818147407449281</v>
      </c>
      <c r="K55">
        <f t="shared" si="77"/>
        <v>10.128545669085915</v>
      </c>
      <c r="L55">
        <f t="shared" si="77"/>
        <v>9.5135637197585616</v>
      </c>
      <c r="M55">
        <f t="shared" si="77"/>
        <v>8.9633281173668884</v>
      </c>
      <c r="N55">
        <f t="shared" si="77"/>
        <v>8.4694436243275995</v>
      </c>
      <c r="O55">
        <f t="shared" si="77"/>
        <v>8.0247515780640093</v>
      </c>
      <c r="P55">
        <f t="shared" si="77"/>
        <v>7.6231305516159464</v>
      </c>
      <c r="Q55">
        <f t="shared" si="77"/>
        <v>7.2593314737296506</v>
      </c>
    </row>
    <row r="56" spans="2:17" x14ac:dyDescent="0.3">
      <c r="B56">
        <f t="shared" si="59"/>
        <v>22</v>
      </c>
      <c r="C56">
        <f>((1-C33^22)/C34)</f>
        <v>19.660379341506218</v>
      </c>
      <c r="D56">
        <f t="shared" ref="D56:Q56" si="78">((1-D33^22)/D34)</f>
        <v>18.01120916136971</v>
      </c>
      <c r="E56">
        <f t="shared" si="78"/>
        <v>16.415024136364579</v>
      </c>
      <c r="F56">
        <f t="shared" si="78"/>
        <v>15.029159947084308</v>
      </c>
      <c r="G56">
        <f t="shared" si="78"/>
        <v>13.821152707180929</v>
      </c>
      <c r="H56">
        <f t="shared" si="78"/>
        <v>12.76407662128797</v>
      </c>
      <c r="I56">
        <f t="shared" si="78"/>
        <v>11.835527332258092</v>
      </c>
      <c r="J56">
        <f t="shared" si="78"/>
        <v>11.016803155045629</v>
      </c>
      <c r="K56">
        <f t="shared" si="78"/>
        <v>10.292243733106345</v>
      </c>
      <c r="L56">
        <f t="shared" si="78"/>
        <v>9.6486942906896012</v>
      </c>
      <c r="M56">
        <f t="shared" si="78"/>
        <v>9.0750703760062059</v>
      </c>
      <c r="N56">
        <f t="shared" si="78"/>
        <v>8.5620032360067864</v>
      </c>
      <c r="O56">
        <f t="shared" si="78"/>
        <v>8.1015500690831939</v>
      </c>
      <c r="P56">
        <f t="shared" si="78"/>
        <v>7.6869566242245151</v>
      </c>
      <c r="Q56">
        <f t="shared" si="78"/>
        <v>7.312462151069262</v>
      </c>
    </row>
    <row r="57" spans="2:17" x14ac:dyDescent="0.3">
      <c r="B57">
        <f t="shared" si="59"/>
        <v>23</v>
      </c>
      <c r="C57">
        <f>((1-C33^23)/C34)</f>
        <v>20.455821130204164</v>
      </c>
      <c r="D57">
        <f t="shared" ref="D57:Q57" si="79">((1-D33^23)/D34)</f>
        <v>18.658048197421287</v>
      </c>
      <c r="E57">
        <f t="shared" si="79"/>
        <v>16.936916637247165</v>
      </c>
      <c r="F57">
        <f t="shared" si="79"/>
        <v>15.45111533373491</v>
      </c>
      <c r="G57">
        <f t="shared" si="79"/>
        <v>14.163002578267552</v>
      </c>
      <c r="H57">
        <f t="shared" si="79"/>
        <v>13.041581718196197</v>
      </c>
      <c r="I57">
        <f t="shared" si="79"/>
        <v>12.061240497437469</v>
      </c>
      <c r="J57">
        <f t="shared" si="79"/>
        <v>11.200743662079285</v>
      </c>
      <c r="K57">
        <f t="shared" si="79"/>
        <v>10.442425443216829</v>
      </c>
      <c r="L57">
        <f t="shared" si="79"/>
        <v>9.7715402642632725</v>
      </c>
      <c r="M57">
        <f t="shared" si="79"/>
        <v>9.1757390774830689</v>
      </c>
      <c r="N57">
        <f t="shared" si="79"/>
        <v>8.6446457464346302</v>
      </c>
      <c r="O57">
        <f t="shared" si="79"/>
        <v>8.1695133354718532</v>
      </c>
      <c r="P57">
        <f t="shared" si="79"/>
        <v>7.7429444072144875</v>
      </c>
      <c r="Q57">
        <f t="shared" si="79"/>
        <v>7.358662740060228</v>
      </c>
    </row>
    <row r="58" spans="2:17" x14ac:dyDescent="0.3">
      <c r="B58">
        <f t="shared" si="59"/>
        <v>24</v>
      </c>
      <c r="C58">
        <f>((1-C33^24)/C34)</f>
        <v>21.243387257627898</v>
      </c>
      <c r="D58">
        <f t="shared" ref="D58:Q58" si="80">((1-D33^24)/D34)</f>
        <v>19.292204115118906</v>
      </c>
      <c r="E58">
        <f t="shared" si="80"/>
        <v>17.44360838567686</v>
      </c>
      <c r="F58">
        <f t="shared" si="80"/>
        <v>15.856841667052795</v>
      </c>
      <c r="G58">
        <f t="shared" si="80"/>
        <v>14.488573884064333</v>
      </c>
      <c r="H58">
        <f t="shared" si="80"/>
        <v>13.303378979430374</v>
      </c>
      <c r="I58">
        <f t="shared" si="80"/>
        <v>12.272187380782679</v>
      </c>
      <c r="J58">
        <f t="shared" si="80"/>
        <v>11.371058946369708</v>
      </c>
      <c r="K58">
        <f t="shared" si="80"/>
        <v>10.580206828639291</v>
      </c>
      <c r="L58">
        <f t="shared" si="80"/>
        <v>9.8832184220575225</v>
      </c>
      <c r="M58">
        <f t="shared" si="80"/>
        <v>9.2664316013360999</v>
      </c>
      <c r="N58">
        <f t="shared" si="80"/>
        <v>8.7184337021737779</v>
      </c>
      <c r="O58">
        <f t="shared" si="80"/>
        <v>8.2296578190016412</v>
      </c>
      <c r="P58">
        <f t="shared" si="80"/>
        <v>7.792056497556568</v>
      </c>
      <c r="Q58">
        <f t="shared" si="80"/>
        <v>7.3988371652697644</v>
      </c>
    </row>
    <row r="59" spans="2:17" x14ac:dyDescent="0.3">
      <c r="B59">
        <f>B58+1</f>
        <v>25</v>
      </c>
      <c r="C59">
        <f>((1-C33^25)/C34)</f>
        <v>22.023155700621686</v>
      </c>
      <c r="D59">
        <f t="shared" ref="D59:Q59" si="81">((1-D33^25)/D34)</f>
        <v>19.913925603057749</v>
      </c>
      <c r="E59">
        <f t="shared" si="81"/>
        <v>17.935542122016368</v>
      </c>
      <c r="F59">
        <f t="shared" si="81"/>
        <v>16.246963141396918</v>
      </c>
      <c r="G59">
        <f t="shared" si="81"/>
        <v>14.798641794346985</v>
      </c>
      <c r="H59">
        <f t="shared" si="81"/>
        <v>13.550357527764502</v>
      </c>
      <c r="I59">
        <f t="shared" si="81"/>
        <v>12.469334000731475</v>
      </c>
      <c r="J59">
        <f t="shared" si="81"/>
        <v>11.528758283675653</v>
      </c>
      <c r="K59">
        <f t="shared" si="81"/>
        <v>10.706611769393843</v>
      </c>
      <c r="L59">
        <f t="shared" si="81"/>
        <v>9.9847440200522914</v>
      </c>
      <c r="M59">
        <f t="shared" si="81"/>
        <v>9.3481365777802718</v>
      </c>
      <c r="N59">
        <f t="shared" si="81"/>
        <v>8.7843158055123016</v>
      </c>
      <c r="O59">
        <f t="shared" si="81"/>
        <v>8.2828830256651695</v>
      </c>
      <c r="P59">
        <f t="shared" si="81"/>
        <v>7.8351372785583937</v>
      </c>
      <c r="Q59">
        <f t="shared" si="81"/>
        <v>7.4337714480606651</v>
      </c>
    </row>
    <row r="63" spans="2:17" x14ac:dyDescent="0.3">
      <c r="D63" t="s">
        <v>3</v>
      </c>
      <c r="G63" t="s">
        <v>4</v>
      </c>
    </row>
    <row r="64" spans="2:17" x14ac:dyDescent="0.3">
      <c r="D64" t="s">
        <v>5</v>
      </c>
    </row>
    <row r="65" spans="4:12" x14ac:dyDescent="0.3">
      <c r="D65" t="s">
        <v>1</v>
      </c>
      <c r="E65">
        <f>(1/(1+0.1))</f>
        <v>0.90909090909090906</v>
      </c>
    </row>
    <row r="67" spans="4:12" x14ac:dyDescent="0.3">
      <c r="D67" t="s">
        <v>6</v>
      </c>
      <c r="E67" t="s">
        <v>7</v>
      </c>
      <c r="G67">
        <f>1500*(1-E65^12)/0.1</f>
        <v>10220.537734344649</v>
      </c>
    </row>
    <row r="69" spans="4:12" x14ac:dyDescent="0.3">
      <c r="D69" t="s">
        <v>8</v>
      </c>
    </row>
    <row r="70" spans="4:12" x14ac:dyDescent="0.3">
      <c r="D70" t="s">
        <v>9</v>
      </c>
      <c r="E70" t="s">
        <v>10</v>
      </c>
      <c r="G70">
        <f>((1+0.1)^12)*G67</f>
        <v>32076.425650815032</v>
      </c>
    </row>
    <row r="73" spans="4:12" x14ac:dyDescent="0.3">
      <c r="D73" t="s">
        <v>11</v>
      </c>
      <c r="F73" t="s">
        <v>12</v>
      </c>
      <c r="H73" t="s">
        <v>13</v>
      </c>
    </row>
    <row r="74" spans="4:12" x14ac:dyDescent="0.3">
      <c r="D74">
        <f>(0.9434)^4</f>
        <v>0.79210633681267362</v>
      </c>
      <c r="E74" t="s">
        <v>15</v>
      </c>
      <c r="F74">
        <f>(0.9524)^2</f>
        <v>0.90706576000000005</v>
      </c>
      <c r="G74" t="s">
        <v>14</v>
      </c>
      <c r="H74">
        <f>(0.9259)^2</f>
        <v>0.85729080999999985</v>
      </c>
      <c r="I74" t="s">
        <v>16</v>
      </c>
    </row>
    <row r="75" spans="4:12" x14ac:dyDescent="0.3">
      <c r="F75">
        <f>(0.9524)^3</f>
        <v>0.86388942982400008</v>
      </c>
      <c r="G75" t="s">
        <v>19</v>
      </c>
      <c r="H75">
        <f>(0.9259)^3</f>
        <v>0.79376556097899986</v>
      </c>
      <c r="I75" t="s">
        <v>17</v>
      </c>
    </row>
    <row r="77" spans="4:12" x14ac:dyDescent="0.3">
      <c r="D77" t="s">
        <v>18</v>
      </c>
      <c r="F77">
        <v>0.79210000000000003</v>
      </c>
      <c r="G77">
        <f>0.9524+0.907066+0.8638</f>
        <v>2.7232660000000002</v>
      </c>
    </row>
    <row r="78" spans="4:12" x14ac:dyDescent="0.3">
      <c r="F78">
        <f>F77*G77</f>
        <v>2.1570989986000004</v>
      </c>
    </row>
    <row r="79" spans="4:12" x14ac:dyDescent="0.3">
      <c r="H79" t="s">
        <v>21</v>
      </c>
      <c r="L79">
        <f>F78*F81</f>
        <v>5.5584126995924814</v>
      </c>
    </row>
    <row r="81" spans="4:6" x14ac:dyDescent="0.3">
      <c r="D81" t="s">
        <v>20</v>
      </c>
      <c r="F81">
        <f>0.9259+0.8572+0.7937</f>
        <v>2.5768</v>
      </c>
    </row>
    <row r="83" spans="4:6" x14ac:dyDescent="0.3">
      <c r="D83" t="s">
        <v>22</v>
      </c>
      <c r="F83" t="s">
        <v>23</v>
      </c>
    </row>
    <row r="85" spans="4:6" x14ac:dyDescent="0.3">
      <c r="F85">
        <v>9015.7000000000007</v>
      </c>
    </row>
    <row r="87" spans="4:6" x14ac:dyDescent="0.3">
      <c r="D87" t="s">
        <v>24</v>
      </c>
    </row>
    <row r="88" spans="4:6" x14ac:dyDescent="0.3">
      <c r="D88" t="s">
        <v>25</v>
      </c>
    </row>
    <row r="89" spans="4:6" x14ac:dyDescent="0.3">
      <c r="D89" t="s">
        <v>26</v>
      </c>
    </row>
    <row r="91" spans="4:6" x14ac:dyDescent="0.3">
      <c r="D91" t="s">
        <v>27</v>
      </c>
      <c r="E91" t="s">
        <v>28</v>
      </c>
    </row>
    <row r="93" spans="4:6" x14ac:dyDescent="0.3">
      <c r="E93">
        <f>1800*(1-0.9345^20)/0.06</f>
        <v>22260.598647812491</v>
      </c>
    </row>
    <row r="95" spans="4:6" x14ac:dyDescent="0.3">
      <c r="D95" t="s">
        <v>29</v>
      </c>
      <c r="E95" t="s">
        <v>30</v>
      </c>
    </row>
    <row r="97" spans="4:10" x14ac:dyDescent="0.3">
      <c r="E97">
        <f>((1+0.07)^20)*22260.6</f>
        <v>86141.497945619834</v>
      </c>
    </row>
    <row r="99" spans="4:10" x14ac:dyDescent="0.3">
      <c r="D99" t="s">
        <v>31</v>
      </c>
    </row>
    <row r="100" spans="4:10" x14ac:dyDescent="0.3">
      <c r="D100" t="s">
        <v>32</v>
      </c>
      <c r="F100" t="s">
        <v>36</v>
      </c>
      <c r="G100">
        <v>0.92589999999999995</v>
      </c>
      <c r="I100" t="s">
        <v>39</v>
      </c>
      <c r="J100">
        <v>0.91739999999999999</v>
      </c>
    </row>
    <row r="101" spans="4:10" x14ac:dyDescent="0.3">
      <c r="D101" t="s">
        <v>33</v>
      </c>
      <c r="E101">
        <f>(0.9345)^2</f>
        <v>0.87329025000000005</v>
      </c>
      <c r="F101" t="s">
        <v>14</v>
      </c>
      <c r="G101">
        <f>(0.9259)^2</f>
        <v>0.85729080999999985</v>
      </c>
      <c r="I101" t="s">
        <v>16</v>
      </c>
      <c r="J101">
        <f>(0.9174)^2</f>
        <v>0.84162276000000003</v>
      </c>
    </row>
    <row r="102" spans="4:10" x14ac:dyDescent="0.3">
      <c r="D102" t="s">
        <v>34</v>
      </c>
      <c r="E102">
        <f>(0.9345)^3</f>
        <v>0.81608973862500001</v>
      </c>
      <c r="F102" t="s">
        <v>19</v>
      </c>
      <c r="G102">
        <f>(0.9259)^3</f>
        <v>0.79376556097899986</v>
      </c>
      <c r="I102" t="s">
        <v>17</v>
      </c>
      <c r="J102">
        <f>(0.9174)^3</f>
        <v>0.77210472002399999</v>
      </c>
    </row>
    <row r="103" spans="4:10" x14ac:dyDescent="0.3">
      <c r="D103" t="s">
        <v>15</v>
      </c>
      <c r="E103">
        <f>(0.9345)^4</f>
        <v>0.76263586074506262</v>
      </c>
      <c r="F103" t="s">
        <v>37</v>
      </c>
      <c r="G103">
        <f>(0.9259)^4</f>
        <v>0.73494753291045589</v>
      </c>
      <c r="I103" t="s">
        <v>40</v>
      </c>
      <c r="J103">
        <f>(0.9145)^4</f>
        <v>0.69941483425506235</v>
      </c>
    </row>
    <row r="104" spans="4:10" x14ac:dyDescent="0.3">
      <c r="D104" t="s">
        <v>35</v>
      </c>
      <c r="E104">
        <f>(0.9345)^5</f>
        <v>0.71268321186626105</v>
      </c>
      <c r="F104" t="s">
        <v>38</v>
      </c>
      <c r="G104">
        <f>(0.9259)^5</f>
        <v>0.6804879207217911</v>
      </c>
      <c r="I104" t="s">
        <v>41</v>
      </c>
      <c r="J104">
        <f>(0.9174)^5</f>
        <v>0.64982090547562621</v>
      </c>
    </row>
    <row r="105" spans="4:10" x14ac:dyDescent="0.3">
      <c r="D105" t="s">
        <v>46</v>
      </c>
      <c r="E105">
        <f>(0.9345)^6</f>
        <v>0.66600246148902098</v>
      </c>
      <c r="I105" t="s">
        <v>42</v>
      </c>
      <c r="J105">
        <f>(0.9174)^6</f>
        <v>0.59614569868333955</v>
      </c>
    </row>
    <row r="106" spans="4:10" x14ac:dyDescent="0.3">
      <c r="I106" t="s">
        <v>43</v>
      </c>
      <c r="J106">
        <f>(0.9174)^7</f>
        <v>0.54690406397209568</v>
      </c>
    </row>
    <row r="107" spans="4:10" x14ac:dyDescent="0.3">
      <c r="I107" t="s">
        <v>44</v>
      </c>
      <c r="J107">
        <f>(0.9174)^8</f>
        <v>0.50172978828800063</v>
      </c>
    </row>
    <row r="108" spans="4:10" x14ac:dyDescent="0.3">
      <c r="I108" t="s">
        <v>45</v>
      </c>
      <c r="J108">
        <f>(0.9145)^9</f>
        <v>0.4473561254388852</v>
      </c>
    </row>
    <row r="111" spans="4:10" x14ac:dyDescent="0.3">
      <c r="D111" t="s">
        <v>47</v>
      </c>
    </row>
    <row r="113" spans="4:5" x14ac:dyDescent="0.3">
      <c r="D113">
        <f>0.666*(0.9259+0.8572+0.7937+0.7349+0.6804)*(0.9174+0.8416+0.7721+0.6994+0.6498+0.5961+0.5469+0.5017+0.4473)</f>
        <v>15.878784540780003</v>
      </c>
    </row>
    <row r="116" spans="4:5" x14ac:dyDescent="0.3">
      <c r="D116" t="s">
        <v>48</v>
      </c>
    </row>
    <row r="118" spans="4:5" x14ac:dyDescent="0.3">
      <c r="D118" t="s">
        <v>49</v>
      </c>
      <c r="E118" t="s">
        <v>50</v>
      </c>
    </row>
    <row r="120" spans="4:5" x14ac:dyDescent="0.3">
      <c r="E120">
        <v>107193.5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Mstr. Akash Gawade</cp:lastModifiedBy>
  <dcterms:created xsi:type="dcterms:W3CDTF">2023-04-05T16:31:03Z</dcterms:created>
  <dcterms:modified xsi:type="dcterms:W3CDTF">2025-04-28T03:56:03Z</dcterms:modified>
</cp:coreProperties>
</file>