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kashkumar/Downloads/"/>
    </mc:Choice>
  </mc:AlternateContent>
  <xr:revisionPtr revIDLastSave="0" documentId="8_{FC1D1F12-956C-4E48-8485-6ECDE4EF7E4B}" xr6:coauthVersionLast="47" xr6:coauthVersionMax="47" xr10:uidLastSave="{00000000-0000-0000-0000-000000000000}"/>
  <bookViews>
    <workbookView xWindow="0" yWindow="720" windowWidth="29400" windowHeight="18400" activeTab="2" xr2:uid="{56AE5C86-3CA6-1046-9112-1C04B39A6FCB}"/>
  </bookViews>
  <sheets>
    <sheet name="Sheet1" sheetId="1" r:id="rId1"/>
    <sheet name="Sheet4" sheetId="4" r:id="rId2"/>
    <sheet name="Sheet2" sheetId="2" r:id="rId3"/>
    <sheet name="Sheet8" sheetId="8" r:id="rId4"/>
    <sheet name="Sheet7" sheetId="7" r:id="rId5"/>
  </sheets>
  <definedNames>
    <definedName name="_xlnm._FilterDatabase" localSheetId="2" hidden="1">Sheet2!$B$4:$B$33</definedName>
  </definedNames>
  <calcPr calcId="181029"/>
  <pivotCaches>
    <pivotCache cacheId="8" r:id="rId6"/>
    <pivotCache cacheId="1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2" l="1"/>
  <c r="V7" i="2"/>
  <c r="V6" i="2"/>
  <c r="V5" i="2"/>
  <c r="V4" i="2"/>
  <c r="U3" i="2" a="1"/>
  <c r="U3" i="2" s="1"/>
  <c r="Y23" i="2" s="1" a="1"/>
  <c r="Y23" i="2" s="1"/>
  <c r="O44" i="2" a="1"/>
  <c r="O44" i="2" s="1"/>
  <c r="M75" i="2"/>
  <c r="M74" i="2"/>
  <c r="M56" i="2"/>
  <c r="M48" i="2"/>
  <c r="M69" i="2"/>
  <c r="M61" i="2"/>
  <c r="M53" i="2"/>
  <c r="M49" i="2"/>
  <c r="M68" i="2"/>
  <c r="M64" i="2"/>
  <c r="M51" i="2"/>
  <c r="M62" i="2"/>
  <c r="M66" i="2"/>
  <c r="Z17" i="2"/>
  <c r="T7" i="2"/>
  <c r="T15" i="2"/>
  <c r="T11" i="2"/>
  <c r="T28" i="2"/>
  <c r="T16" i="2"/>
  <c r="T8" i="2"/>
  <c r="T21" i="2"/>
  <c r="T19" i="2"/>
  <c r="T17" i="2"/>
  <c r="T9" i="2"/>
  <c r="T33" i="2"/>
  <c r="T5" i="2"/>
  <c r="S31" i="2"/>
  <c r="S32" i="2"/>
  <c r="S33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4" i="2"/>
  <c r="P6" i="2"/>
  <c r="T6" i="2" s="1"/>
  <c r="P10" i="2"/>
  <c r="T10" i="2" s="1"/>
  <c r="P12" i="2"/>
  <c r="P14" i="2"/>
  <c r="Y9" i="2" s="1"/>
  <c r="P18" i="2"/>
  <c r="M59" i="2" s="1"/>
  <c r="P20" i="2"/>
  <c r="M57" i="2" s="1"/>
  <c r="P23" i="2"/>
  <c r="P25" i="2"/>
  <c r="T25" i="2" s="1"/>
  <c r="P27" i="2"/>
  <c r="P30" i="2"/>
  <c r="P32" i="2"/>
  <c r="T32" i="2" s="1"/>
  <c r="O10" i="2"/>
  <c r="O23" i="2"/>
  <c r="O27" i="2"/>
  <c r="O30" i="2"/>
  <c r="N6" i="2"/>
  <c r="N12" i="2"/>
  <c r="N14" i="2"/>
  <c r="N18" i="2"/>
  <c r="N20" i="2"/>
  <c r="N25" i="2"/>
  <c r="N32" i="2"/>
  <c r="T14" i="2" l="1"/>
  <c r="M60" i="2"/>
  <c r="M65" i="2"/>
  <c r="M72" i="2"/>
  <c r="M46" i="2"/>
  <c r="T20" i="2"/>
  <c r="M70" i="2"/>
  <c r="T18" i="2"/>
  <c r="T13" i="2"/>
  <c r="M71" i="2"/>
  <c r="M45" i="2"/>
  <c r="T29" i="2"/>
  <c r="T26" i="2"/>
  <c r="M44" i="2"/>
  <c r="M58" i="2"/>
  <c r="M55" i="2"/>
  <c r="M73" i="2"/>
  <c r="M47" i="2"/>
  <c r="T31" i="2"/>
  <c r="T23" i="2"/>
  <c r="T24" i="2"/>
  <c r="M67" i="2"/>
  <c r="M54" i="2"/>
  <c r="T30" i="2"/>
  <c r="T12" i="2"/>
  <c r="T27" i="2"/>
  <c r="M52" i="2"/>
  <c r="T4" i="2"/>
  <c r="M63" i="2"/>
  <c r="T22" i="2"/>
  <c r="M5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<sst xmlns="http://schemas.openxmlformats.org/spreadsheetml/2006/main" count="452" uniqueCount="89">
  <si>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</si>
  <si>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</si>
  <si>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</si>
  <si>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</si>
  <si>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</si>
  <si>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</si>
  <si>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</si>
  <si>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</si>
  <si>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</si>
  <si>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</si>
  <si>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</si>
  <si>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</si>
  <si>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</si>
  <si>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NULL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</si>
  <si>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</si>
  <si>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</si>
  <si>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</si>
  <si>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</si>
  <si>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</si>
  <si>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</si>
  <si>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</si>
  <si>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</si>
  <si>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</si>
  <si>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</si>
  <si>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</si>
  <si>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</si>
  <si>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</si>
  <si>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</si>
  <si>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</si>
  <si>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</si>
  <si>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</si>
  <si>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</si>
  <si>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</si>
  <si>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</si>
  <si>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</si>
  <si>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</si>
  <si>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</si>
  <si>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</si>
  <si>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</si>
  <si>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</si>
  <si>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</si>
  <si>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</si>
  <si>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</si>
  <si>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</si>
  <si>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</si>
  <si>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</si>
  <si>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</si>
  <si>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</si>
  <si>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</si>
  <si>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</si>
  <si>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</si>
  <si>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</si>
  <si>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</si>
  <si>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</si>
  <si>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</si>
  <si>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</si>
  <si>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</si>
  <si>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</si>
  <si>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</si>
  <si>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</si>
  <si>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</si>
  <si>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</si>
  <si>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</si>
  <si>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</si>
  <si>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</si>
  <si>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cutomer region</t>
  </si>
  <si>
    <t xml:space="preserve">Highlight null values using conditional fromatting. </t>
  </si>
  <si>
    <t xml:space="preserve">                       </t>
  </si>
  <si>
    <t xml:space="preserve">Replace Null value into a value and  rewrite the customer region in to a upper case </t>
  </si>
  <si>
    <t>Row Labels</t>
  </si>
  <si>
    <t>Grand Total</t>
  </si>
  <si>
    <t>Sum of Total_Amount</t>
  </si>
  <si>
    <t xml:space="preserve">East </t>
  </si>
  <si>
    <t>pr</t>
  </si>
  <si>
    <t>profit margin</t>
  </si>
  <si>
    <t>highlight less than 5000 profit margine</t>
  </si>
  <si>
    <t>ORDER_ID</t>
  </si>
  <si>
    <t>TOTAL_AMOUNT</t>
  </si>
  <si>
    <t>VLOOKUP FOR Order_ID = 1023</t>
  </si>
  <si>
    <t>INDEX/MATCH for Order_ID = 1027</t>
  </si>
  <si>
    <t>CATEGORY</t>
  </si>
  <si>
    <t>ORDER ID</t>
  </si>
  <si>
    <t>Profit_Margin</t>
  </si>
  <si>
    <r>
      <rPr>
        <sz val="16"/>
        <color theme="4"/>
        <rFont val="Calibri (Body)"/>
      </rPr>
      <t>Top 3 Products Profit_Margin</t>
    </r>
    <r>
      <rPr>
        <sz val="12"/>
        <color theme="1"/>
        <rFont val="Calibri"/>
        <family val="2"/>
        <scheme val="minor"/>
      </rPr>
      <t xml:space="preserve"> </t>
    </r>
  </si>
  <si>
    <t>EAST</t>
  </si>
  <si>
    <t>NORTH</t>
  </si>
  <si>
    <t>SOUTH</t>
  </si>
  <si>
    <t>WEST</t>
  </si>
  <si>
    <t>sum of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</si>
</sst>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</font>
    <font>
      <sz val="14"/>
      <color theme="1"/>
      <name val="Calibri (Body)"/>
    </font>
    <font>
      <b/>
      <sz val="26"/>
      <color theme="1"/>
      <name val="Calibri (Body)"/>
    </font>
    <font>
      <sz val="16"/>
      <color rgb="FF002060"/>
      <name val="Calibri"/>
      <family val="2"/>
      <scheme val="minor"/>
    </font>
    <font>
      <sz val="16"/>
      <color rgb="FF002060"/>
      <name val="Calibri (Body)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color theme="4"/>
      <name val="Calibri (Body)"/>
    </font>
    <font>
      <b/>
      <sz val="14"/>
      <color theme="4"/>
      <name val="Calibri (Body)"/>
    </font>
    <font>
      <b/>
      <sz val="14"/>
      <color theme="4"/>
      <name val="Arial"/>
      <family val="2"/>
    </font>
    <font>
      <sz val="14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/>
      <name val="Helvetica"/>
    </font>
    <font>
      <sz val="16"/>
      <color theme="4"/>
      <name val="Calibri (Body)"/>
    </font>
    <font>
      <b/>
      <u/>
      <sz val="14"/>
      <color rgb="FFFF0000"/>
      <name val="Calibri"/>
      <family val="2"/>
    </font>
    <font>
      <b/>
      <u/>
      <sz val="14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2" fontId="0" fillId="0" borderId="0" xfId="0" applyNumberFormat="1"/>
    <xf numFmtId="0" fontId="8" fillId="3" borderId="0" xfId="0" applyFont="1" applyFill="1"/>
    <xf numFmtId="0" fontId="0" fillId="3" borderId="0" xfId="0" applyFill="1"/>
    <xf numFmtId="0" fontId="9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5" borderId="0" xfId="0" applyFont="1" applyFill="1"/>
    <xf numFmtId="0" fontId="13" fillId="5" borderId="0" xfId="0" applyFont="1" applyFill="1"/>
    <xf numFmtId="2" fontId="13" fillId="5" borderId="0" xfId="0" applyNumberFormat="1" applyFont="1" applyFill="1"/>
    <xf numFmtId="0" fontId="0" fillId="5" borderId="0" xfId="0" applyFill="1"/>
    <xf numFmtId="0" fontId="15" fillId="5" borderId="0" xfId="0" applyFont="1" applyFill="1"/>
    <xf numFmtId="0" fontId="16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9" fillId="0" borderId="0" xfId="0" applyFont="1"/>
    <xf numFmtId="0" fontId="12" fillId="0" borderId="0" xfId="0" applyFont="1" applyFill="1"/>
    <xf numFmtId="0" fontId="22" fillId="2" borderId="0" xfId="0" applyFont="1" applyFill="1" applyAlignment="1"/>
    <xf numFmtId="0" fontId="22" fillId="0" borderId="0" xfId="0" applyFont="1" applyAlignment="1"/>
    <xf numFmtId="2" fontId="22" fillId="0" borderId="0" xfId="0" applyNumberFormat="1" applyFont="1" applyAlignment="1"/>
    <xf numFmtId="2" fontId="6" fillId="0" borderId="0" xfId="0" applyNumberFormat="1" applyFont="1" applyAlignment="1"/>
    <xf numFmtId="0" fontId="14" fillId="5" borderId="0" xfId="0" applyFont="1" applyFill="1" applyAlignment="1"/>
    <xf numFmtId="0" fontId="0" fillId="0" borderId="0" xfId="0" applyAlignment="1"/>
    <xf numFmtId="2" fontId="3" fillId="0" borderId="0" xfId="0" applyNumberFormat="1" applyFont="1" applyAlignment="1"/>
    <xf numFmtId="2" fontId="0" fillId="0" borderId="0" xfId="0" applyNumberFormat="1" applyAlignment="1"/>
    <xf numFmtId="0" fontId="21" fillId="2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  assignment 2 ms excel  .xlsx]Sheet4!PivotTable2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Amaount by cutsomer region</a:t>
            </a:r>
          </a:p>
          <a:p>
            <a:pPr>
              <a:defRPr/>
            </a:pPr>
            <a:r>
              <a:rPr lang="en-US"/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Sheet4!$A$4:$A$9</c:f>
              <c:strCache>
                <c:ptCount val="5"/>
                <c:pt idx="0">
                  <c:v>East 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112519</c:v>
                </c:pt>
                <c:pt idx="1">
                  <c:v>126357</c:v>
                </c:pt>
                <c:pt idx="2">
                  <c:v>14000</c:v>
                </c:pt>
                <c:pt idx="3">
                  <c:v>77914</c:v>
                </c:pt>
                <c:pt idx="4">
                  <c:v>119619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0-E141-9FBE-53572BEFE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0061535"/>
        <c:axId val="240983311"/>
        <c:axId val="0"/>
      </c:bar3DChart>
      <c:catAx>
        <c:axId val="36006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83311"/>
        <c:crosses val="autoZero"/>
        <c:auto val="1"/>
        <c:lblAlgn val="ctr"/>
        <c:lblOffset val="100"/>
        <c:noMultiLvlLbl val="0"/>
      </c:catAx>
      <c:valAx>
        <c:axId val="24098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6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_Trend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Sheet2!$C$40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Sheet2!$B$41:$B$70</c:f>
              <c:strCache>
                <c:ptCount val="30"/>
                <c:pt idx="0">
                  <c:v>1/3/25</c:v>
                </c:pt>
                <c:pt idx="1">
                  <c:v>2/3/25</c:v>
                </c:pt>
                <c:pt idx="2">
                  <c:v>3/3/25</c:v>
                </c:pt>
                <c:pt idx="3">
                  <c:v>4/3/25</c:v>
                </c:pt>
                <c:pt idx="4">
                  <c:v>5/3/25</c:v>
                </c:pt>
                <c:pt idx="5">
                  <c:v>6/3/25</c:v>
                </c:pt>
                <c:pt idx="6">
                  <c:v>7/3/25</c:v>
                </c:pt>
                <c:pt idx="7">
                  <c:v>8/3/25</c:v>
                </c:pt>
                <c:pt idx="8">
                  <c:v>9/3/25</c:v>
                </c:pt>
                <c:pt idx="9">
                  <c:v>10/3/25</c:v>
                </c:pt>
                <c:pt idx="10">
                  <c:v>11/3/25</c:v>
                </c:pt>
                <c:pt idx="11">
                  <c:v>12/3/25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Sheet2!$C$41:$C$70</c:f>
              <c:numCache>
                <c:formatCode>General</c:formatCode>
                <c:ptCount val="30"/>
                <c:pt idx="0">
                  <c:v>1500</c:v>
                </c:pt>
                <c:pt idx="1">
                  <c:v>12619</c:v>
                </c:pt>
                <c:pt idx="2">
                  <c:v>3500</c:v>
                </c:pt>
                <c:pt idx="3">
                  <c:v>12619</c:v>
                </c:pt>
                <c:pt idx="4">
                  <c:v>5000</c:v>
                </c:pt>
                <c:pt idx="5">
                  <c:v>14000</c:v>
                </c:pt>
                <c:pt idx="6">
                  <c:v>12619</c:v>
                </c:pt>
                <c:pt idx="7">
                  <c:v>13500</c:v>
                </c:pt>
                <c:pt idx="8">
                  <c:v>12619</c:v>
                </c:pt>
                <c:pt idx="9">
                  <c:v>3000</c:v>
                </c:pt>
                <c:pt idx="10">
                  <c:v>12619</c:v>
                </c:pt>
                <c:pt idx="11">
                  <c:v>2200</c:v>
                </c:pt>
                <c:pt idx="12">
                  <c:v>24000</c:v>
                </c:pt>
                <c:pt idx="13">
                  <c:v>12619</c:v>
                </c:pt>
                <c:pt idx="14">
                  <c:v>5400</c:v>
                </c:pt>
                <c:pt idx="15">
                  <c:v>12619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12619</c:v>
                </c:pt>
                <c:pt idx="20">
                  <c:v>8000</c:v>
                </c:pt>
                <c:pt idx="21">
                  <c:v>12619</c:v>
                </c:pt>
                <c:pt idx="22">
                  <c:v>2500</c:v>
                </c:pt>
                <c:pt idx="23">
                  <c:v>12619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12619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C-F546-AABE-6FAF0A2C0D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60537680"/>
        <c:axId val="211387519"/>
      </c:lineChart>
      <c:catAx>
        <c:axId val="15605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7519"/>
        <c:crosses val="autoZero"/>
        <c:auto val="1"/>
        <c:lblAlgn val="ctr"/>
        <c:lblOffset val="100"/>
        <c:noMultiLvlLbl val="0"/>
      </c:catAx>
      <c:valAx>
        <c:axId val="2113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3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  assignment 2 ms excel  .xlsx]Sheet7!PivotTable4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Amaount by cutsomer region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Sheet7!$A$4:$A$9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114843</c:v>
                </c:pt>
                <c:pt idx="1">
                  <c:v>130990</c:v>
                </c:pt>
                <c:pt idx="2">
                  <c:v>14000</c:v>
                </c:pt>
                <c:pt idx="3">
                  <c:v>110466</c:v>
                </c:pt>
                <c:pt idx="4">
                  <c:v>137588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47-EF43-A339-2C7BA8713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41567"/>
        <c:axId val="359729423"/>
      </c:lineChart>
      <c:catAx>
        <c:axId val="2405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29423"/>
        <c:crosses val="autoZero"/>
        <c:auto val="1"/>
        <c:lblAlgn val="ctr"/>
        <c:lblOffset val="100"/>
        <c:noMultiLvlLbl val="0"/>
      </c:catAx>
      <c:valAx>
        <c:axId val="3597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4156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  assignment 2 ms excel  .xlsx]Sheet7!PivotTable4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Amaount by cutsomer region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339946380697050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Sheet7!$A$4:$A$9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114843</c:v>
                </c:pt>
                <c:pt idx="1">
                  <c:v>130990</c:v>
                </c:pt>
                <c:pt idx="2">
                  <c:v>14000</c:v>
                </c:pt>
                <c:pt idx="3">
                  <c:v>110466</c:v>
                </c:pt>
                <c:pt idx="4">
                  <c:v>137588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4-BB48-9CB8-7A9CB27D7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924127"/>
        <c:axId val="211165487"/>
        <c:axId val="0"/>
      </c:bar3DChart>
      <c:catAx>
        <c:axId val="21092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5487"/>
        <c:crosses val="autoZero"/>
        <c:auto val="1"/>
        <c:lblAlgn val="ctr"/>
        <c:lblOffset val="100"/>
        <c:noMultiLvlLbl val="0"/>
      </c:catAx>
      <c:valAx>
        <c:axId val="211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  assignment 2 ms excel  .xlsx]Sheet7!PivotTable4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Amaount by cutsomer region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339946380697050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Sheet7!$A$4:$A$9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114843</c:v>
                </c:pt>
                <c:pt idx="1">
                  <c:v>130990</c:v>
                </c:pt>
                <c:pt idx="2">
                  <c:v>14000</c:v>
                </c:pt>
                <c:pt idx="3">
                  <c:v>110466</c:v>
                </c:pt>
                <c:pt idx="4">
                  <c:v>137588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6-E643-8E83-3A48946DF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924127"/>
        <c:axId val="211165487"/>
        <c:axId val="0"/>
      </c:bar3DChart>
      <c:catAx>
        <c:axId val="21092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5487"/>
        <c:crosses val="autoZero"/>
        <c:auto val="1"/>
        <c:lblAlgn val="ctr"/>
        <c:lblOffset val="100"/>
        <c:noMultiLvlLbl val="0"/>
      </c:catAx>
      <c:valAx>
        <c:axId val="211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  assignment 2 ms excel  .xlsx]Sheet7!PivotTable5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trend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Sheet7!$C$36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Sheet7!$B$37:$B$67</c:f>
              <c:strCache>
                <c:ptCount val="30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1009</c:v>
                </c:pt>
                <c:pt idx="9">
                  <c:v>1010</c:v>
                </c:pt>
                <c:pt idx="10">
                  <c:v>1011</c:v>
                </c:pt>
                <c:pt idx="11">
                  <c:v>1012</c:v>
                </c:pt>
                <c:pt idx="12">
                  <c:v>1013</c:v>
                </c:pt>
                <c:pt idx="13">
                  <c:v>1014</c:v>
                </c:pt>
                <c:pt idx="14">
                  <c:v>1015</c:v>
                </c:pt>
                <c:pt idx="15">
                  <c:v>1016</c:v>
                </c:pt>
                <c:pt idx="16">
                  <c:v>1017</c:v>
                </c:pt>
                <c:pt idx="17">
                  <c:v>1018</c:v>
                </c:pt>
                <c:pt idx="18">
                  <c:v>1019</c:v>
                </c:pt>
                <c:pt idx="19">
                  <c:v>1020</c:v>
                </c:pt>
                <c:pt idx="20">
                  <c:v>1021</c:v>
                </c:pt>
                <c:pt idx="21">
                  <c:v>1022</c:v>
                </c:pt>
                <c:pt idx="22">
                  <c:v>1023</c:v>
                </c:pt>
                <c:pt idx="23">
                  <c:v>1024</c:v>
                </c:pt>
                <c:pt idx="24">
                  <c:v>1025</c:v>
                </c:pt>
                <c:pt idx="25">
                  <c:v>1026</c:v>
                </c:pt>
                <c:pt idx="26">
                  <c:v>1027</c:v>
                </c:pt>
                <c:pt idx="27">
                  <c:v>1028</c:v>
                </c:pt>
                <c:pt idx="28">
                  <c:v>1029</c:v>
                </c:pt>
                <c:pt idx="29">
                  <c:v>1030</c:v>
                </c:pt>
              </c:strCache>
            </c:strRef>
          </c:cat>
          <c:val>
            <c:numRef>
              <c:f>Sheet7!$C$37:$C$67</c:f>
              <c:numCache>
                <c:formatCode>General</c:formatCode>
                <c:ptCount val="30"/>
                <c:pt idx="0">
                  <c:v>1500</c:v>
                </c:pt>
                <c:pt idx="1">
                  <c:v>37440</c:v>
                </c:pt>
                <c:pt idx="2">
                  <c:v>3500</c:v>
                </c:pt>
                <c:pt idx="3">
                  <c:v>30588</c:v>
                </c:pt>
                <c:pt idx="4">
                  <c:v>5000</c:v>
                </c:pt>
                <c:pt idx="5">
                  <c:v>14000</c:v>
                </c:pt>
                <c:pt idx="6">
                  <c:v>20350</c:v>
                </c:pt>
                <c:pt idx="7">
                  <c:v>13500</c:v>
                </c:pt>
                <c:pt idx="8">
                  <c:v>16767</c:v>
                </c:pt>
                <c:pt idx="9">
                  <c:v>3000</c:v>
                </c:pt>
                <c:pt idx="10">
                  <c:v>14943</c:v>
                </c:pt>
                <c:pt idx="11">
                  <c:v>2200</c:v>
                </c:pt>
                <c:pt idx="12">
                  <c:v>24000</c:v>
                </c:pt>
                <c:pt idx="13">
                  <c:v>13104</c:v>
                </c:pt>
                <c:pt idx="14">
                  <c:v>5400</c:v>
                </c:pt>
                <c:pt idx="15">
                  <c:v>12619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12619</c:v>
                </c:pt>
                <c:pt idx="20">
                  <c:v>8000</c:v>
                </c:pt>
                <c:pt idx="21">
                  <c:v>12619</c:v>
                </c:pt>
                <c:pt idx="22">
                  <c:v>2500</c:v>
                </c:pt>
                <c:pt idx="23">
                  <c:v>12619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12619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B-E847-B30D-14F9FE233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41567"/>
        <c:axId val="359729423"/>
      </c:lineChart>
      <c:catAx>
        <c:axId val="2405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29423"/>
        <c:crosses val="autoZero"/>
        <c:auto val="1"/>
        <c:lblAlgn val="ctr"/>
        <c:lblOffset val="100"/>
        <c:noMultiLvlLbl val="0"/>
      </c:catAx>
      <c:valAx>
        <c:axId val="3597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4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9</xdr:row>
      <xdr:rowOff>190500</xdr:rowOff>
    </xdr:from>
    <xdr:to>
      <xdr:col>6</xdr:col>
      <xdr:colOff>88900</xdr:colOff>
      <xdr:row>23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322C48-9A02-A960-C35D-C3F1427CB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39</xdr:row>
      <xdr:rowOff>38100</xdr:rowOff>
    </xdr:from>
    <xdr:to>
      <xdr:col>9</xdr:col>
      <xdr:colOff>406400</xdr:colOff>
      <xdr:row>54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368F5-A4F6-BB25-951B-C7DCF45DD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22</xdr:col>
      <xdr:colOff>489857</xdr:colOff>
      <xdr:row>52</xdr:row>
      <xdr:rowOff>145143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5D86AD-06D5-5692-50BB-85A6573089D0}"/>
            </a:ext>
          </a:extLst>
        </xdr:cNvPr>
        <xdr:cNvSpPr/>
      </xdr:nvSpPr>
      <xdr:spPr>
        <a:xfrm>
          <a:off x="0" y="12700"/>
          <a:ext cx="18650857" cy="1069884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63500</xdr:colOff>
      <xdr:row>5</xdr:row>
      <xdr:rowOff>12700</xdr:rowOff>
    </xdr:from>
    <xdr:to>
      <xdr:col>2</xdr:col>
      <xdr:colOff>812800</xdr:colOff>
      <xdr:row>12</xdr:row>
      <xdr:rowOff>0</xdr:rowOff>
    </xdr:to>
    <xdr:sp macro="" textlink="">
      <xdr:nvSpPr>
        <xdr:cNvPr id="4" name="Teardrop 3">
          <a:extLst>
            <a:ext uri="{FF2B5EF4-FFF2-40B4-BE49-F238E27FC236}">
              <a16:creationId xmlns:a16="http://schemas.microsoft.com/office/drawing/2014/main" id="{3E8E4E96-B6DF-C334-EF55-F6A58C18057D}"/>
            </a:ext>
          </a:extLst>
        </xdr:cNvPr>
        <xdr:cNvSpPr/>
      </xdr:nvSpPr>
      <xdr:spPr>
        <a:xfrm>
          <a:off x="889000" y="1028700"/>
          <a:ext cx="1574800" cy="1409700"/>
        </a:xfrm>
        <a:prstGeom prst="teardrop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400">
              <a:solidFill>
                <a:schemeClr val="lt1"/>
              </a:solidFill>
            </a:rPr>
            <a:t>Hii</a:t>
          </a:r>
          <a:endParaRPr lang="en-US" sz="44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812800</xdr:colOff>
      <xdr:row>1</xdr:row>
      <xdr:rowOff>25400</xdr:rowOff>
    </xdr:from>
    <xdr:to>
      <xdr:col>15</xdr:col>
      <xdr:colOff>711200</xdr:colOff>
      <xdr:row>6</xdr:row>
      <xdr:rowOff>12700</xdr:rowOff>
    </xdr:to>
    <xdr:sp macro="" textlink="">
      <xdr:nvSpPr>
        <xdr:cNvPr id="5" name="Bevel 4">
          <a:extLst>
            <a:ext uri="{FF2B5EF4-FFF2-40B4-BE49-F238E27FC236}">
              <a16:creationId xmlns:a16="http://schemas.microsoft.com/office/drawing/2014/main" id="{A84A2985-A185-B542-7845-BD6582667DFA}"/>
            </a:ext>
          </a:extLst>
        </xdr:cNvPr>
        <xdr:cNvSpPr/>
      </xdr:nvSpPr>
      <xdr:spPr>
        <a:xfrm>
          <a:off x="2463800" y="228600"/>
          <a:ext cx="10629900" cy="100330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400"/>
            <a:t>Online         Retail</a:t>
          </a:r>
          <a:r>
            <a:rPr lang="en-US" sz="4400" baseline="0"/>
            <a:t>    </a:t>
          </a:r>
          <a:r>
            <a:rPr lang="en-US" sz="4400"/>
            <a:t>     Sales            Data</a:t>
          </a:r>
        </a:p>
      </xdr:txBody>
    </xdr:sp>
    <xdr:clientData/>
  </xdr:twoCellAnchor>
  <xdr:twoCellAnchor>
    <xdr:from>
      <xdr:col>0</xdr:col>
      <xdr:colOff>698500</xdr:colOff>
      <xdr:row>13</xdr:row>
      <xdr:rowOff>127000</xdr:rowOff>
    </xdr:from>
    <xdr:to>
      <xdr:col>9</xdr:col>
      <xdr:colOff>482600</xdr:colOff>
      <xdr:row>36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BBF243-8BE2-A949-ADD4-7A7B3D992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520700</xdr:colOff>
      <xdr:row>13</xdr:row>
      <xdr:rowOff>152400</xdr:rowOff>
    </xdr:from>
    <xdr:to>
      <xdr:col>18</xdr:col>
      <xdr:colOff>469900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E895A1-9B26-E84E-9292-CE34A7945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12</xdr:row>
      <xdr:rowOff>12700</xdr:rowOff>
    </xdr:from>
    <xdr:to>
      <xdr:col>6</xdr:col>
      <xdr:colOff>44450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C1D56-0EC3-5FCE-771C-0A11E30A3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730250</xdr:colOff>
      <xdr:row>69</xdr:row>
      <xdr:rowOff>38100</xdr:rowOff>
    </xdr:from>
    <xdr:to>
      <xdr:col>5</xdr:col>
      <xdr:colOff>196850</xdr:colOff>
      <xdr:row>82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70965B-8877-9A17-509A-A9907CFB5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kumar" refreshedDate="45792.959852199077" createdVersion="8" refreshedVersion="8" minRefreshableVersion="3" recordCount="30" xr:uid="{741D0EA9-4AC1-8240-899C-07A627549D01}">
  <cacheSource type="worksheet">
    <worksheetSource ref="K3:R33" sheet="Sheet2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kumar" refreshedDate="45794.97888865741" createdVersion="8" refreshedVersion="8" minRefreshableVersion="3" recordCount="30" xr:uid="{39EEDF7A-C2E3-2B49-8CD7-C893C0994CA1}">
  <cacheSource type="worksheet">
    <worksheetSource ref="K3:W33" sheet="Sheet2"/>
  </cacheSource>
  <cacheFields count="13">
    <cacheField name="Order_ID" numFmtId="0">
      <sharedItems containsSemiMixedTypes="0" containsString="0" containsNumber="1" containsInteger="1" minValue="1001" maxValue="1030" count="30">
        <n v="1030"/>
        <n v="1029"/>
        <n v="1028"/>
        <n v="1027"/>
        <n v="1026"/>
        <n v="1025"/>
        <n v="1024"/>
        <n v="1023"/>
        <n v="1022"/>
        <n v="1021"/>
        <n v="1020"/>
        <n v="1019"/>
        <n v="1018"/>
        <n v="1017"/>
        <n v="1016"/>
        <n v="1015"/>
        <n v="1014"/>
        <n v="1013"/>
        <n v="1012"/>
        <n v="1011"/>
        <n v="1010"/>
        <n v="1009"/>
        <n v="1008"/>
        <n v="1007"/>
        <n v="1006"/>
        <n v="1005"/>
        <n v="1004"/>
        <n v="1003"/>
        <n v="1002"/>
        <n v="1001"/>
      </sharedItems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West"/>
        <s v="South"/>
        <s v="East"/>
        <s v="NULL"/>
      </sharedItems>
    </cacheField>
    <cacheField name="Order_Date" numFmtId="0">
      <sharedItems containsDate="1" containsMixedTypes="1" minDate="2025-01-03T00:00:00" maxDate="2025-12-04T00:00:00"/>
    </cacheField>
    <cacheField name="cutomer region" numFmtId="2">
      <sharedItems/>
    </cacheField>
    <cacheField name="profit margin" numFmtId="2">
      <sharedItems containsSemiMixedTypes="0" containsString="0" containsNumber="1" minValue="-47381" maxValue="36480"/>
    </cacheField>
    <cacheField name="profit margin2" numFmtId="0">
      <sharedItems containsSemiMixedTypes="0" containsString="0" containsNumber="1" minValue="-47381" maxValue="36480"/>
    </cacheField>
    <cacheField name="sum of total amount" numFmtId="0">
      <sharedItems containsString="0" containsBlank="1" containsNumber="1" containsInteger="1" minValue="14000" maxValue="137588"/>
    </cacheField>
    <cacheField name="cutomer region2" numFmtId="0">
      <sharedItems containsBlank="1"/>
    </cacheField>
  </cacheFields>
  <extLst>
    <ext xmlns:x14="http://schemas.microsoft.com/office/spreadsheetml/2009/9/main" uri="{725AE2AE-9491-48be-B2B4-4EB974FC3084}">
      <x14:pivotCacheDefinition pivotCacheId="32873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2619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2619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2619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2619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2619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2619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2619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2619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2619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2619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2619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Laptop"/>
    <s v="Electronics"/>
    <n v="1"/>
    <n v="70000"/>
    <n v="70000"/>
    <x v="0"/>
    <s v="30-03-2025"/>
    <s v="NORTH"/>
    <n v="28000"/>
    <n v="36480"/>
    <n v="114843"/>
    <s v="EAST"/>
  </r>
  <r>
    <x v="1"/>
    <s v="Microwave Oven"/>
    <s v="Appliances"/>
    <n v="2"/>
    <n v="12000"/>
    <n v="24000"/>
    <x v="1"/>
    <s v="29-03-2025"/>
    <s v="WEST"/>
    <n v="9600"/>
    <n v="28000"/>
    <n v="137588"/>
    <s v="WEST"/>
  </r>
  <r>
    <x v="2"/>
    <s v="Treadmill"/>
    <s v="Fitness"/>
    <n v="2"/>
    <n v="50000"/>
    <n v="12619"/>
    <x v="2"/>
    <s v="28-03-2025"/>
    <s v="SOUTH"/>
    <n v="-47381"/>
    <n v="22000"/>
    <n v="130990"/>
    <s v="NORTH"/>
  </r>
  <r>
    <x v="3"/>
    <s v="Sofa Set"/>
    <s v="Furniture"/>
    <n v="1"/>
    <n v="55000"/>
    <n v="55000"/>
    <x v="3"/>
    <s v="27-03-2025"/>
    <s v="EAST"/>
    <n v="22000"/>
    <n v="16000"/>
    <n v="110466"/>
    <s v="SOUTH"/>
  </r>
  <r>
    <x v="4"/>
    <s v="Water Bottle"/>
    <s v="Kitchenware"/>
    <n v="5"/>
    <n v="200"/>
    <n v="1000"/>
    <x v="0"/>
    <s v="26-03-2025"/>
    <s v="NORTH"/>
    <n v="400"/>
    <n v="12024"/>
    <n v="14000"/>
    <s v="NULL"/>
  </r>
  <r>
    <x v="5"/>
    <s v="Smart TV"/>
    <s v="Electronics"/>
    <n v="1"/>
    <n v="40000"/>
    <n v="40000"/>
    <x v="1"/>
    <s v="25-03-2025"/>
    <s v="WEST"/>
    <n v="16000"/>
    <n v="11179"/>
    <m/>
    <m/>
  </r>
  <r>
    <x v="6"/>
    <s v="Resistance Bands"/>
    <s v="Fitness"/>
    <n v="3"/>
    <n v="12619"/>
    <n v="12619"/>
    <x v="2"/>
    <s v="24-03-2025"/>
    <s v="SOUTH"/>
    <n v="-10095.200000000001"/>
    <n v="10819"/>
    <m/>
    <m/>
  </r>
  <r>
    <x v="7"/>
    <s v="Iron"/>
    <s v="Appliances"/>
    <n v="1"/>
    <n v="2500"/>
    <n v="2500"/>
    <x v="3"/>
    <s v="23-03-2025"/>
    <s v="EAST"/>
    <n v="1000"/>
    <n v="9600"/>
    <m/>
    <m/>
  </r>
  <r>
    <x v="8"/>
    <s v="Monitor"/>
    <s v="Electronics"/>
    <n v="2"/>
    <n v="15000"/>
    <n v="12619"/>
    <x v="0"/>
    <s v="22-03-2025"/>
    <s v="NORTH"/>
    <n v="-5381"/>
    <n v="9600"/>
    <m/>
    <m/>
  </r>
  <r>
    <x v="9"/>
    <s v="Rice Cooker"/>
    <s v="Kitchenware"/>
    <n v="2"/>
    <n v="4000"/>
    <n v="8000"/>
    <x v="1"/>
    <s v="21-03-2025"/>
    <s v="WEST"/>
    <n v="3200"/>
    <n v="9567"/>
    <m/>
    <m/>
  </r>
  <r>
    <x v="10"/>
    <s v="Yoga Block"/>
    <s v="Fitness"/>
    <n v="2"/>
    <n v="1200"/>
    <n v="12619"/>
    <x v="2"/>
    <s v="20-03-2025"/>
    <s v="SOUTH"/>
    <n v="11179"/>
    <n v="8140"/>
    <m/>
    <m/>
  </r>
  <r>
    <x v="11"/>
    <s v="Soundbar"/>
    <s v="Electronics"/>
    <n v="1"/>
    <n v="20000"/>
    <n v="20000"/>
    <x v="3"/>
    <s v="19-03-2025"/>
    <s v="EAST"/>
    <n v="8000"/>
    <n v="8000"/>
    <m/>
    <m/>
  </r>
  <r>
    <x v="12"/>
    <s v="Adjustable Dumbbells"/>
    <s v="Fitness"/>
    <n v="2"/>
    <n v="5500"/>
    <n v="11000"/>
    <x v="0"/>
    <s v="18-03-2025"/>
    <s v="NORTH"/>
    <n v="4400"/>
    <n v="5600"/>
    <m/>
    <m/>
  </r>
  <r>
    <x v="13"/>
    <s v="Office Chair"/>
    <s v="Furniture"/>
    <n v="1"/>
    <n v="8000"/>
    <n v="8000"/>
    <x v="1"/>
    <s v="17-03-2025"/>
    <s v="WEST"/>
    <n v="3200"/>
    <n v="5400"/>
    <m/>
    <m/>
  </r>
  <r>
    <x v="14"/>
    <s v="Electric Kettle"/>
    <s v="Kitchenware"/>
    <n v="2"/>
    <n v="1500"/>
    <n v="12619"/>
    <x v="2"/>
    <s v="16-03-2025"/>
    <s v="SOUTH"/>
    <n v="10819"/>
    <n v="4400"/>
    <m/>
    <m/>
  </r>
  <r>
    <x v="15"/>
    <s v="Hair Dryer"/>
    <s v="Appliances"/>
    <n v="3"/>
    <n v="1800"/>
    <n v="5400"/>
    <x v="3"/>
    <s v="15-03-2025"/>
    <s v="EAST"/>
    <n v="2160"/>
    <n v="3200"/>
    <m/>
    <m/>
  </r>
  <r>
    <x v="16"/>
    <s v="Resistance Bands"/>
    <s v="Fitness"/>
    <n v="2"/>
    <n v="900"/>
    <n v="13104"/>
    <x v="0"/>
    <s v="14-03-2025"/>
    <s v="NORTH"/>
    <n v="12024"/>
    <n v="3200"/>
    <m/>
    <m/>
  </r>
  <r>
    <x v="17"/>
    <s v="Air Purifier"/>
    <s v="Appliances"/>
    <n v="2"/>
    <n v="12000"/>
    <n v="24000"/>
    <x v="1"/>
    <s v="13-03-2025"/>
    <s v="WEST"/>
    <n v="9600"/>
    <n v="2160"/>
    <m/>
    <m/>
  </r>
  <r>
    <x v="18"/>
    <s v="Toaster"/>
    <s v="Kitchenware"/>
    <n v="1"/>
    <n v="2200"/>
    <n v="2200"/>
    <x v="2"/>
    <d v="2025-12-03T00:00:00"/>
    <s v="SOUTH"/>
    <n v="880"/>
    <n v="2000"/>
    <m/>
    <m/>
  </r>
  <r>
    <x v="19"/>
    <s v="Laptop Stand"/>
    <s v="Electronics"/>
    <n v="5"/>
    <n v="14943"/>
    <n v="14943"/>
    <x v="3"/>
    <d v="2025-11-03T00:00:00"/>
    <s v="EAST"/>
    <n v="-29886"/>
    <n v="1400"/>
    <m/>
    <m/>
  </r>
  <r>
    <x v="20"/>
    <s v="Dumbbells"/>
    <s v="Fitness"/>
    <n v="2"/>
    <n v="1500"/>
    <n v="3000"/>
    <x v="1"/>
    <d v="2025-10-03T00:00:00"/>
    <s v="WEST"/>
    <n v="1200"/>
    <n v="1200"/>
    <m/>
    <m/>
  </r>
  <r>
    <x v="21"/>
    <s v="Vacuum Cleaner"/>
    <s v="Appliances"/>
    <n v="2"/>
    <n v="6000"/>
    <n v="16767"/>
    <x v="0"/>
    <d v="2025-09-03T00:00:00"/>
    <s v="NORTH"/>
    <n v="9567"/>
    <n v="1000"/>
    <m/>
    <m/>
  </r>
  <r>
    <x v="22"/>
    <s v="Air Fryer"/>
    <s v="Kitchenware"/>
    <n v="3"/>
    <n v="4500"/>
    <n v="13500"/>
    <x v="3"/>
    <d v="2025-08-03T00:00:00"/>
    <s v="EAST"/>
    <n v="5400"/>
    <n v="880"/>
    <m/>
    <m/>
  </r>
  <r>
    <x v="23"/>
    <s v="Treadmill"/>
    <s v="Fitness"/>
    <n v="1"/>
    <n v="20350"/>
    <n v="20350"/>
    <x v="2"/>
    <d v="2025-07-03T00:00:00"/>
    <s v="SOUTH"/>
    <n v="8140"/>
    <n v="600"/>
    <m/>
    <m/>
  </r>
  <r>
    <x v="24"/>
    <s v="Smart Watch"/>
    <s v="Electronics"/>
    <n v="2"/>
    <n v="7000"/>
    <n v="14000"/>
    <x v="4"/>
    <d v="2025-06-03T00:00:00"/>
    <s v="NULL"/>
    <n v="5600"/>
    <n v="400"/>
    <m/>
    <m/>
  </r>
  <r>
    <x v="25"/>
    <s v="Running Shoes"/>
    <s v="Footwear"/>
    <n v="2"/>
    <n v="2500"/>
    <n v="5000"/>
    <x v="0"/>
    <d v="2025-05-03T00:00:00"/>
    <s v="NORTH"/>
    <n v="2000"/>
    <n v="-5381"/>
    <m/>
    <m/>
  </r>
  <r>
    <x v="26"/>
    <s v="Bluetooth Speaker"/>
    <s v="Electronics"/>
    <n v="4"/>
    <n v="30588"/>
    <n v="30588"/>
    <x v="1"/>
    <d v="2025-04-03T00:00:00"/>
    <s v="WEST"/>
    <n v="-42823.199999999997"/>
    <n v="-10095.200000000001"/>
    <m/>
    <m/>
  </r>
  <r>
    <x v="27"/>
    <s v="Coffee Maker"/>
    <s v="Kitchenware"/>
    <n v="1"/>
    <n v="3500"/>
    <n v="3500"/>
    <x v="3"/>
    <d v="2025-03-03T00:00:00"/>
    <s v="EAST"/>
    <n v="1400"/>
    <n v="-29886"/>
    <m/>
    <m/>
  </r>
  <r>
    <x v="28"/>
    <s v="Yoga Mat"/>
    <s v="Fitness"/>
    <n v="2"/>
    <n v="800"/>
    <n v="37440"/>
    <x v="2"/>
    <d v="2025-02-03T00:00:00"/>
    <s v="SOUTH"/>
    <n v="36480"/>
    <n v="-42823.199999999997"/>
    <m/>
    <m/>
  </r>
  <r>
    <x v="29"/>
    <s v="Wireless Mouse"/>
    <s v="Electronics"/>
    <n v="3"/>
    <n v="500"/>
    <n v="1500"/>
    <x v="0"/>
    <d v="2025-01-03T00:00:00"/>
    <s v="NORTH"/>
    <n v="600"/>
    <n v="-4738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2952B-13F0-3B47-B87A-8CCF58E0C21C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">
  <location ref="A3:B9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6">
        <item n="East " x="2"/>
        <item x="0"/>
        <item x="4"/>
        <item x="1"/>
        <item x="3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2DD78-6A09-5F47-A2B5-2BF5ABEF2143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B36:C67" firstHeaderRow="1" firstDataRow="1" firstDataCol="1"/>
  <pivotFields count="13">
    <pivotField axis="axisRow" showAll="0">
      <items count="31"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numFmtId="2"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Total_Amount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3B358-701E-894E-A2FE-3B6583B115CA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9" firstHeaderRow="1" firstDataRow="1" firstDataCol="1"/>
  <pivotFields count="13">
    <pivotField showAll="0">
      <items count="31"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numFmtId="2"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FB54-6ADD-0D4D-896F-FA21A2ED80DB}">
  <dimension ref="A1:H31"/>
  <sheetViews>
    <sheetView workbookViewId="0">
      <selection activeCell="I39" sqref="I39"/>
    </sheetView>
  </sheetViews>
  <sheetFormatPr baseColWidth="10" defaultRowHeight="16" x14ac:dyDescent="0.2"/>
  <cols>
    <col min="1" max="1" width="8.1640625" bestFit="1" customWidth="1"/>
    <col min="2" max="2" width="17.83203125" bestFit="1" customWidth="1"/>
    <col min="3" max="3" width="10.6640625" bestFit="1" customWidth="1"/>
    <col min="4" max="4" width="8" bestFit="1" customWidth="1"/>
    <col min="5" max="5" width="12.83203125" bestFit="1" customWidth="1"/>
    <col min="6" max="6" width="12.1640625" bestFit="1" customWidth="1"/>
    <col min="7" max="7" width="14.83203125" bestFit="1" customWidth="1"/>
    <col min="8" max="8" width="10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>
        <v>1001</v>
      </c>
      <c r="B2" s="1" t="s">
        <v>8</v>
      </c>
      <c r="C2" s="1" t="s">
        <v>9</v>
      </c>
      <c r="D2" s="1">
        <v>3</v>
      </c>
      <c r="E2" s="1">
        <v>500</v>
      </c>
      <c r="F2" s="1">
        <v>1500</v>
      </c>
      <c r="G2" s="1" t="s">
        <v>10</v>
      </c>
      <c r="H2" s="2">
        <v>45660</v>
      </c>
    </row>
    <row r="3" spans="1:8" x14ac:dyDescent="0.2">
      <c r="A3" s="1">
        <v>1002</v>
      </c>
      <c r="B3" s="1" t="s">
        <v>11</v>
      </c>
      <c r="C3" s="1" t="s">
        <v>12</v>
      </c>
      <c r="D3" s="1" t="s">
        <v>13</v>
      </c>
      <c r="E3" s="1">
        <v>800</v>
      </c>
      <c r="F3" s="1" t="s">
        <v>13</v>
      </c>
      <c r="G3" s="1" t="s">
        <v>14</v>
      </c>
      <c r="H3" s="2">
        <v>45691</v>
      </c>
    </row>
    <row r="4" spans="1:8" x14ac:dyDescent="0.2">
      <c r="A4" s="1">
        <v>1003</v>
      </c>
      <c r="B4" s="1" t="s">
        <v>15</v>
      </c>
      <c r="C4" s="1" t="s">
        <v>16</v>
      </c>
      <c r="D4" s="1">
        <v>1</v>
      </c>
      <c r="E4" s="1">
        <v>3500</v>
      </c>
      <c r="F4" s="1">
        <v>3500</v>
      </c>
      <c r="G4" s="1" t="s">
        <v>17</v>
      </c>
      <c r="H4" s="2">
        <v>45719</v>
      </c>
    </row>
    <row r="5" spans="1:8" x14ac:dyDescent="0.2">
      <c r="A5" s="1">
        <v>1004</v>
      </c>
      <c r="B5" s="1" t="s">
        <v>18</v>
      </c>
      <c r="C5" s="1" t="s">
        <v>9</v>
      </c>
      <c r="D5" s="1">
        <v>4</v>
      </c>
      <c r="E5" s="1" t="s">
        <v>13</v>
      </c>
      <c r="F5" s="1" t="s">
        <v>13</v>
      </c>
      <c r="G5" s="1" t="s">
        <v>19</v>
      </c>
      <c r="H5" s="2">
        <v>45750</v>
      </c>
    </row>
    <row r="6" spans="1:8" x14ac:dyDescent="0.2">
      <c r="A6" s="1">
        <v>1005</v>
      </c>
      <c r="B6" s="1" t="s">
        <v>20</v>
      </c>
      <c r="C6" s="1" t="s">
        <v>21</v>
      </c>
      <c r="D6" s="1">
        <v>2</v>
      </c>
      <c r="E6" s="1">
        <v>2500</v>
      </c>
      <c r="F6" s="1">
        <v>5000</v>
      </c>
      <c r="G6" s="1" t="s">
        <v>10</v>
      </c>
      <c r="H6" s="2">
        <v>45780</v>
      </c>
    </row>
    <row r="7" spans="1:8" x14ac:dyDescent="0.2">
      <c r="A7" s="1">
        <v>1006</v>
      </c>
      <c r="B7" s="1" t="s">
        <v>22</v>
      </c>
      <c r="C7" s="1" t="s">
        <v>9</v>
      </c>
      <c r="D7" s="1">
        <v>2</v>
      </c>
      <c r="E7" s="1">
        <v>7000</v>
      </c>
      <c r="F7" s="1">
        <v>14000</v>
      </c>
      <c r="G7" s="1" t="s">
        <v>13</v>
      </c>
      <c r="H7" s="2">
        <v>45811</v>
      </c>
    </row>
    <row r="8" spans="1:8" x14ac:dyDescent="0.2">
      <c r="A8" s="1">
        <v>1007</v>
      </c>
      <c r="B8" s="1" t="s">
        <v>23</v>
      </c>
      <c r="C8" s="1" t="s">
        <v>12</v>
      </c>
      <c r="D8" s="1">
        <v>1</v>
      </c>
      <c r="E8" s="1" t="s">
        <v>13</v>
      </c>
      <c r="F8" s="1" t="s">
        <v>13</v>
      </c>
      <c r="G8" s="1" t="s">
        <v>14</v>
      </c>
      <c r="H8" s="2">
        <v>45841</v>
      </c>
    </row>
    <row r="9" spans="1:8" x14ac:dyDescent="0.2">
      <c r="A9" s="1">
        <v>1008</v>
      </c>
      <c r="B9" s="1" t="s">
        <v>24</v>
      </c>
      <c r="C9" s="1" t="s">
        <v>16</v>
      </c>
      <c r="D9" s="1">
        <v>3</v>
      </c>
      <c r="E9" s="1">
        <v>4500</v>
      </c>
      <c r="F9" s="1">
        <v>13500</v>
      </c>
      <c r="G9" s="1" t="s">
        <v>17</v>
      </c>
      <c r="H9" s="2">
        <v>45872</v>
      </c>
    </row>
    <row r="10" spans="1:8" x14ac:dyDescent="0.2">
      <c r="A10" s="1">
        <v>1009</v>
      </c>
      <c r="B10" s="1" t="s">
        <v>25</v>
      </c>
      <c r="C10" s="1" t="s">
        <v>26</v>
      </c>
      <c r="D10" s="1" t="s">
        <v>13</v>
      </c>
      <c r="E10" s="1">
        <v>6000</v>
      </c>
      <c r="F10" s="1" t="s">
        <v>13</v>
      </c>
      <c r="G10" s="1" t="s">
        <v>10</v>
      </c>
      <c r="H10" s="2">
        <v>45903</v>
      </c>
    </row>
    <row r="11" spans="1:8" x14ac:dyDescent="0.2">
      <c r="A11" s="1">
        <v>1010</v>
      </c>
      <c r="B11" s="1" t="s">
        <v>27</v>
      </c>
      <c r="C11" s="1" t="s">
        <v>12</v>
      </c>
      <c r="D11" s="1">
        <v>2</v>
      </c>
      <c r="E11" s="1">
        <v>1500</v>
      </c>
      <c r="F11" s="1">
        <v>3000</v>
      </c>
      <c r="G11" s="1" t="s">
        <v>19</v>
      </c>
      <c r="H11" s="2">
        <v>45933</v>
      </c>
    </row>
    <row r="12" spans="1:8" x14ac:dyDescent="0.2">
      <c r="A12" s="1">
        <v>1011</v>
      </c>
      <c r="B12" s="1" t="s">
        <v>28</v>
      </c>
      <c r="C12" s="1" t="s">
        <v>9</v>
      </c>
      <c r="D12" s="1">
        <v>5</v>
      </c>
      <c r="E12" s="1" t="s">
        <v>13</v>
      </c>
      <c r="F12" s="1" t="s">
        <v>13</v>
      </c>
      <c r="G12" s="1" t="s">
        <v>17</v>
      </c>
      <c r="H12" s="2">
        <v>45964</v>
      </c>
    </row>
    <row r="13" spans="1:8" x14ac:dyDescent="0.2">
      <c r="A13" s="1">
        <v>1012</v>
      </c>
      <c r="B13" s="1" t="s">
        <v>29</v>
      </c>
      <c r="C13" s="1" t="s">
        <v>16</v>
      </c>
      <c r="D13" s="1">
        <v>1</v>
      </c>
      <c r="E13" s="1">
        <v>2200</v>
      </c>
      <c r="F13" s="1">
        <v>2200</v>
      </c>
      <c r="G13" s="1" t="s">
        <v>14</v>
      </c>
      <c r="H13" s="2">
        <v>45994</v>
      </c>
    </row>
    <row r="14" spans="1:8" x14ac:dyDescent="0.2">
      <c r="A14" s="1">
        <v>1013</v>
      </c>
      <c r="B14" s="1" t="s">
        <v>30</v>
      </c>
      <c r="C14" s="1" t="s">
        <v>26</v>
      </c>
      <c r="D14" s="1">
        <v>2</v>
      </c>
      <c r="E14" s="1">
        <v>12000</v>
      </c>
      <c r="F14" s="1">
        <v>24000</v>
      </c>
      <c r="G14" s="1" t="s">
        <v>19</v>
      </c>
      <c r="H14" s="1" t="s">
        <v>31</v>
      </c>
    </row>
    <row r="15" spans="1:8" x14ac:dyDescent="0.2">
      <c r="A15" s="1">
        <v>1014</v>
      </c>
      <c r="B15" s="1" t="s">
        <v>32</v>
      </c>
      <c r="C15" s="1" t="s">
        <v>12</v>
      </c>
      <c r="D15" s="1" t="s">
        <v>13</v>
      </c>
      <c r="E15" s="1">
        <v>900</v>
      </c>
      <c r="F15" s="1" t="s">
        <v>13</v>
      </c>
      <c r="G15" s="1" t="s">
        <v>10</v>
      </c>
      <c r="H15" s="1" t="s">
        <v>33</v>
      </c>
    </row>
    <row r="16" spans="1:8" x14ac:dyDescent="0.2">
      <c r="A16" s="1">
        <v>1015</v>
      </c>
      <c r="B16" s="1" t="s">
        <v>34</v>
      </c>
      <c r="C16" s="1" t="s">
        <v>26</v>
      </c>
      <c r="D16" s="1">
        <v>3</v>
      </c>
      <c r="E16" s="1">
        <v>1800</v>
      </c>
      <c r="F16" s="1">
        <v>5400</v>
      </c>
      <c r="G16" s="1" t="s">
        <v>17</v>
      </c>
      <c r="H16" s="1" t="s">
        <v>35</v>
      </c>
    </row>
    <row r="17" spans="1:8" x14ac:dyDescent="0.2">
      <c r="A17" s="1">
        <v>1016</v>
      </c>
      <c r="B17" s="1" t="s">
        <v>36</v>
      </c>
      <c r="C17" s="1" t="s">
        <v>16</v>
      </c>
      <c r="D17" s="1" t="s">
        <v>13</v>
      </c>
      <c r="E17" s="1">
        <v>1500</v>
      </c>
      <c r="F17" s="1" t="s">
        <v>13</v>
      </c>
      <c r="G17" s="1" t="s">
        <v>14</v>
      </c>
      <c r="H17" s="1" t="s">
        <v>37</v>
      </c>
    </row>
    <row r="18" spans="1:8" x14ac:dyDescent="0.2">
      <c r="A18" s="1">
        <v>1017</v>
      </c>
      <c r="B18" s="1" t="s">
        <v>38</v>
      </c>
      <c r="C18" s="1" t="s">
        <v>39</v>
      </c>
      <c r="D18" s="1">
        <v>1</v>
      </c>
      <c r="E18" s="1">
        <v>8000</v>
      </c>
      <c r="F18" s="1">
        <v>8000</v>
      </c>
      <c r="G18" s="1" t="s">
        <v>19</v>
      </c>
      <c r="H18" s="1" t="s">
        <v>40</v>
      </c>
    </row>
    <row r="19" spans="1:8" x14ac:dyDescent="0.2">
      <c r="A19" s="1">
        <v>1018</v>
      </c>
      <c r="B19" s="1" t="s">
        <v>41</v>
      </c>
      <c r="C19" s="1" t="s">
        <v>12</v>
      </c>
      <c r="D19" s="1">
        <v>2</v>
      </c>
      <c r="E19" s="1">
        <v>5500</v>
      </c>
      <c r="F19" s="1">
        <v>11000</v>
      </c>
      <c r="G19" s="1" t="s">
        <v>10</v>
      </c>
      <c r="H19" s="1" t="s">
        <v>42</v>
      </c>
    </row>
    <row r="20" spans="1:8" x14ac:dyDescent="0.2">
      <c r="A20" s="1">
        <v>1019</v>
      </c>
      <c r="B20" s="1" t="s">
        <v>43</v>
      </c>
      <c r="C20" s="1" t="s">
        <v>9</v>
      </c>
      <c r="D20" s="1">
        <v>1</v>
      </c>
      <c r="E20" s="1">
        <v>20000</v>
      </c>
      <c r="F20" s="1">
        <v>20000</v>
      </c>
      <c r="G20" s="1" t="s">
        <v>17</v>
      </c>
      <c r="H20" s="1" t="s">
        <v>44</v>
      </c>
    </row>
    <row r="21" spans="1:8" x14ac:dyDescent="0.2">
      <c r="A21" s="1">
        <v>1020</v>
      </c>
      <c r="B21" s="1" t="s">
        <v>45</v>
      </c>
      <c r="C21" s="1" t="s">
        <v>12</v>
      </c>
      <c r="D21" s="1" t="s">
        <v>13</v>
      </c>
      <c r="E21" s="1">
        <v>1200</v>
      </c>
      <c r="F21" s="1" t="s">
        <v>13</v>
      </c>
      <c r="G21" s="1" t="s">
        <v>14</v>
      </c>
      <c r="H21" s="1" t="s">
        <v>46</v>
      </c>
    </row>
    <row r="22" spans="1:8" x14ac:dyDescent="0.2">
      <c r="A22" s="1">
        <v>1021</v>
      </c>
      <c r="B22" s="1" t="s">
        <v>47</v>
      </c>
      <c r="C22" s="1" t="s">
        <v>16</v>
      </c>
      <c r="D22" s="1">
        <v>2</v>
      </c>
      <c r="E22" s="1">
        <v>4000</v>
      </c>
      <c r="F22" s="1">
        <v>8000</v>
      </c>
      <c r="G22" s="1" t="s">
        <v>19</v>
      </c>
      <c r="H22" s="1" t="s">
        <v>48</v>
      </c>
    </row>
    <row r="23" spans="1:8" x14ac:dyDescent="0.2">
      <c r="A23" s="1">
        <v>1022</v>
      </c>
      <c r="B23" s="1" t="s">
        <v>49</v>
      </c>
      <c r="C23" s="1" t="s">
        <v>9</v>
      </c>
      <c r="D23" s="1" t="s">
        <v>13</v>
      </c>
      <c r="E23" s="1">
        <v>15000</v>
      </c>
      <c r="F23" s="1" t="s">
        <v>13</v>
      </c>
      <c r="G23" s="1" t="s">
        <v>10</v>
      </c>
      <c r="H23" s="1" t="s">
        <v>50</v>
      </c>
    </row>
    <row r="24" spans="1:8" x14ac:dyDescent="0.2">
      <c r="A24" s="1">
        <v>1023</v>
      </c>
      <c r="B24" s="1" t="s">
        <v>51</v>
      </c>
      <c r="C24" s="1" t="s">
        <v>26</v>
      </c>
      <c r="D24" s="1">
        <v>1</v>
      </c>
      <c r="E24" s="1">
        <v>2500</v>
      </c>
      <c r="F24" s="1">
        <v>2500</v>
      </c>
      <c r="G24" s="1" t="s">
        <v>17</v>
      </c>
      <c r="H24" s="1" t="s">
        <v>52</v>
      </c>
    </row>
    <row r="25" spans="1:8" x14ac:dyDescent="0.2">
      <c r="A25" s="1">
        <v>1024</v>
      </c>
      <c r="B25" s="1" t="s">
        <v>32</v>
      </c>
      <c r="C25" s="1" t="s">
        <v>12</v>
      </c>
      <c r="D25" s="1">
        <v>3</v>
      </c>
      <c r="E25" s="1" t="s">
        <v>13</v>
      </c>
      <c r="F25" s="1" t="s">
        <v>13</v>
      </c>
      <c r="G25" s="1" t="s">
        <v>14</v>
      </c>
      <c r="H25" s="1" t="s">
        <v>53</v>
      </c>
    </row>
    <row r="26" spans="1:8" x14ac:dyDescent="0.2">
      <c r="A26" s="1">
        <v>1025</v>
      </c>
      <c r="B26" s="1" t="s">
        <v>54</v>
      </c>
      <c r="C26" s="1" t="s">
        <v>9</v>
      </c>
      <c r="D26" s="1">
        <v>1</v>
      </c>
      <c r="E26" s="1">
        <v>40000</v>
      </c>
      <c r="F26" s="1">
        <v>40000</v>
      </c>
      <c r="G26" s="1" t="s">
        <v>19</v>
      </c>
      <c r="H26" s="1" t="s">
        <v>55</v>
      </c>
    </row>
    <row r="27" spans="1:8" x14ac:dyDescent="0.2">
      <c r="A27" s="1">
        <v>1026</v>
      </c>
      <c r="B27" s="1" t="s">
        <v>56</v>
      </c>
      <c r="C27" s="1" t="s">
        <v>16</v>
      </c>
      <c r="D27" s="1">
        <v>5</v>
      </c>
      <c r="E27" s="1">
        <v>200</v>
      </c>
      <c r="F27" s="1">
        <v>1000</v>
      </c>
      <c r="G27" s="1" t="s">
        <v>10</v>
      </c>
      <c r="H27" s="1" t="s">
        <v>57</v>
      </c>
    </row>
    <row r="28" spans="1:8" x14ac:dyDescent="0.2">
      <c r="A28" s="1">
        <v>1027</v>
      </c>
      <c r="B28" s="1" t="s">
        <v>58</v>
      </c>
      <c r="C28" s="1" t="s">
        <v>39</v>
      </c>
      <c r="D28" s="1">
        <v>1</v>
      </c>
      <c r="E28" s="1">
        <v>55000</v>
      </c>
      <c r="F28" s="1">
        <v>55000</v>
      </c>
      <c r="G28" s="1" t="s">
        <v>17</v>
      </c>
      <c r="H28" s="1" t="s">
        <v>59</v>
      </c>
    </row>
    <row r="29" spans="1:8" x14ac:dyDescent="0.2">
      <c r="A29" s="1">
        <v>1028</v>
      </c>
      <c r="B29" s="1" t="s">
        <v>23</v>
      </c>
      <c r="C29" s="1" t="s">
        <v>12</v>
      </c>
      <c r="D29" s="1" t="s">
        <v>13</v>
      </c>
      <c r="E29" s="1">
        <v>50000</v>
      </c>
      <c r="F29" s="1" t="s">
        <v>13</v>
      </c>
      <c r="G29" s="1" t="s">
        <v>14</v>
      </c>
      <c r="H29" s="1" t="s">
        <v>60</v>
      </c>
    </row>
    <row r="30" spans="1:8" x14ac:dyDescent="0.2">
      <c r="A30" s="1">
        <v>1029</v>
      </c>
      <c r="B30" s="1" t="s">
        <v>61</v>
      </c>
      <c r="C30" s="1" t="s">
        <v>26</v>
      </c>
      <c r="D30" s="1">
        <v>2</v>
      </c>
      <c r="E30" s="1">
        <v>12000</v>
      </c>
      <c r="F30" s="1">
        <v>24000</v>
      </c>
      <c r="G30" s="1" t="s">
        <v>19</v>
      </c>
      <c r="H30" s="1" t="s">
        <v>62</v>
      </c>
    </row>
    <row r="31" spans="1:8" x14ac:dyDescent="0.2">
      <c r="A31" s="1">
        <v>1030</v>
      </c>
      <c r="B31" s="1" t="s">
        <v>63</v>
      </c>
      <c r="C31" s="1" t="s">
        <v>9</v>
      </c>
      <c r="D31" s="1">
        <v>1</v>
      </c>
      <c r="E31" s="1">
        <v>70000</v>
      </c>
      <c r="F31" s="1">
        <v>70000</v>
      </c>
      <c r="G31" s="1" t="s">
        <v>10</v>
      </c>
      <c r="H31" s="1" t="s">
        <v>64</v>
      </c>
    </row>
  </sheetData>
  <conditionalFormatting sqref="D1:G1">
    <cfRule type="expression" dxfId="14" priority="1">
      <formula>ISBLANK(D2)</formula>
    </cfRule>
    <cfRule type="expression" dxfId="13" priority="2">
      <formula>ISBLANK(D4)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1B28-7B3B-CF4C-9A5B-672F109A4B9E}">
  <dimension ref="A3:B9"/>
  <sheetViews>
    <sheetView topLeftCell="A29" workbookViewId="0">
      <selection activeCell="B6" sqref="B6"/>
    </sheetView>
  </sheetViews>
  <sheetFormatPr baseColWidth="10" defaultRowHeight="16" x14ac:dyDescent="0.2"/>
  <cols>
    <col min="1" max="1" width="13" bestFit="1" customWidth="1"/>
    <col min="2" max="2" width="19.33203125" bestFit="1" customWidth="1"/>
  </cols>
  <sheetData>
    <row r="3" spans="1:2" x14ac:dyDescent="0.2">
      <c r="A3" s="23" t="s">
        <v>73</v>
      </c>
      <c r="B3" t="s">
        <v>71</v>
      </c>
    </row>
    <row r="4" spans="1:2" x14ac:dyDescent="0.2">
      <c r="A4" s="24" t="s">
        <v>72</v>
      </c>
      <c r="B4" s="25">
        <v>112519</v>
      </c>
    </row>
    <row r="5" spans="1:2" x14ac:dyDescent="0.2">
      <c r="A5" s="24" t="s">
        <v>10</v>
      </c>
      <c r="B5" s="25">
        <v>126357</v>
      </c>
    </row>
    <row r="6" spans="1:2" x14ac:dyDescent="0.2">
      <c r="A6" s="24" t="s">
        <v>13</v>
      </c>
      <c r="B6" s="25">
        <v>14000</v>
      </c>
    </row>
    <row r="7" spans="1:2" x14ac:dyDescent="0.2">
      <c r="A7" s="24" t="s">
        <v>14</v>
      </c>
      <c r="B7" s="25">
        <v>77914</v>
      </c>
    </row>
    <row r="8" spans="1:2" x14ac:dyDescent="0.2">
      <c r="A8" s="24" t="s">
        <v>19</v>
      </c>
      <c r="B8" s="25">
        <v>119619</v>
      </c>
    </row>
    <row r="9" spans="1:2" x14ac:dyDescent="0.2">
      <c r="A9" s="24" t="s">
        <v>70</v>
      </c>
      <c r="B9" s="25">
        <v>450409</v>
      </c>
    </row>
  </sheetData>
  <conditionalFormatting sqref="A3:B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{40C5EF07-EBF5-0A45-9CDA-ED72E63E4581}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C5EF07-EBF5-0A45-9CDA-ED72E63E458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A3:B9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D597-4736-9741-B2CB-0376E0E10D70}">
  <dimension ref="A1:AJ75"/>
  <sheetViews>
    <sheetView tabSelected="1" topLeftCell="K1" zoomScaleNormal="100" workbookViewId="0">
      <selection sqref="A1:V1"/>
    </sheetView>
  </sheetViews>
  <sheetFormatPr baseColWidth="10" defaultRowHeight="16" x14ac:dyDescent="0.2"/>
  <cols>
    <col min="1" max="1" width="8.1640625" bestFit="1" customWidth="1"/>
    <col min="2" max="2" width="18.33203125" bestFit="1" customWidth="1"/>
    <col min="3" max="3" width="11" bestFit="1" customWidth="1"/>
    <col min="4" max="4" width="8" bestFit="1" customWidth="1"/>
    <col min="5" max="5" width="12.83203125" bestFit="1" customWidth="1"/>
    <col min="14" max="14" width="8" bestFit="1" customWidth="1"/>
    <col min="15" max="15" width="12.83203125" bestFit="1" customWidth="1"/>
    <col min="16" max="16" width="12.1640625" bestFit="1" customWidth="1"/>
    <col min="20" max="20" width="13.5" bestFit="1" customWidth="1"/>
    <col min="22" max="22" width="18.1640625" bestFit="1" customWidth="1"/>
    <col min="23" max="23" width="15.6640625" bestFit="1" customWidth="1"/>
    <col min="28" max="28" width="10.5" bestFit="1" customWidth="1"/>
    <col min="29" max="29" width="17.6640625" bestFit="1" customWidth="1"/>
    <col min="30" max="30" width="16.6640625" bestFit="1" customWidth="1"/>
    <col min="31" max="31" width="20.6640625" bestFit="1" customWidth="1"/>
    <col min="32" max="32" width="14.1640625" bestFit="1" customWidth="1"/>
    <col min="34" max="35" width="15.6640625" bestFit="1" customWidth="1"/>
    <col min="36" max="36" width="12" bestFit="1" customWidth="1"/>
  </cols>
  <sheetData>
    <row r="1" spans="1:27" ht="31" customHeight="1" x14ac:dyDescent="0.4">
      <c r="A1" s="15" t="s">
        <v>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7" ht="19" x14ac:dyDescent="0.25">
      <c r="A3" s="8" t="s">
        <v>0</v>
      </c>
      <c r="B3" s="46" t="s">
        <v>1</v>
      </c>
      <c r="C3" s="46" t="s">
        <v>2</v>
      </c>
      <c r="D3" s="47" t="s">
        <v>3</v>
      </c>
      <c r="E3" s="47" t="s">
        <v>4</v>
      </c>
      <c r="F3" s="47" t="s">
        <v>5</v>
      </c>
      <c r="G3" s="47" t="s">
        <v>6</v>
      </c>
      <c r="H3" s="47" t="s">
        <v>7</v>
      </c>
      <c r="I3" s="13"/>
      <c r="K3" s="38" t="s">
        <v>0</v>
      </c>
      <c r="L3" s="38" t="s">
        <v>1</v>
      </c>
      <c r="M3" s="38" t="s">
        <v>2</v>
      </c>
      <c r="N3" s="39" t="s">
        <v>3</v>
      </c>
      <c r="O3" s="39" t="s">
        <v>4</v>
      </c>
      <c r="P3" s="39" t="s">
        <v>5</v>
      </c>
      <c r="Q3" s="39" t="s">
        <v>6</v>
      </c>
      <c r="R3" s="39" t="s">
        <v>7</v>
      </c>
      <c r="S3" s="40" t="s">
        <v>65</v>
      </c>
      <c r="T3" s="41" t="s">
        <v>74</v>
      </c>
      <c r="U3" s="38" t="str" cm="1">
        <f t="array" ref="U3:U33">_xlfn._xlws.SORT(T3:T33,1,-1)</f>
        <v>profit margin</v>
      </c>
      <c r="V3" s="42" t="s">
        <v>88</v>
      </c>
      <c r="W3" s="42" t="s">
        <v>65</v>
      </c>
      <c r="X3" s="43"/>
    </row>
    <row r="4" spans="1:27" x14ac:dyDescent="0.2">
      <c r="A4" s="5">
        <v>1001</v>
      </c>
      <c r="B4" s="5" t="s">
        <v>8</v>
      </c>
      <c r="C4" s="5" t="s">
        <v>9</v>
      </c>
      <c r="D4" s="5">
        <v>3</v>
      </c>
      <c r="E4" s="5">
        <v>500</v>
      </c>
      <c r="F4" s="5">
        <v>1500</v>
      </c>
      <c r="G4" s="5" t="s">
        <v>10</v>
      </c>
      <c r="H4" s="6">
        <v>45660</v>
      </c>
      <c r="I4" s="13"/>
      <c r="K4" s="11">
        <v>1030</v>
      </c>
      <c r="L4" s="11" t="s">
        <v>63</v>
      </c>
      <c r="M4" s="11" t="s">
        <v>9</v>
      </c>
      <c r="N4" s="11">
        <v>1</v>
      </c>
      <c r="O4" s="11">
        <v>70000</v>
      </c>
      <c r="P4" s="11">
        <v>70000</v>
      </c>
      <c r="Q4" s="11" t="s">
        <v>10</v>
      </c>
      <c r="R4" s="11" t="s">
        <v>64</v>
      </c>
      <c r="S4" s="44" t="str">
        <f>UPPER(TRIM(Q4))</f>
        <v>NORTH</v>
      </c>
      <c r="T4" s="45">
        <f>P4-(N4*O4*0.6)</f>
        <v>28000</v>
      </c>
      <c r="U4" s="43">
        <v>36480</v>
      </c>
      <c r="V4" s="43">
        <f>SUMIF(S3:S33,"EAST",P3:P33)</f>
        <v>114843</v>
      </c>
      <c r="W4" s="43" t="s">
        <v>84</v>
      </c>
      <c r="X4" s="43"/>
    </row>
    <row r="5" spans="1:27" x14ac:dyDescent="0.2">
      <c r="A5" s="5">
        <v>1002</v>
      </c>
      <c r="B5" s="5" t="s">
        <v>11</v>
      </c>
      <c r="C5" s="5" t="s">
        <v>12</v>
      </c>
      <c r="D5" s="5" t="s">
        <v>13</v>
      </c>
      <c r="E5" s="5">
        <v>800</v>
      </c>
      <c r="F5" s="5" t="s">
        <v>13</v>
      </c>
      <c r="G5" s="5" t="s">
        <v>14</v>
      </c>
      <c r="H5" s="6">
        <v>45691</v>
      </c>
      <c r="I5" s="13"/>
      <c r="K5" s="11">
        <v>1029</v>
      </c>
      <c r="L5" s="11" t="s">
        <v>61</v>
      </c>
      <c r="M5" s="11" t="s">
        <v>26</v>
      </c>
      <c r="N5" s="11">
        <v>2</v>
      </c>
      <c r="O5" s="11">
        <v>12000</v>
      </c>
      <c r="P5" s="11">
        <v>24000</v>
      </c>
      <c r="Q5" s="11" t="s">
        <v>19</v>
      </c>
      <c r="R5" s="11" t="s">
        <v>62</v>
      </c>
      <c r="S5" s="44" t="str">
        <f>UPPER(TRIM(Q5))</f>
        <v>WEST</v>
      </c>
      <c r="T5" s="45">
        <f>P5-(N5*O5*0.6)</f>
        <v>9600</v>
      </c>
      <c r="U5" s="43">
        <v>28000</v>
      </c>
      <c r="V5" s="43">
        <f>SUMIF(S3:S33,"WEST",P3:P33)</f>
        <v>137588</v>
      </c>
      <c r="W5" s="43" t="s">
        <v>87</v>
      </c>
      <c r="X5" s="43"/>
    </row>
    <row r="6" spans="1:27" ht="19" x14ac:dyDescent="0.25">
      <c r="A6" s="5">
        <v>1003</v>
      </c>
      <c r="B6" s="5" t="s">
        <v>15</v>
      </c>
      <c r="C6" s="5" t="s">
        <v>16</v>
      </c>
      <c r="D6" s="5">
        <v>1</v>
      </c>
      <c r="E6" s="5">
        <v>3500</v>
      </c>
      <c r="F6" s="5">
        <v>3500</v>
      </c>
      <c r="G6" s="5" t="s">
        <v>17</v>
      </c>
      <c r="H6" s="6">
        <v>45719</v>
      </c>
      <c r="I6" s="13"/>
      <c r="K6" s="11">
        <v>1028</v>
      </c>
      <c r="L6" s="11" t="s">
        <v>23</v>
      </c>
      <c r="M6" s="11" t="s">
        <v>12</v>
      </c>
      <c r="N6" s="11">
        <f>ROUND(AVERAGEIFS(D1:D75, D1:D75, "&lt;&gt;NULL"), 0)</f>
        <v>2</v>
      </c>
      <c r="O6" s="11">
        <v>50000</v>
      </c>
      <c r="P6" s="11">
        <f>ROUND(AVERAGEIFS(E1:E75, E1:E75, "&lt;&gt;NULL"), 0)</f>
        <v>12619</v>
      </c>
      <c r="Q6" s="11" t="s">
        <v>14</v>
      </c>
      <c r="R6" s="11" t="s">
        <v>60</v>
      </c>
      <c r="S6" s="44" t="str">
        <f>UPPER(TRIM(Q6))</f>
        <v>SOUTH</v>
      </c>
      <c r="T6" s="45">
        <f>P6-(N6*O6*0.6)</f>
        <v>-47381</v>
      </c>
      <c r="U6" s="43">
        <v>22000</v>
      </c>
      <c r="V6" s="43">
        <f>SUMIF(S3:S33,"NORTH",P3:P33)</f>
        <v>130990</v>
      </c>
      <c r="W6" s="43" t="s">
        <v>85</v>
      </c>
      <c r="X6" s="43"/>
      <c r="Y6" s="32" t="s">
        <v>78</v>
      </c>
      <c r="Z6" s="31"/>
      <c r="AA6" s="31"/>
    </row>
    <row r="7" spans="1:27" x14ac:dyDescent="0.2">
      <c r="A7" s="5">
        <v>1004</v>
      </c>
      <c r="B7" s="5" t="s">
        <v>18</v>
      </c>
      <c r="C7" s="5" t="s">
        <v>9</v>
      </c>
      <c r="D7" s="5">
        <v>4</v>
      </c>
      <c r="E7" s="5" t="s">
        <v>13</v>
      </c>
      <c r="F7" s="5" t="s">
        <v>13</v>
      </c>
      <c r="G7" s="5" t="s">
        <v>19</v>
      </c>
      <c r="H7" s="6">
        <v>45750</v>
      </c>
      <c r="I7" s="13"/>
      <c r="K7" s="11">
        <v>1027</v>
      </c>
      <c r="L7" s="11" t="s">
        <v>58</v>
      </c>
      <c r="M7" s="11" t="s">
        <v>39</v>
      </c>
      <c r="N7" s="11">
        <v>1</v>
      </c>
      <c r="O7" s="11">
        <v>55000</v>
      </c>
      <c r="P7" s="11">
        <v>55000</v>
      </c>
      <c r="Q7" s="11" t="s">
        <v>17</v>
      </c>
      <c r="R7" s="11" t="s">
        <v>59</v>
      </c>
      <c r="S7" s="44" t="str">
        <f>UPPER(TRIM(Q7))</f>
        <v>EAST</v>
      </c>
      <c r="T7" s="45">
        <f>P7-(N7*O7*0.6)</f>
        <v>22000</v>
      </c>
      <c r="U7" s="43">
        <v>16000</v>
      </c>
      <c r="V7" s="43">
        <f>SUMIF(S3:S33,"SOUTH",P3:P33)</f>
        <v>110466</v>
      </c>
      <c r="W7" s="43" t="s">
        <v>86</v>
      </c>
      <c r="X7" s="43"/>
    </row>
    <row r="8" spans="1:27" ht="21" x14ac:dyDescent="0.25">
      <c r="A8" s="5">
        <v>1005</v>
      </c>
      <c r="B8" s="5" t="s">
        <v>20</v>
      </c>
      <c r="C8" s="5" t="s">
        <v>21</v>
      </c>
      <c r="D8" s="5">
        <v>2</v>
      </c>
      <c r="E8" s="5">
        <v>2500</v>
      </c>
      <c r="F8" s="5">
        <v>5000</v>
      </c>
      <c r="G8" s="5" t="s">
        <v>10</v>
      </c>
      <c r="H8" s="6">
        <v>45780</v>
      </c>
      <c r="I8" s="13"/>
      <c r="K8" s="11">
        <v>1026</v>
      </c>
      <c r="L8" s="11" t="s">
        <v>56</v>
      </c>
      <c r="M8" s="11" t="s">
        <v>16</v>
      </c>
      <c r="N8" s="11">
        <v>5</v>
      </c>
      <c r="O8" s="11">
        <v>200</v>
      </c>
      <c r="P8" s="11">
        <v>1000</v>
      </c>
      <c r="Q8" s="11" t="s">
        <v>10</v>
      </c>
      <c r="R8" s="11" t="s">
        <v>57</v>
      </c>
      <c r="S8" s="44" t="str">
        <f>UPPER(TRIM(Q8))</f>
        <v>NORTH</v>
      </c>
      <c r="T8" s="45">
        <f>P8-(N8*O8*0.6)</f>
        <v>400</v>
      </c>
      <c r="U8" s="43">
        <v>12024</v>
      </c>
      <c r="V8" s="43">
        <f>SUMIF(S3:S33,"NULL",P3:P33)</f>
        <v>14000</v>
      </c>
      <c r="W8" s="43" t="s">
        <v>13</v>
      </c>
      <c r="X8" s="43"/>
      <c r="Y8">
        <v>1023</v>
      </c>
      <c r="Z8" s="29" t="s">
        <v>76</v>
      </c>
      <c r="AA8" s="29"/>
    </row>
    <row r="9" spans="1:27" ht="21" x14ac:dyDescent="0.25">
      <c r="A9" s="5">
        <v>1006</v>
      </c>
      <c r="B9" s="5" t="s">
        <v>22</v>
      </c>
      <c r="C9" s="5" t="s">
        <v>9</v>
      </c>
      <c r="D9" s="5">
        <v>2</v>
      </c>
      <c r="E9" s="5">
        <v>7000</v>
      </c>
      <c r="F9" s="5">
        <v>14000</v>
      </c>
      <c r="G9" s="5" t="s">
        <v>13</v>
      </c>
      <c r="H9" s="6">
        <v>45811</v>
      </c>
      <c r="I9" s="13"/>
      <c r="J9" s="7"/>
      <c r="K9" s="11">
        <v>1025</v>
      </c>
      <c r="L9" s="11" t="s">
        <v>54</v>
      </c>
      <c r="M9" s="11" t="s">
        <v>9</v>
      </c>
      <c r="N9" s="11">
        <v>1</v>
      </c>
      <c r="O9" s="11">
        <v>40000</v>
      </c>
      <c r="P9" s="11">
        <v>40000</v>
      </c>
      <c r="Q9" s="11" t="s">
        <v>19</v>
      </c>
      <c r="R9" s="11" t="s">
        <v>55</v>
      </c>
      <c r="S9" s="44" t="str">
        <f>UPPER(TRIM(Q9))</f>
        <v>WEST</v>
      </c>
      <c r="T9" s="45">
        <f>P9-(N9*O9*0.6)</f>
        <v>16000</v>
      </c>
      <c r="U9" s="43">
        <v>11179</v>
      </c>
      <c r="V9" s="43"/>
      <c r="W9" s="43"/>
      <c r="X9" s="43"/>
      <c r="Y9">
        <f>VLOOKUP(K23,K3:R33,6,FALSE)</f>
        <v>14943</v>
      </c>
      <c r="Z9" s="29" t="s">
        <v>77</v>
      </c>
      <c r="AA9" s="29"/>
    </row>
    <row r="10" spans="1:27" x14ac:dyDescent="0.2">
      <c r="A10" s="5">
        <v>1007</v>
      </c>
      <c r="B10" s="5" t="s">
        <v>23</v>
      </c>
      <c r="C10" s="5" t="s">
        <v>12</v>
      </c>
      <c r="D10" s="5">
        <v>1</v>
      </c>
      <c r="E10" s="5" t="s">
        <v>13</v>
      </c>
      <c r="F10" s="5" t="s">
        <v>13</v>
      </c>
      <c r="G10" s="5" t="s">
        <v>14</v>
      </c>
      <c r="H10" s="6">
        <v>45841</v>
      </c>
      <c r="I10" s="13"/>
      <c r="K10" s="11">
        <v>1024</v>
      </c>
      <c r="L10" s="11" t="s">
        <v>32</v>
      </c>
      <c r="M10" s="11" t="s">
        <v>12</v>
      </c>
      <c r="N10" s="11">
        <v>3</v>
      </c>
      <c r="O10" s="11">
        <f>ROUND(AVERAGEIFS(E1:E83, E1:E83, "&lt;&gt;NULL"), 0)</f>
        <v>12619</v>
      </c>
      <c r="P10" s="11">
        <f>ROUND(AVERAGEIFS(E1:E83, E1:E83, "&lt;&gt;NULL"), 0)</f>
        <v>12619</v>
      </c>
      <c r="Q10" s="11" t="s">
        <v>14</v>
      </c>
      <c r="R10" s="11" t="s">
        <v>53</v>
      </c>
      <c r="S10" s="44" t="str">
        <f>UPPER(TRIM(Q10))</f>
        <v>SOUTH</v>
      </c>
      <c r="T10" s="45">
        <f>P10-(N10*O10*0.6)</f>
        <v>-10095.200000000001</v>
      </c>
      <c r="U10" s="43">
        <v>10819</v>
      </c>
      <c r="V10" s="43"/>
      <c r="W10" s="43"/>
      <c r="X10" s="43"/>
    </row>
    <row r="11" spans="1:27" x14ac:dyDescent="0.2">
      <c r="A11" s="5">
        <v>1008</v>
      </c>
      <c r="B11" s="5" t="s">
        <v>24</v>
      </c>
      <c r="C11" s="5" t="s">
        <v>16</v>
      </c>
      <c r="D11" s="5">
        <v>3</v>
      </c>
      <c r="E11" s="5">
        <v>4500</v>
      </c>
      <c r="F11" s="5">
        <v>13500</v>
      </c>
      <c r="G11" s="5" t="s">
        <v>17</v>
      </c>
      <c r="H11" s="6">
        <v>45872</v>
      </c>
      <c r="I11" s="13"/>
      <c r="K11" s="11">
        <v>1023</v>
      </c>
      <c r="L11" s="11" t="s">
        <v>51</v>
      </c>
      <c r="M11" s="11" t="s">
        <v>26</v>
      </c>
      <c r="N11" s="11">
        <v>1</v>
      </c>
      <c r="O11" s="11">
        <v>2500</v>
      </c>
      <c r="P11" s="11">
        <v>2500</v>
      </c>
      <c r="Q11" s="11" t="s">
        <v>17</v>
      </c>
      <c r="R11" s="11" t="s">
        <v>52</v>
      </c>
      <c r="S11" s="44" t="str">
        <f>UPPER(TRIM(Q11))</f>
        <v>EAST</v>
      </c>
      <c r="T11" s="45">
        <f>P11-(N11*O11*0.6)</f>
        <v>1000</v>
      </c>
      <c r="U11" s="43">
        <v>9600</v>
      </c>
      <c r="V11" s="43"/>
      <c r="W11" s="43"/>
      <c r="X11" s="43"/>
    </row>
    <row r="12" spans="1:27" x14ac:dyDescent="0.2">
      <c r="A12" s="5">
        <v>1009</v>
      </c>
      <c r="B12" s="5" t="s">
        <v>25</v>
      </c>
      <c r="C12" s="5" t="s">
        <v>26</v>
      </c>
      <c r="D12" s="5" t="s">
        <v>13</v>
      </c>
      <c r="E12" s="5">
        <v>6000</v>
      </c>
      <c r="F12" s="5" t="s">
        <v>13</v>
      </c>
      <c r="G12" s="5" t="s">
        <v>10</v>
      </c>
      <c r="H12" s="6">
        <v>45903</v>
      </c>
      <c r="I12" s="13"/>
      <c r="K12" s="11">
        <v>1022</v>
      </c>
      <c r="L12" s="11" t="s">
        <v>49</v>
      </c>
      <c r="M12" s="11" t="s">
        <v>9</v>
      </c>
      <c r="N12" s="11">
        <f>ROUND(AVERAGEIFS(D1:D87, D1:D87, "&lt;&gt;NULL"), 0)</f>
        <v>2</v>
      </c>
      <c r="O12" s="11">
        <v>15000</v>
      </c>
      <c r="P12" s="11">
        <f>ROUND(AVERAGEIFS(E1:E87, E1:E87, "&lt;&gt;NULL"), 0)</f>
        <v>12619</v>
      </c>
      <c r="Q12" s="11" t="s">
        <v>10</v>
      </c>
      <c r="R12" s="11" t="s">
        <v>50</v>
      </c>
      <c r="S12" s="44" t="str">
        <f>UPPER(TRIM(Q12))</f>
        <v>NORTH</v>
      </c>
      <c r="T12" s="45">
        <f>P12-(N12*O12*0.6)</f>
        <v>-5381</v>
      </c>
      <c r="U12" s="43">
        <v>9600</v>
      </c>
      <c r="V12" s="43"/>
      <c r="W12" s="43"/>
      <c r="X12" s="43"/>
    </row>
    <row r="13" spans="1:27" x14ac:dyDescent="0.2">
      <c r="A13" s="5">
        <v>1010</v>
      </c>
      <c r="B13" s="5" t="s">
        <v>27</v>
      </c>
      <c r="C13" s="5" t="s">
        <v>12</v>
      </c>
      <c r="D13" s="5">
        <v>2</v>
      </c>
      <c r="E13" s="5">
        <v>1500</v>
      </c>
      <c r="F13" s="5">
        <v>3000</v>
      </c>
      <c r="G13" s="5" t="s">
        <v>19</v>
      </c>
      <c r="H13" s="6">
        <v>45933</v>
      </c>
      <c r="I13" s="13"/>
      <c r="K13" s="11">
        <v>1021</v>
      </c>
      <c r="L13" s="11" t="s">
        <v>47</v>
      </c>
      <c r="M13" s="11" t="s">
        <v>16</v>
      </c>
      <c r="N13" s="11">
        <v>2</v>
      </c>
      <c r="O13" s="11">
        <v>4000</v>
      </c>
      <c r="P13" s="11">
        <v>8000</v>
      </c>
      <c r="Q13" s="11" t="s">
        <v>19</v>
      </c>
      <c r="R13" s="11" t="s">
        <v>48</v>
      </c>
      <c r="S13" s="44" t="str">
        <f>UPPER(TRIM(Q13))</f>
        <v>WEST</v>
      </c>
      <c r="T13" s="45">
        <f>P13-(N13*O13*0.6)</f>
        <v>3200</v>
      </c>
      <c r="U13" s="43">
        <v>9567</v>
      </c>
      <c r="V13" s="43"/>
      <c r="W13" s="43"/>
      <c r="X13" s="43"/>
    </row>
    <row r="14" spans="1:27" ht="19" x14ac:dyDescent="0.25">
      <c r="A14" s="5">
        <v>1011</v>
      </c>
      <c r="B14" s="5" t="s">
        <v>28</v>
      </c>
      <c r="C14" s="5" t="s">
        <v>9</v>
      </c>
      <c r="D14" s="5">
        <v>5</v>
      </c>
      <c r="E14" s="5" t="s">
        <v>13</v>
      </c>
      <c r="F14" s="5" t="s">
        <v>13</v>
      </c>
      <c r="G14" s="5" t="s">
        <v>17</v>
      </c>
      <c r="H14" s="6">
        <v>45964</v>
      </c>
      <c r="I14" s="13"/>
      <c r="K14" s="11">
        <v>1020</v>
      </c>
      <c r="L14" s="11" t="s">
        <v>45</v>
      </c>
      <c r="M14" s="11" t="s">
        <v>12</v>
      </c>
      <c r="N14" s="11">
        <f>ROUND(AVERAGEIFS(D1:D91, D1:D91, "&lt;&gt;NULL"), 0)</f>
        <v>2</v>
      </c>
      <c r="O14" s="11">
        <v>1200</v>
      </c>
      <c r="P14" s="11">
        <f>ROUND(AVERAGEIFS(E1:E91, E1:E91, "&lt;&gt;NULL"), 0)</f>
        <v>12619</v>
      </c>
      <c r="Q14" s="11" t="s">
        <v>14</v>
      </c>
      <c r="R14" s="11" t="s">
        <v>46</v>
      </c>
      <c r="S14" s="44" t="str">
        <f>UPPER(TRIM(Q14))</f>
        <v>SOUTH</v>
      </c>
      <c r="T14" s="45">
        <f>P14-(N14*O14*0.6)</f>
        <v>11179</v>
      </c>
      <c r="U14" s="43">
        <v>8140</v>
      </c>
      <c r="V14" s="43"/>
      <c r="W14" s="43"/>
      <c r="X14" s="43"/>
      <c r="Y14" s="33" t="s">
        <v>79</v>
      </c>
      <c r="Z14" s="34"/>
      <c r="AA14" s="34"/>
    </row>
    <row r="15" spans="1:27" x14ac:dyDescent="0.2">
      <c r="A15" s="5">
        <v>1012</v>
      </c>
      <c r="B15" s="5" t="s">
        <v>29</v>
      </c>
      <c r="C15" s="5" t="s">
        <v>16</v>
      </c>
      <c r="D15" s="5">
        <v>1</v>
      </c>
      <c r="E15" s="5">
        <v>2200</v>
      </c>
      <c r="F15" s="5">
        <v>2200</v>
      </c>
      <c r="G15" s="5" t="s">
        <v>14</v>
      </c>
      <c r="H15" s="6">
        <v>45994</v>
      </c>
      <c r="I15" s="13"/>
      <c r="K15" s="11">
        <v>1019</v>
      </c>
      <c r="L15" s="11" t="s">
        <v>43</v>
      </c>
      <c r="M15" s="11" t="s">
        <v>9</v>
      </c>
      <c r="N15" s="11">
        <v>1</v>
      </c>
      <c r="O15" s="11">
        <v>20000</v>
      </c>
      <c r="P15" s="11">
        <v>20000</v>
      </c>
      <c r="Q15" s="11" t="s">
        <v>17</v>
      </c>
      <c r="R15" s="11" t="s">
        <v>44</v>
      </c>
      <c r="S15" s="44" t="str">
        <f>UPPER(TRIM(Q15))</f>
        <v>EAST</v>
      </c>
      <c r="T15" s="45">
        <f>P15-(N15*O15*0.6)</f>
        <v>8000</v>
      </c>
      <c r="U15" s="43">
        <v>8000</v>
      </c>
      <c r="V15" s="43"/>
      <c r="W15" s="43"/>
      <c r="X15" s="43"/>
    </row>
    <row r="16" spans="1:27" x14ac:dyDescent="0.2">
      <c r="A16" s="5">
        <v>1013</v>
      </c>
      <c r="B16" s="5" t="s">
        <v>30</v>
      </c>
      <c r="C16" s="5" t="s">
        <v>26</v>
      </c>
      <c r="D16" s="5">
        <v>2</v>
      </c>
      <c r="E16" s="5">
        <v>12000</v>
      </c>
      <c r="F16" s="5">
        <v>24000</v>
      </c>
      <c r="G16" s="5" t="s">
        <v>19</v>
      </c>
      <c r="H16" s="5" t="s">
        <v>31</v>
      </c>
      <c r="I16" s="13"/>
      <c r="K16" s="11">
        <v>1018</v>
      </c>
      <c r="L16" s="11" t="s">
        <v>41</v>
      </c>
      <c r="M16" s="11" t="s">
        <v>12</v>
      </c>
      <c r="N16" s="11">
        <v>2</v>
      </c>
      <c r="O16" s="11">
        <v>5500</v>
      </c>
      <c r="P16" s="11">
        <v>11000</v>
      </c>
      <c r="Q16" s="11" t="s">
        <v>10</v>
      </c>
      <c r="R16" s="11" t="s">
        <v>42</v>
      </c>
      <c r="S16" s="44" t="str">
        <f>UPPER(TRIM(Q16))</f>
        <v>NORTH</v>
      </c>
      <c r="T16" s="45">
        <f>P16-(N16*O16*0.6)</f>
        <v>4400</v>
      </c>
      <c r="U16" s="43">
        <v>5600</v>
      </c>
      <c r="V16" s="43"/>
      <c r="W16" s="43"/>
      <c r="X16" s="43"/>
      <c r="Y16" s="35" t="s">
        <v>81</v>
      </c>
      <c r="Z16" s="35" t="s">
        <v>80</v>
      </c>
    </row>
    <row r="17" spans="1:36" x14ac:dyDescent="0.2">
      <c r="A17" s="5">
        <v>1014</v>
      </c>
      <c r="B17" s="5" t="s">
        <v>32</v>
      </c>
      <c r="C17" s="5" t="s">
        <v>12</v>
      </c>
      <c r="D17" s="5" t="s">
        <v>13</v>
      </c>
      <c r="E17" s="5">
        <v>900</v>
      </c>
      <c r="F17" s="5" t="s">
        <v>13</v>
      </c>
      <c r="G17" s="5" t="s">
        <v>10</v>
      </c>
      <c r="H17" s="5" t="s">
        <v>33</v>
      </c>
      <c r="I17" s="13"/>
      <c r="K17" s="11">
        <v>1017</v>
      </c>
      <c r="L17" s="11" t="s">
        <v>38</v>
      </c>
      <c r="M17" s="11" t="s">
        <v>39</v>
      </c>
      <c r="N17" s="11">
        <v>1</v>
      </c>
      <c r="O17" s="11">
        <v>8000</v>
      </c>
      <c r="P17" s="11">
        <v>8000</v>
      </c>
      <c r="Q17" s="11" t="s">
        <v>19</v>
      </c>
      <c r="R17" s="11" t="s">
        <v>40</v>
      </c>
      <c r="S17" s="44" t="str">
        <f>UPPER(TRIM(Q17))</f>
        <v>WEST</v>
      </c>
      <c r="T17" s="45">
        <f>P17-(N17*O17*0.6)</f>
        <v>3200</v>
      </c>
      <c r="U17" s="43">
        <v>5400</v>
      </c>
      <c r="V17" s="43"/>
      <c r="W17" s="43"/>
      <c r="X17" s="43"/>
      <c r="Y17">
        <v>1028</v>
      </c>
      <c r="Z17" t="str">
        <f>INDEX(M3:M33,MATCH(Y17,K3:K33,0))</f>
        <v>Fitness</v>
      </c>
    </row>
    <row r="18" spans="1:36" x14ac:dyDescent="0.2">
      <c r="A18" s="5">
        <v>1015</v>
      </c>
      <c r="B18" s="5" t="s">
        <v>34</v>
      </c>
      <c r="C18" s="5" t="s">
        <v>26</v>
      </c>
      <c r="D18" s="5">
        <v>3</v>
      </c>
      <c r="E18" s="5">
        <v>1800</v>
      </c>
      <c r="F18" s="5">
        <v>5400</v>
      </c>
      <c r="G18" s="5" t="s">
        <v>17</v>
      </c>
      <c r="H18" s="5" t="s">
        <v>35</v>
      </c>
      <c r="I18" s="13"/>
      <c r="K18" s="11">
        <v>1016</v>
      </c>
      <c r="L18" s="11" t="s">
        <v>36</v>
      </c>
      <c r="M18" s="11" t="s">
        <v>16</v>
      </c>
      <c r="N18" s="11">
        <f>ROUND(AVERAGEIFS(D1:D99, D1:D99, "&lt;&gt;NULL"), 0)</f>
        <v>2</v>
      </c>
      <c r="O18" s="11">
        <v>1500</v>
      </c>
      <c r="P18" s="11">
        <f>ROUND(AVERAGEIFS(E1:E99, E1:E99, "&lt;&gt;NULL"), 0)</f>
        <v>12619</v>
      </c>
      <c r="Q18" s="11" t="s">
        <v>14</v>
      </c>
      <c r="R18" s="11" t="s">
        <v>37</v>
      </c>
      <c r="S18" s="44" t="str">
        <f>UPPER(TRIM(Q18))</f>
        <v>SOUTH</v>
      </c>
      <c r="T18" s="45">
        <f>P18-(N18*O18*0.6)</f>
        <v>10819</v>
      </c>
      <c r="U18" s="43">
        <v>4400</v>
      </c>
      <c r="V18" s="43"/>
      <c r="W18" s="43"/>
      <c r="X18" s="43"/>
    </row>
    <row r="19" spans="1:36" x14ac:dyDescent="0.2">
      <c r="A19" s="5">
        <v>1016</v>
      </c>
      <c r="B19" s="5" t="s">
        <v>36</v>
      </c>
      <c r="C19" s="5" t="s">
        <v>16</v>
      </c>
      <c r="D19" s="5" t="s">
        <v>13</v>
      </c>
      <c r="E19" s="5">
        <v>1500</v>
      </c>
      <c r="F19" s="5" t="s">
        <v>13</v>
      </c>
      <c r="G19" s="5" t="s">
        <v>14</v>
      </c>
      <c r="H19" s="5" t="s">
        <v>37</v>
      </c>
      <c r="I19" s="13"/>
      <c r="K19" s="11">
        <v>1015</v>
      </c>
      <c r="L19" s="11" t="s">
        <v>34</v>
      </c>
      <c r="M19" s="11" t="s">
        <v>26</v>
      </c>
      <c r="N19" s="11">
        <v>3</v>
      </c>
      <c r="O19" s="11">
        <v>1800</v>
      </c>
      <c r="P19" s="11">
        <v>5400</v>
      </c>
      <c r="Q19" s="11" t="s">
        <v>17</v>
      </c>
      <c r="R19" s="11" t="s">
        <v>35</v>
      </c>
      <c r="S19" s="44" t="str">
        <f>UPPER(TRIM(Q19))</f>
        <v>EAST</v>
      </c>
      <c r="T19" s="45">
        <f>P19-(N19*O19*0.6)</f>
        <v>2160</v>
      </c>
      <c r="U19" s="43">
        <v>3200</v>
      </c>
      <c r="V19" s="43"/>
      <c r="W19" s="43"/>
      <c r="X19" s="43"/>
    </row>
    <row r="20" spans="1:36" x14ac:dyDescent="0.2">
      <c r="A20" s="5">
        <v>1017</v>
      </c>
      <c r="B20" s="5" t="s">
        <v>38</v>
      </c>
      <c r="C20" s="5" t="s">
        <v>39</v>
      </c>
      <c r="D20" s="5">
        <v>1</v>
      </c>
      <c r="E20" s="5">
        <v>8000</v>
      </c>
      <c r="F20" s="5">
        <v>8000</v>
      </c>
      <c r="G20" s="5" t="s">
        <v>19</v>
      </c>
      <c r="H20" s="5" t="s">
        <v>40</v>
      </c>
      <c r="I20" s="13"/>
      <c r="K20" s="11">
        <v>1014</v>
      </c>
      <c r="L20" s="11" t="s">
        <v>32</v>
      </c>
      <c r="M20" s="11" t="s">
        <v>12</v>
      </c>
      <c r="N20" s="11">
        <f>ROUND(AVERAGEIFS(D5:D103, D5:D103, "&lt;&gt;NULL"), 0)</f>
        <v>2</v>
      </c>
      <c r="O20" s="11">
        <v>900</v>
      </c>
      <c r="P20" s="11">
        <f>ROUND(AVERAGEIFS(E5:E103, E5:E103, "&lt;&gt;NULL"), 0)</f>
        <v>13104</v>
      </c>
      <c r="Q20" s="11" t="s">
        <v>10</v>
      </c>
      <c r="R20" s="11" t="s">
        <v>33</v>
      </c>
      <c r="S20" s="44" t="str">
        <f>UPPER(TRIM(Q20))</f>
        <v>NORTH</v>
      </c>
      <c r="T20" s="45">
        <f>P20-(N20*O20*0.6)</f>
        <v>12024</v>
      </c>
      <c r="U20" s="43">
        <v>3200</v>
      </c>
      <c r="V20" s="43"/>
      <c r="W20" s="43"/>
      <c r="X20" s="43"/>
    </row>
    <row r="21" spans="1:36" ht="21" x14ac:dyDescent="0.25">
      <c r="A21" s="5">
        <v>1018</v>
      </c>
      <c r="B21" s="5" t="s">
        <v>41</v>
      </c>
      <c r="C21" s="5" t="s">
        <v>12</v>
      </c>
      <c r="D21" s="5">
        <v>2</v>
      </c>
      <c r="E21" s="5">
        <v>5500</v>
      </c>
      <c r="F21" s="5">
        <v>11000</v>
      </c>
      <c r="G21" s="5" t="s">
        <v>10</v>
      </c>
      <c r="H21" s="5" t="s">
        <v>42</v>
      </c>
      <c r="I21" s="13"/>
      <c r="K21" s="11">
        <v>1013</v>
      </c>
      <c r="L21" s="11" t="s">
        <v>30</v>
      </c>
      <c r="M21" s="11" t="s">
        <v>26</v>
      </c>
      <c r="N21" s="11">
        <v>2</v>
      </c>
      <c r="O21" s="11">
        <v>12000</v>
      </c>
      <c r="P21" s="11">
        <v>24000</v>
      </c>
      <c r="Q21" s="11" t="s">
        <v>19</v>
      </c>
      <c r="R21" s="11" t="s">
        <v>31</v>
      </c>
      <c r="S21" s="44" t="str">
        <f>UPPER(TRIM(Q21))</f>
        <v>WEST</v>
      </c>
      <c r="T21" s="45">
        <f>P21-(N21*O21*0.6)</f>
        <v>9600</v>
      </c>
      <c r="U21" s="43">
        <v>2160</v>
      </c>
      <c r="V21" s="43"/>
      <c r="W21" s="43"/>
      <c r="X21" s="43"/>
      <c r="Y21" s="31" t="s">
        <v>83</v>
      </c>
      <c r="Z21" s="31"/>
      <c r="AA21" s="31"/>
    </row>
    <row r="22" spans="1:36" x14ac:dyDescent="0.2">
      <c r="A22" s="5">
        <v>1019</v>
      </c>
      <c r="B22" s="5" t="s">
        <v>43</v>
      </c>
      <c r="C22" s="5" t="s">
        <v>9</v>
      </c>
      <c r="D22" s="5">
        <v>1</v>
      </c>
      <c r="E22" s="5">
        <v>20000</v>
      </c>
      <c r="F22" s="5">
        <v>20000</v>
      </c>
      <c r="G22" s="5" t="s">
        <v>17</v>
      </c>
      <c r="H22" s="5" t="s">
        <v>44</v>
      </c>
      <c r="I22" s="13"/>
      <c r="K22" s="11">
        <v>1012</v>
      </c>
      <c r="L22" s="11" t="s">
        <v>29</v>
      </c>
      <c r="M22" s="11" t="s">
        <v>16</v>
      </c>
      <c r="N22" s="11">
        <v>1</v>
      </c>
      <c r="O22" s="11">
        <v>2200</v>
      </c>
      <c r="P22" s="11">
        <v>2200</v>
      </c>
      <c r="Q22" s="11" t="s">
        <v>14</v>
      </c>
      <c r="R22" s="12">
        <v>45994</v>
      </c>
      <c r="S22" s="44" t="str">
        <f>UPPER(TRIM(Q22))</f>
        <v>SOUTH</v>
      </c>
      <c r="T22" s="45">
        <f>P22-(N22*O22*0.6)</f>
        <v>880</v>
      </c>
      <c r="U22" s="43">
        <v>2000</v>
      </c>
      <c r="V22" s="43"/>
      <c r="W22" s="43"/>
      <c r="X22" s="43"/>
    </row>
    <row r="23" spans="1:36" ht="21" x14ac:dyDescent="0.25">
      <c r="A23" s="5">
        <v>1020</v>
      </c>
      <c r="B23" s="5" t="s">
        <v>45</v>
      </c>
      <c r="C23" s="5" t="s">
        <v>12</v>
      </c>
      <c r="D23" s="5" t="s">
        <v>13</v>
      </c>
      <c r="E23" s="5">
        <v>1200</v>
      </c>
      <c r="F23" s="5" t="s">
        <v>13</v>
      </c>
      <c r="G23" s="5" t="s">
        <v>14</v>
      </c>
      <c r="H23" s="5" t="s">
        <v>46</v>
      </c>
      <c r="I23" s="13"/>
      <c r="K23" s="11">
        <v>1011</v>
      </c>
      <c r="L23" s="11" t="s">
        <v>28</v>
      </c>
      <c r="M23" s="11" t="s">
        <v>9</v>
      </c>
      <c r="N23" s="11">
        <v>5</v>
      </c>
      <c r="O23" s="11">
        <f>ROUND(AVERAGEIFS(E11:E109, E11:E109, "&lt;&gt;NULL"), 0)</f>
        <v>14943</v>
      </c>
      <c r="P23" s="11">
        <f>ROUND(AVERAGEIFS(E11:E109, E11:E109, "&lt;&gt;NULL"), 0)</f>
        <v>14943</v>
      </c>
      <c r="Q23" s="11" t="s">
        <v>17</v>
      </c>
      <c r="R23" s="12">
        <v>45964</v>
      </c>
      <c r="S23" s="44" t="str">
        <f>UPPER(TRIM(Q23))</f>
        <v>EAST</v>
      </c>
      <c r="T23" s="45">
        <f>P23-(N23*O23*0.6)</f>
        <v>-29886</v>
      </c>
      <c r="U23" s="43">
        <v>1400</v>
      </c>
      <c r="V23" s="43"/>
      <c r="W23" s="43"/>
      <c r="X23" s="43"/>
      <c r="Y23" s="48" t="str" cm="1">
        <f t="array" ref="Y23:AI26">INDEX(_xlfn._xlws.SORT(K3:U33,11,-1),_xlfn.SEQUENCE(4),{1,2,3,4,5,6,7,8,9,10,11})</f>
        <v>Order_ID</v>
      </c>
      <c r="Z23" s="48" t="str">
        <v>Product</v>
      </c>
      <c r="AA23" s="48" t="str">
        <v>Category</v>
      </c>
      <c r="AB23" s="48" t="str">
        <v>Quantity</v>
      </c>
      <c r="AC23" s="48" t="str">
        <v>Price_Per_Unit</v>
      </c>
      <c r="AD23" s="48" t="str">
        <v>Total_Amount</v>
      </c>
      <c r="AE23" s="48" t="str">
        <v>Customer_Region</v>
      </c>
      <c r="AF23" s="48" t="str">
        <v>Order_Date</v>
      </c>
      <c r="AG23" s="48" t="str">
        <v>cutomer region</v>
      </c>
      <c r="AH23" s="48" t="str">
        <v>profit margin</v>
      </c>
      <c r="AI23" s="48" t="str">
        <v>profit margin</v>
      </c>
      <c r="AJ23" s="13"/>
    </row>
    <row r="24" spans="1:36" x14ac:dyDescent="0.2">
      <c r="A24" s="5">
        <v>1021</v>
      </c>
      <c r="B24" s="5" t="s">
        <v>47</v>
      </c>
      <c r="C24" s="5" t="s">
        <v>16</v>
      </c>
      <c r="D24" s="5">
        <v>2</v>
      </c>
      <c r="E24" s="5">
        <v>4000</v>
      </c>
      <c r="F24" s="5">
        <v>8000</v>
      </c>
      <c r="G24" s="5" t="s">
        <v>19</v>
      </c>
      <c r="H24" s="5" t="s">
        <v>48</v>
      </c>
      <c r="I24" s="13"/>
      <c r="K24" s="11">
        <v>1010</v>
      </c>
      <c r="L24" s="11" t="s">
        <v>27</v>
      </c>
      <c r="M24" s="11" t="s">
        <v>12</v>
      </c>
      <c r="N24" s="11">
        <v>2</v>
      </c>
      <c r="O24" s="11">
        <v>1500</v>
      </c>
      <c r="P24" s="11">
        <v>3000</v>
      </c>
      <c r="Q24" s="11" t="s">
        <v>19</v>
      </c>
      <c r="R24" s="12">
        <v>45933</v>
      </c>
      <c r="S24" s="44" t="str">
        <f>UPPER(TRIM(Q24))</f>
        <v>WEST</v>
      </c>
      <c r="T24" s="45">
        <f>P24-(N24*O24*0.6)</f>
        <v>1200</v>
      </c>
      <c r="U24" s="43">
        <v>1200</v>
      </c>
      <c r="V24" s="43"/>
      <c r="W24" s="43"/>
      <c r="X24" s="43"/>
      <c r="Y24">
        <v>1030</v>
      </c>
      <c r="Z24" t="str">
        <v>Laptop</v>
      </c>
      <c r="AA24" t="str">
        <v>Electronics</v>
      </c>
      <c r="AB24">
        <v>1</v>
      </c>
      <c r="AC24">
        <v>70000</v>
      </c>
      <c r="AD24">
        <v>70000</v>
      </c>
      <c r="AE24" t="str">
        <v>North</v>
      </c>
      <c r="AF24" t="str">
        <v>30-03-2025</v>
      </c>
      <c r="AG24" t="str">
        <v>NORTH</v>
      </c>
      <c r="AH24">
        <v>28000</v>
      </c>
      <c r="AI24">
        <v>36480</v>
      </c>
    </row>
    <row r="25" spans="1:36" x14ac:dyDescent="0.2">
      <c r="A25" s="5">
        <v>1022</v>
      </c>
      <c r="B25" s="5" t="s">
        <v>49</v>
      </c>
      <c r="C25" s="5" t="s">
        <v>9</v>
      </c>
      <c r="D25" s="5" t="s">
        <v>13</v>
      </c>
      <c r="E25" s="5">
        <v>15000</v>
      </c>
      <c r="F25" s="5" t="s">
        <v>13</v>
      </c>
      <c r="G25" s="5" t="s">
        <v>10</v>
      </c>
      <c r="H25" s="5" t="s">
        <v>50</v>
      </c>
      <c r="I25" s="13"/>
      <c r="K25" s="11">
        <v>1009</v>
      </c>
      <c r="L25" s="11" t="s">
        <v>25</v>
      </c>
      <c r="M25" s="11" t="s">
        <v>26</v>
      </c>
      <c r="N25" s="11">
        <f>ROUND(AVERAGEIFS(D15:D113, D15:D113, "&lt;&gt;NULL"), 0)</f>
        <v>2</v>
      </c>
      <c r="O25" s="11">
        <v>6000</v>
      </c>
      <c r="P25" s="11">
        <f>ROUND(AVERAGEIFS(E15:E113, E15:E113, "&lt;&gt;NULL"), 0)</f>
        <v>16767</v>
      </c>
      <c r="Q25" s="11" t="s">
        <v>10</v>
      </c>
      <c r="R25" s="12">
        <v>45903</v>
      </c>
      <c r="S25" s="44" t="str">
        <f>UPPER(TRIM(Q25))</f>
        <v>NORTH</v>
      </c>
      <c r="T25" s="45">
        <f>P25-(N25*O25*0.6)</f>
        <v>9567</v>
      </c>
      <c r="U25" s="43">
        <v>1000</v>
      </c>
      <c r="V25" s="43"/>
      <c r="W25" s="43"/>
      <c r="X25" s="43"/>
      <c r="Y25">
        <v>1029</v>
      </c>
      <c r="Z25" t="str">
        <v>Microwave Oven</v>
      </c>
      <c r="AA25" t="str">
        <v>Appliances</v>
      </c>
      <c r="AB25">
        <v>2</v>
      </c>
      <c r="AC25">
        <v>12000</v>
      </c>
      <c r="AD25">
        <v>24000</v>
      </c>
      <c r="AE25" t="str">
        <v>West</v>
      </c>
      <c r="AF25" t="str">
        <v>29-03-2025</v>
      </c>
      <c r="AG25" t="str">
        <v>WEST</v>
      </c>
      <c r="AH25">
        <v>9600</v>
      </c>
      <c r="AI25">
        <v>28000</v>
      </c>
    </row>
    <row r="26" spans="1:36" x14ac:dyDescent="0.2">
      <c r="A26" s="5">
        <v>1023</v>
      </c>
      <c r="B26" s="5" t="s">
        <v>51</v>
      </c>
      <c r="C26" s="5" t="s">
        <v>26</v>
      </c>
      <c r="D26" s="5">
        <v>1</v>
      </c>
      <c r="E26" s="5">
        <v>2500</v>
      </c>
      <c r="F26" s="5">
        <v>2500</v>
      </c>
      <c r="G26" s="5" t="s">
        <v>17</v>
      </c>
      <c r="H26" s="5" t="s">
        <v>52</v>
      </c>
      <c r="I26" s="13"/>
      <c r="K26" s="11">
        <v>1008</v>
      </c>
      <c r="L26" s="11" t="s">
        <v>24</v>
      </c>
      <c r="M26" s="11" t="s">
        <v>16</v>
      </c>
      <c r="N26" s="11">
        <v>3</v>
      </c>
      <c r="O26" s="11">
        <v>4500</v>
      </c>
      <c r="P26" s="11">
        <v>13500</v>
      </c>
      <c r="Q26" s="11" t="s">
        <v>17</v>
      </c>
      <c r="R26" s="12">
        <v>45872</v>
      </c>
      <c r="S26" s="44" t="str">
        <f>UPPER(TRIM(Q26))</f>
        <v>EAST</v>
      </c>
      <c r="T26" s="45">
        <f>P26-(N26*O26*0.6)</f>
        <v>5400</v>
      </c>
      <c r="U26" s="43">
        <v>880</v>
      </c>
      <c r="V26" s="43"/>
      <c r="W26" s="43"/>
      <c r="X26" s="43"/>
      <c r="Y26">
        <v>1028</v>
      </c>
      <c r="Z26" t="str">
        <v>Treadmill</v>
      </c>
      <c r="AA26" t="str">
        <v>Fitness</v>
      </c>
      <c r="AB26">
        <v>2</v>
      </c>
      <c r="AC26">
        <v>50000</v>
      </c>
      <c r="AD26">
        <v>12619</v>
      </c>
      <c r="AE26" t="str">
        <v>South</v>
      </c>
      <c r="AF26" t="str">
        <v>28-03-2025</v>
      </c>
      <c r="AG26" t="str">
        <v>SOUTH</v>
      </c>
      <c r="AH26">
        <v>-47381</v>
      </c>
      <c r="AI26">
        <v>22000</v>
      </c>
    </row>
    <row r="27" spans="1:36" x14ac:dyDescent="0.2">
      <c r="A27" s="5">
        <v>1024</v>
      </c>
      <c r="B27" s="5" t="s">
        <v>32</v>
      </c>
      <c r="C27" s="5" t="s">
        <v>12</v>
      </c>
      <c r="D27" s="5">
        <v>3</v>
      </c>
      <c r="E27" s="5" t="s">
        <v>13</v>
      </c>
      <c r="F27" s="5" t="s">
        <v>13</v>
      </c>
      <c r="G27" s="5" t="s">
        <v>14</v>
      </c>
      <c r="H27" s="5" t="s">
        <v>53</v>
      </c>
      <c r="I27" s="13"/>
      <c r="K27" s="11">
        <v>1007</v>
      </c>
      <c r="L27" s="11" t="s">
        <v>23</v>
      </c>
      <c r="M27" s="11" t="s">
        <v>12</v>
      </c>
      <c r="N27" s="11">
        <v>1</v>
      </c>
      <c r="O27" s="11">
        <f>ROUND(AVERAGEIFS(E19:E117, E19:E117, "&lt;&gt;NULL"), 0)</f>
        <v>20350</v>
      </c>
      <c r="P27" s="11">
        <f>ROUND(AVERAGEIFS(E19:E117, E19:E117, "&lt;&gt;NULL"), 0)</f>
        <v>20350</v>
      </c>
      <c r="Q27" s="11" t="s">
        <v>14</v>
      </c>
      <c r="R27" s="12">
        <v>45841</v>
      </c>
      <c r="S27" s="44" t="str">
        <f>UPPER(TRIM(Q27))</f>
        <v>SOUTH</v>
      </c>
      <c r="T27" s="45">
        <f>P27-(N27*O27*0.6)</f>
        <v>8140</v>
      </c>
      <c r="U27" s="43">
        <v>600</v>
      </c>
      <c r="V27" s="43"/>
      <c r="W27" s="43"/>
      <c r="X27" s="43"/>
    </row>
    <row r="28" spans="1:36" x14ac:dyDescent="0.2">
      <c r="A28" s="5">
        <v>1025</v>
      </c>
      <c r="B28" s="5" t="s">
        <v>54</v>
      </c>
      <c r="C28" s="5" t="s">
        <v>9</v>
      </c>
      <c r="D28" s="5">
        <v>1</v>
      </c>
      <c r="E28" s="5">
        <v>40000</v>
      </c>
      <c r="F28" s="5">
        <v>40000</v>
      </c>
      <c r="G28" s="5" t="s">
        <v>19</v>
      </c>
      <c r="H28" s="5" t="s">
        <v>55</v>
      </c>
      <c r="I28" s="13"/>
      <c r="K28" s="11">
        <v>1006</v>
      </c>
      <c r="L28" s="11" t="s">
        <v>22</v>
      </c>
      <c r="M28" s="11" t="s">
        <v>9</v>
      </c>
      <c r="N28" s="11">
        <v>2</v>
      </c>
      <c r="O28" s="11">
        <v>7000</v>
      </c>
      <c r="P28" s="11">
        <v>14000</v>
      </c>
      <c r="Q28" s="11" t="s">
        <v>13</v>
      </c>
      <c r="R28" s="12">
        <v>45811</v>
      </c>
      <c r="S28" s="44" t="str">
        <f>UPPER(TRIM(Q28))</f>
        <v>NULL</v>
      </c>
      <c r="T28" s="45">
        <f>P28-(N28*O28*0.6)</f>
        <v>5600</v>
      </c>
      <c r="U28" s="43">
        <v>400</v>
      </c>
      <c r="V28" s="43"/>
      <c r="W28" s="43"/>
      <c r="X28" s="43"/>
    </row>
    <row r="29" spans="1:36" x14ac:dyDescent="0.2">
      <c r="A29" s="5">
        <v>1026</v>
      </c>
      <c r="B29" s="5" t="s">
        <v>56</v>
      </c>
      <c r="C29" s="5" t="s">
        <v>16</v>
      </c>
      <c r="D29" s="5">
        <v>5</v>
      </c>
      <c r="E29" s="5">
        <v>200</v>
      </c>
      <c r="F29" s="5">
        <v>1000</v>
      </c>
      <c r="G29" s="5" t="s">
        <v>10</v>
      </c>
      <c r="H29" s="5" t="s">
        <v>57</v>
      </c>
      <c r="I29" s="13"/>
      <c r="K29" s="11">
        <v>1005</v>
      </c>
      <c r="L29" s="11" t="s">
        <v>20</v>
      </c>
      <c r="M29" s="11" t="s">
        <v>21</v>
      </c>
      <c r="N29" s="11">
        <v>2</v>
      </c>
      <c r="O29" s="11">
        <v>2500</v>
      </c>
      <c r="P29" s="11">
        <v>5000</v>
      </c>
      <c r="Q29" s="11" t="s">
        <v>10</v>
      </c>
      <c r="R29" s="12">
        <v>45780</v>
      </c>
      <c r="S29" s="44" t="str">
        <f>UPPER(TRIM(Q29))</f>
        <v>NORTH</v>
      </c>
      <c r="T29" s="45">
        <f>P29-(N29*O29*0.6)</f>
        <v>2000</v>
      </c>
      <c r="U29" s="43">
        <v>-5381</v>
      </c>
      <c r="V29" s="43"/>
      <c r="W29" s="43"/>
      <c r="X29" s="43"/>
    </row>
    <row r="30" spans="1:36" x14ac:dyDescent="0.2">
      <c r="A30" s="5">
        <v>1027</v>
      </c>
      <c r="B30" s="5" t="s">
        <v>58</v>
      </c>
      <c r="C30" s="5" t="s">
        <v>39</v>
      </c>
      <c r="D30" s="5">
        <v>1</v>
      </c>
      <c r="E30" s="5">
        <v>55000</v>
      </c>
      <c r="F30" s="5">
        <v>55000</v>
      </c>
      <c r="G30" s="5" t="s">
        <v>17</v>
      </c>
      <c r="H30" s="5" t="s">
        <v>59</v>
      </c>
      <c r="I30" s="13"/>
      <c r="K30" s="11">
        <v>1004</v>
      </c>
      <c r="L30" s="11" t="s">
        <v>18</v>
      </c>
      <c r="M30" s="11" t="s">
        <v>9</v>
      </c>
      <c r="N30" s="11">
        <v>4</v>
      </c>
      <c r="O30" s="11">
        <f>ROUND(AVERAGEIFS(E25:E123, E25:E123, "&lt;&gt;NULL"), 0)</f>
        <v>30588</v>
      </c>
      <c r="P30" s="11">
        <f>ROUND(AVERAGEIFS(E25:E123, E25:E123, "&lt;&gt;NULL"), 0)</f>
        <v>30588</v>
      </c>
      <c r="Q30" s="11" t="s">
        <v>19</v>
      </c>
      <c r="R30" s="12">
        <v>45750</v>
      </c>
      <c r="S30" s="44" t="str">
        <f>UPPER(TRIM(Q30))</f>
        <v>WEST</v>
      </c>
      <c r="T30" s="45">
        <f>P30-(N30*O30*0.6)</f>
        <v>-42823.199999999997</v>
      </c>
      <c r="U30" s="43">
        <v>-10095.200000000001</v>
      </c>
      <c r="V30" s="43"/>
      <c r="W30" s="43"/>
      <c r="X30" s="43"/>
    </row>
    <row r="31" spans="1:36" x14ac:dyDescent="0.2">
      <c r="A31" s="5">
        <v>1028</v>
      </c>
      <c r="B31" s="5" t="s">
        <v>23</v>
      </c>
      <c r="C31" s="5" t="s">
        <v>12</v>
      </c>
      <c r="D31" s="5" t="s">
        <v>13</v>
      </c>
      <c r="E31" s="5">
        <v>50000</v>
      </c>
      <c r="F31" s="5" t="s">
        <v>13</v>
      </c>
      <c r="G31" s="5" t="s">
        <v>14</v>
      </c>
      <c r="H31" s="5" t="s">
        <v>60</v>
      </c>
      <c r="I31" s="13"/>
      <c r="K31" s="11">
        <v>1003</v>
      </c>
      <c r="L31" s="11" t="s">
        <v>15</v>
      </c>
      <c r="M31" s="11" t="s">
        <v>16</v>
      </c>
      <c r="N31" s="11">
        <v>1</v>
      </c>
      <c r="O31" s="11">
        <v>3500</v>
      </c>
      <c r="P31" s="11">
        <v>3500</v>
      </c>
      <c r="Q31" s="11" t="s">
        <v>17</v>
      </c>
      <c r="R31" s="12">
        <v>45719</v>
      </c>
      <c r="S31" s="44" t="str">
        <f>UPPER(TRIM(Q31))</f>
        <v>EAST</v>
      </c>
      <c r="T31" s="45">
        <f>P31-(N31*O31*0.6)</f>
        <v>1400</v>
      </c>
      <c r="U31" s="43">
        <v>-29886</v>
      </c>
      <c r="V31" s="43"/>
      <c r="W31" s="43"/>
      <c r="X31" s="43"/>
    </row>
    <row r="32" spans="1:36" x14ac:dyDescent="0.2">
      <c r="A32" s="5">
        <v>1029</v>
      </c>
      <c r="B32" s="5" t="s">
        <v>61</v>
      </c>
      <c r="C32" s="5" t="s">
        <v>26</v>
      </c>
      <c r="D32" s="5">
        <v>2</v>
      </c>
      <c r="E32" s="5">
        <v>12000</v>
      </c>
      <c r="F32" s="5">
        <v>24000</v>
      </c>
      <c r="G32" s="5" t="s">
        <v>19</v>
      </c>
      <c r="H32" s="5" t="s">
        <v>62</v>
      </c>
      <c r="I32" s="13"/>
      <c r="K32" s="11">
        <v>1002</v>
      </c>
      <c r="L32" s="11" t="s">
        <v>11</v>
      </c>
      <c r="M32" s="11" t="s">
        <v>12</v>
      </c>
      <c r="N32" s="11">
        <f>ROUND(AVERAGEIFS(D29:D127,D29:D127,"&lt;&gt;NULL"),0)</f>
        <v>2</v>
      </c>
      <c r="O32" s="11">
        <v>800</v>
      </c>
      <c r="P32" s="11">
        <f>ROUND(AVERAGEIFS(E29:E127, E29:E127, "&lt;&gt;NULL"), 0)</f>
        <v>37440</v>
      </c>
      <c r="Q32" s="11" t="s">
        <v>14</v>
      </c>
      <c r="R32" s="12">
        <v>45691</v>
      </c>
      <c r="S32" s="44" t="str">
        <f>UPPER(TRIM(Q32))</f>
        <v>SOUTH</v>
      </c>
      <c r="T32" s="45">
        <f>P32-(N32*O32*0.6)</f>
        <v>36480</v>
      </c>
      <c r="U32" s="43">
        <v>-42823.199999999997</v>
      </c>
      <c r="V32" s="43"/>
      <c r="W32" s="43"/>
      <c r="X32" s="43"/>
    </row>
    <row r="33" spans="1:30" x14ac:dyDescent="0.2">
      <c r="A33" s="5">
        <v>1030</v>
      </c>
      <c r="B33" s="5" t="s">
        <v>63</v>
      </c>
      <c r="C33" s="5" t="s">
        <v>9</v>
      </c>
      <c r="D33" s="5">
        <v>1</v>
      </c>
      <c r="E33" s="5">
        <v>70000</v>
      </c>
      <c r="F33" s="5">
        <v>70000</v>
      </c>
      <c r="G33" s="5" t="s">
        <v>10</v>
      </c>
      <c r="H33" s="5" t="s">
        <v>64</v>
      </c>
      <c r="I33" s="13"/>
      <c r="K33" s="11">
        <v>1001</v>
      </c>
      <c r="L33" s="11" t="s">
        <v>8</v>
      </c>
      <c r="M33" s="11" t="s">
        <v>9</v>
      </c>
      <c r="N33" s="11">
        <v>3</v>
      </c>
      <c r="O33" s="11">
        <v>500</v>
      </c>
      <c r="P33" s="11">
        <v>1500</v>
      </c>
      <c r="Q33" s="11" t="s">
        <v>10</v>
      </c>
      <c r="R33" s="12">
        <v>45660</v>
      </c>
      <c r="S33" s="44" t="str">
        <f>UPPER(TRIM(Q33))</f>
        <v>NORTH</v>
      </c>
      <c r="T33" s="45">
        <f>P33-(N33*O33*0.6)</f>
        <v>600</v>
      </c>
      <c r="U33" s="43">
        <v>-47381</v>
      </c>
      <c r="V33" s="43"/>
      <c r="W33" s="43"/>
      <c r="X33" s="43"/>
    </row>
    <row r="34" spans="1:30" x14ac:dyDescent="0.2">
      <c r="A34" s="13"/>
      <c r="B34" s="13"/>
      <c r="C34" s="13"/>
      <c r="D34" s="13"/>
      <c r="E34" s="13"/>
      <c r="F34" s="13"/>
      <c r="G34" s="13"/>
      <c r="H34" s="13"/>
      <c r="I34" s="13"/>
      <c r="V34" s="16"/>
    </row>
    <row r="35" spans="1:30" x14ac:dyDescent="0.2">
      <c r="V35" s="16"/>
    </row>
    <row r="36" spans="1:30" ht="21" x14ac:dyDescent="0.25">
      <c r="I36" s="21"/>
      <c r="J36" s="19" t="s">
        <v>68</v>
      </c>
      <c r="K36" s="18"/>
      <c r="L36" s="18"/>
      <c r="M36" s="20"/>
      <c r="N36" s="18"/>
      <c r="O36" s="18"/>
      <c r="P36" s="18"/>
      <c r="Q36" s="18"/>
      <c r="R36" s="18"/>
      <c r="U36" s="29" t="s">
        <v>75</v>
      </c>
      <c r="V36" s="30"/>
      <c r="W36" s="29"/>
      <c r="X36" s="31"/>
    </row>
    <row r="37" spans="1:30" ht="21" x14ac:dyDescent="0.25">
      <c r="B37" s="17" t="s">
        <v>66</v>
      </c>
      <c r="C37" s="17"/>
      <c r="D37" s="17"/>
      <c r="E37" s="17"/>
      <c r="F37" s="22"/>
      <c r="V37" s="16"/>
    </row>
    <row r="40" spans="1:30" x14ac:dyDescent="0.2">
      <c r="B40" s="9" t="s">
        <v>7</v>
      </c>
      <c r="C40" s="10" t="s">
        <v>5</v>
      </c>
      <c r="T40" s="26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 spans="1:30" x14ac:dyDescent="0.2">
      <c r="B41" s="6">
        <v>45660</v>
      </c>
      <c r="C41" s="36">
        <v>1500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 spans="1:30" ht="21" x14ac:dyDescent="0.25">
      <c r="B42" s="6">
        <v>45691</v>
      </c>
      <c r="C42" s="36">
        <v>12619</v>
      </c>
      <c r="M42" s="37"/>
      <c r="N42" s="3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spans="1:30" ht="21" x14ac:dyDescent="0.25">
      <c r="B43" s="6">
        <v>45719</v>
      </c>
      <c r="C43" s="36">
        <v>3500</v>
      </c>
      <c r="M43" s="28" t="s">
        <v>82</v>
      </c>
      <c r="N43" s="28"/>
    </row>
    <row r="44" spans="1:30" x14ac:dyDescent="0.2">
      <c r="B44" s="6">
        <v>45750</v>
      </c>
      <c r="C44" s="36">
        <v>12619</v>
      </c>
      <c r="M44">
        <f>P4-(N4*O4*0.6)</f>
        <v>28000</v>
      </c>
      <c r="O44" t="str" cm="1">
        <f t="array" ref="O44:O74">_xlfn._xlws.SORT(T3:T33,1,-1)</f>
        <v>profit margin</v>
      </c>
    </row>
    <row r="45" spans="1:30" x14ac:dyDescent="0.2">
      <c r="B45" s="6">
        <v>45780</v>
      </c>
      <c r="C45" s="36">
        <v>5000</v>
      </c>
      <c r="M45">
        <f>P5-(N5*O5*0.6)</f>
        <v>9600</v>
      </c>
      <c r="O45">
        <v>36480</v>
      </c>
    </row>
    <row r="46" spans="1:30" x14ac:dyDescent="0.2">
      <c r="B46" s="6">
        <v>45811</v>
      </c>
      <c r="C46" s="36">
        <v>14000</v>
      </c>
      <c r="M46">
        <f>P6-(N6*O6*0.6)</f>
        <v>-47381</v>
      </c>
      <c r="O46">
        <v>28000</v>
      </c>
    </row>
    <row r="47" spans="1:30" x14ac:dyDescent="0.2">
      <c r="B47" s="6">
        <v>45841</v>
      </c>
      <c r="C47" s="36">
        <v>12619</v>
      </c>
      <c r="M47">
        <f>P7-(N7*O7*0.6)</f>
        <v>22000</v>
      </c>
      <c r="O47">
        <v>22000</v>
      </c>
    </row>
    <row r="48" spans="1:30" x14ac:dyDescent="0.2">
      <c r="B48" s="6">
        <v>45872</v>
      </c>
      <c r="C48" s="36">
        <v>13500</v>
      </c>
      <c r="M48">
        <f>P8-(N8*O8*0.6)</f>
        <v>400</v>
      </c>
      <c r="O48">
        <v>16000</v>
      </c>
    </row>
    <row r="49" spans="2:15" x14ac:dyDescent="0.2">
      <c r="B49" s="6">
        <v>45903</v>
      </c>
      <c r="C49" s="36">
        <v>12619</v>
      </c>
      <c r="M49">
        <f>P9-(N9*O9*0.6)</f>
        <v>16000</v>
      </c>
      <c r="O49">
        <v>12024</v>
      </c>
    </row>
    <row r="50" spans="2:15" x14ac:dyDescent="0.2">
      <c r="B50" s="6">
        <v>45933</v>
      </c>
      <c r="C50" s="36">
        <v>3000</v>
      </c>
      <c r="M50">
        <f>P10-(N10*O10*0.6)</f>
        <v>-10095.200000000001</v>
      </c>
      <c r="O50">
        <v>11179</v>
      </c>
    </row>
    <row r="51" spans="2:15" x14ac:dyDescent="0.2">
      <c r="B51" s="6">
        <v>45964</v>
      </c>
      <c r="C51" s="36">
        <v>12619</v>
      </c>
      <c r="M51">
        <f>P11-(N11*O11*0.6)</f>
        <v>1000</v>
      </c>
      <c r="O51">
        <v>10819</v>
      </c>
    </row>
    <row r="52" spans="2:15" x14ac:dyDescent="0.2">
      <c r="B52" s="6">
        <v>45994</v>
      </c>
      <c r="C52" s="36">
        <v>2200</v>
      </c>
      <c r="M52">
        <f>P12-(N12*O12*0.6)</f>
        <v>-5381</v>
      </c>
      <c r="O52">
        <v>9600</v>
      </c>
    </row>
    <row r="53" spans="2:15" x14ac:dyDescent="0.2">
      <c r="B53" s="5" t="s">
        <v>31</v>
      </c>
      <c r="C53" s="36">
        <v>24000</v>
      </c>
      <c r="M53">
        <f>P13-(N13*O13*0.6)</f>
        <v>3200</v>
      </c>
      <c r="O53">
        <v>9600</v>
      </c>
    </row>
    <row r="54" spans="2:15" x14ac:dyDescent="0.2">
      <c r="B54" s="5" t="s">
        <v>33</v>
      </c>
      <c r="C54" s="36">
        <v>12619</v>
      </c>
      <c r="M54">
        <f>P14-(N14*O14*0.6)</f>
        <v>11179</v>
      </c>
      <c r="O54">
        <v>9567</v>
      </c>
    </row>
    <row r="55" spans="2:15" x14ac:dyDescent="0.2">
      <c r="B55" s="5" t="s">
        <v>35</v>
      </c>
      <c r="C55" s="36">
        <v>5400</v>
      </c>
      <c r="M55">
        <f>P15-(N15*O15*0.6)</f>
        <v>8000</v>
      </c>
      <c r="O55">
        <v>8140</v>
      </c>
    </row>
    <row r="56" spans="2:15" x14ac:dyDescent="0.2">
      <c r="B56" s="5" t="s">
        <v>37</v>
      </c>
      <c r="C56" s="36">
        <v>12619</v>
      </c>
      <c r="M56">
        <f>P16-(N16*O16*0.6)</f>
        <v>4400</v>
      </c>
      <c r="O56">
        <v>8000</v>
      </c>
    </row>
    <row r="57" spans="2:15" x14ac:dyDescent="0.2">
      <c r="B57" s="5" t="s">
        <v>40</v>
      </c>
      <c r="C57" s="36">
        <v>8000</v>
      </c>
      <c r="M57">
        <f>P17-(N17*O17*0.6)</f>
        <v>3200</v>
      </c>
      <c r="O57">
        <v>5600</v>
      </c>
    </row>
    <row r="58" spans="2:15" x14ac:dyDescent="0.2">
      <c r="B58" s="5" t="s">
        <v>42</v>
      </c>
      <c r="C58" s="36">
        <v>11000</v>
      </c>
      <c r="M58">
        <f>P18-(N18*O18*0.6)</f>
        <v>10819</v>
      </c>
      <c r="O58">
        <v>5400</v>
      </c>
    </row>
    <row r="59" spans="2:15" x14ac:dyDescent="0.2">
      <c r="B59" s="5" t="s">
        <v>44</v>
      </c>
      <c r="C59" s="36">
        <v>20000</v>
      </c>
      <c r="M59">
        <f>P19-(N19*O19*0.6)</f>
        <v>2160</v>
      </c>
      <c r="O59">
        <v>4400</v>
      </c>
    </row>
    <row r="60" spans="2:15" x14ac:dyDescent="0.2">
      <c r="B60" s="5" t="s">
        <v>46</v>
      </c>
      <c r="C60" s="36">
        <v>12619</v>
      </c>
      <c r="M60">
        <f>P20-(N20*O20*0.6)</f>
        <v>12024</v>
      </c>
      <c r="O60">
        <v>3200</v>
      </c>
    </row>
    <row r="61" spans="2:15" x14ac:dyDescent="0.2">
      <c r="B61" s="5" t="s">
        <v>48</v>
      </c>
      <c r="C61" s="36">
        <v>8000</v>
      </c>
      <c r="M61">
        <f>P21-(N21*O21*0.6)</f>
        <v>9600</v>
      </c>
      <c r="O61">
        <v>3200</v>
      </c>
    </row>
    <row r="62" spans="2:15" x14ac:dyDescent="0.2">
      <c r="B62" s="5" t="s">
        <v>50</v>
      </c>
      <c r="C62" s="36">
        <v>12619</v>
      </c>
      <c r="M62">
        <f>P22-(N22*O22*0.6)</f>
        <v>880</v>
      </c>
      <c r="O62">
        <v>2160</v>
      </c>
    </row>
    <row r="63" spans="2:15" x14ac:dyDescent="0.2">
      <c r="B63" s="5" t="s">
        <v>52</v>
      </c>
      <c r="C63" s="36">
        <v>2500</v>
      </c>
      <c r="M63">
        <f>P23-(N23*O23*0.6)</f>
        <v>-29886</v>
      </c>
      <c r="O63">
        <v>2000</v>
      </c>
    </row>
    <row r="64" spans="2:15" x14ac:dyDescent="0.2">
      <c r="B64" s="5" t="s">
        <v>53</v>
      </c>
      <c r="C64" s="36">
        <v>12619</v>
      </c>
      <c r="M64">
        <f>P24-(N24*O24*0.6)</f>
        <v>1200</v>
      </c>
      <c r="O64">
        <v>1400</v>
      </c>
    </row>
    <row r="65" spans="2:15" x14ac:dyDescent="0.2">
      <c r="B65" s="5" t="s">
        <v>55</v>
      </c>
      <c r="C65" s="36">
        <v>40000</v>
      </c>
      <c r="M65">
        <f>P25-(N25*O25*0.6)</f>
        <v>9567</v>
      </c>
      <c r="O65">
        <v>1200</v>
      </c>
    </row>
    <row r="66" spans="2:15" x14ac:dyDescent="0.2">
      <c r="B66" s="5" t="s">
        <v>57</v>
      </c>
      <c r="C66" s="36">
        <v>1000</v>
      </c>
      <c r="M66">
        <f>P26-(N26*O26*0.6)</f>
        <v>5400</v>
      </c>
      <c r="O66">
        <v>1000</v>
      </c>
    </row>
    <row r="67" spans="2:15" x14ac:dyDescent="0.2">
      <c r="B67" s="5" t="s">
        <v>59</v>
      </c>
      <c r="C67" s="36">
        <v>55000</v>
      </c>
      <c r="M67">
        <f>P27-(N27*O27*0.6)</f>
        <v>8140</v>
      </c>
      <c r="O67">
        <v>880</v>
      </c>
    </row>
    <row r="68" spans="2:15" x14ac:dyDescent="0.2">
      <c r="B68" s="5" t="s">
        <v>60</v>
      </c>
      <c r="C68" s="36">
        <v>12619</v>
      </c>
      <c r="M68">
        <f>P28-(N28*O28*0.6)</f>
        <v>5600</v>
      </c>
      <c r="O68">
        <v>600</v>
      </c>
    </row>
    <row r="69" spans="2:15" x14ac:dyDescent="0.2">
      <c r="B69" s="5" t="s">
        <v>62</v>
      </c>
      <c r="C69" s="36">
        <v>24000</v>
      </c>
      <c r="M69">
        <f>P29-(N29*O29*0.6)</f>
        <v>2000</v>
      </c>
      <c r="O69">
        <v>400</v>
      </c>
    </row>
    <row r="70" spans="2:15" x14ac:dyDescent="0.2">
      <c r="B70" s="5" t="s">
        <v>64</v>
      </c>
      <c r="C70" s="36">
        <v>70000</v>
      </c>
      <c r="M70">
        <f>P30-(N30*O30*0.6)</f>
        <v>-42823.199999999997</v>
      </c>
      <c r="O70">
        <v>-5381</v>
      </c>
    </row>
    <row r="71" spans="2:15" x14ac:dyDescent="0.2">
      <c r="M71">
        <f>P31-(N31*O31*0.6)</f>
        <v>1400</v>
      </c>
      <c r="O71">
        <v>-10095.200000000001</v>
      </c>
    </row>
    <row r="72" spans="2:15" x14ac:dyDescent="0.2">
      <c r="M72">
        <f>P32-(N32*O32*0.6)</f>
        <v>36480</v>
      </c>
      <c r="O72">
        <v>-29886</v>
      </c>
    </row>
    <row r="73" spans="2:15" x14ac:dyDescent="0.2">
      <c r="M73">
        <f>P33-(N33*O33*0.6)</f>
        <v>600</v>
      </c>
      <c r="O73">
        <v>-42823.199999999997</v>
      </c>
    </row>
    <row r="74" spans="2:15" x14ac:dyDescent="0.2">
      <c r="M74">
        <f t="shared" ref="M45:M74" si="0">P34-(N34*O34*0.6)</f>
        <v>0</v>
      </c>
      <c r="O74">
        <v>-47381</v>
      </c>
    </row>
    <row r="75" spans="2:15" x14ac:dyDescent="0.2">
      <c r="M75">
        <f>P35-(N35*O35*0.6)</f>
        <v>0</v>
      </c>
    </row>
  </sheetData>
  <sortState xmlns:xlrd2="http://schemas.microsoft.com/office/spreadsheetml/2017/richdata2" ref="K4:R33">
    <sortCondition descending="1" ref="K3:K33"/>
  </sortState>
  <mergeCells count="1">
    <mergeCell ref="A1:V1"/>
  </mergeCells>
  <conditionalFormatting sqref="D3:G3 S3">
    <cfRule type="expression" dxfId="12" priority="15">
      <formula>ISBLANK(D4)</formula>
    </cfRule>
    <cfRule type="expression" dxfId="11" priority="16">
      <formula>ISBLANK(D6)</formula>
    </cfRule>
  </conditionalFormatting>
  <conditionalFormatting sqref="D3:F33 N3:P33 S3">
    <cfRule type="expression" dxfId="10" priority="14">
      <formula>D3:F33="NULL"</formula>
    </cfRule>
  </conditionalFormatting>
  <conditionalFormatting sqref="N3:Q3">
    <cfRule type="expression" dxfId="9" priority="12">
      <formula>ISBLANK(N4)</formula>
    </cfRule>
    <cfRule type="expression" dxfId="8" priority="13">
      <formula>ISBLANK(N6)</formula>
    </cfRule>
  </conditionalFormatting>
  <conditionalFormatting sqref="T3:T32">
    <cfRule type="expression" dxfId="7" priority="7">
      <formula>T4&gt;5000</formula>
    </cfRule>
  </conditionalFormatting>
  <conditionalFormatting sqref="C40">
    <cfRule type="expression" dxfId="6" priority="2">
      <formula>ISBLANK(C41)</formula>
    </cfRule>
    <cfRule type="expression" dxfId="5" priority="3">
      <formula>ISBLANK(C43)</formula>
    </cfRule>
  </conditionalFormatting>
  <conditionalFormatting sqref="C40">
    <cfRule type="expression" dxfId="4" priority="1">
      <formula>C40:E70="NULL"</formula>
    </cfRule>
  </conditionalFormatting>
  <conditionalFormatting sqref="S4:S33">
    <cfRule type="expression" dxfId="3" priority="25">
      <formula>T4:W34="NULL"</formula>
    </cfRule>
  </conditionalFormatting>
  <conditionalFormatting sqref="U3">
    <cfRule type="expression" dxfId="2" priority="26">
      <formula>ISBLANK(T4)</formula>
    </cfRule>
    <cfRule type="expression" dxfId="1" priority="27">
      <formula>ISBLANK(T6)</formula>
    </cfRule>
  </conditionalFormatting>
  <conditionalFormatting sqref="T33">
    <cfRule type="expression" dxfId="0" priority="30">
      <formula>V34&gt;5000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5F58-BBA6-8F4A-8812-89ABB1BB8314}">
  <dimension ref="A1"/>
  <sheetViews>
    <sheetView showGridLines="0" zoomScaleNormal="100" workbookViewId="0">
      <selection activeCell="F7" sqref="F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FCE-12F5-B44D-9EEB-270AD5BCA05F}">
  <dimension ref="A3:C67"/>
  <sheetViews>
    <sheetView topLeftCell="A2" workbookViewId="0">
      <selection activeCell="K8" sqref="K8"/>
    </sheetView>
  </sheetViews>
  <sheetFormatPr baseColWidth="10" defaultRowHeight="16" x14ac:dyDescent="0.2"/>
  <cols>
    <col min="1" max="2" width="13" bestFit="1" customWidth="1"/>
    <col min="3" max="3" width="19.33203125" bestFit="1" customWidth="1"/>
  </cols>
  <sheetData>
    <row r="3" spans="1:2" x14ac:dyDescent="0.2">
      <c r="A3" s="23" t="s">
        <v>69</v>
      </c>
      <c r="B3" t="s">
        <v>71</v>
      </c>
    </row>
    <row r="4" spans="1:2" x14ac:dyDescent="0.2">
      <c r="A4" s="24" t="s">
        <v>17</v>
      </c>
      <c r="B4" s="25">
        <v>114843</v>
      </c>
    </row>
    <row r="5" spans="1:2" x14ac:dyDescent="0.2">
      <c r="A5" s="24" t="s">
        <v>10</v>
      </c>
      <c r="B5" s="25">
        <v>130990</v>
      </c>
    </row>
    <row r="6" spans="1:2" x14ac:dyDescent="0.2">
      <c r="A6" s="24" t="s">
        <v>13</v>
      </c>
      <c r="B6" s="25">
        <v>14000</v>
      </c>
    </row>
    <row r="7" spans="1:2" x14ac:dyDescent="0.2">
      <c r="A7" s="24" t="s">
        <v>14</v>
      </c>
      <c r="B7" s="25">
        <v>110466</v>
      </c>
    </row>
    <row r="8" spans="1:2" x14ac:dyDescent="0.2">
      <c r="A8" s="24" t="s">
        <v>19</v>
      </c>
      <c r="B8" s="25">
        <v>137588</v>
      </c>
    </row>
    <row r="9" spans="1:2" x14ac:dyDescent="0.2">
      <c r="A9" s="24" t="s">
        <v>70</v>
      </c>
      <c r="B9" s="25">
        <v>507887</v>
      </c>
    </row>
    <row r="36" spans="2:3" x14ac:dyDescent="0.2">
      <c r="B36" s="23" t="s">
        <v>69</v>
      </c>
      <c r="C36" t="s">
        <v>71</v>
      </c>
    </row>
    <row r="37" spans="2:3" x14ac:dyDescent="0.2">
      <c r="B37" s="24">
        <v>1001</v>
      </c>
      <c r="C37" s="25">
        <v>1500</v>
      </c>
    </row>
    <row r="38" spans="2:3" x14ac:dyDescent="0.2">
      <c r="B38" s="24">
        <v>1002</v>
      </c>
      <c r="C38" s="25">
        <v>37440</v>
      </c>
    </row>
    <row r="39" spans="2:3" x14ac:dyDescent="0.2">
      <c r="B39" s="24">
        <v>1003</v>
      </c>
      <c r="C39" s="25">
        <v>3500</v>
      </c>
    </row>
    <row r="40" spans="2:3" x14ac:dyDescent="0.2">
      <c r="B40" s="24">
        <v>1004</v>
      </c>
      <c r="C40" s="25">
        <v>30588</v>
      </c>
    </row>
    <row r="41" spans="2:3" x14ac:dyDescent="0.2">
      <c r="B41" s="24">
        <v>1005</v>
      </c>
      <c r="C41" s="25">
        <v>5000</v>
      </c>
    </row>
    <row r="42" spans="2:3" x14ac:dyDescent="0.2">
      <c r="B42" s="24">
        <v>1006</v>
      </c>
      <c r="C42" s="25">
        <v>14000</v>
      </c>
    </row>
    <row r="43" spans="2:3" x14ac:dyDescent="0.2">
      <c r="B43" s="24">
        <v>1007</v>
      </c>
      <c r="C43" s="25">
        <v>20350</v>
      </c>
    </row>
    <row r="44" spans="2:3" x14ac:dyDescent="0.2">
      <c r="B44" s="24">
        <v>1008</v>
      </c>
      <c r="C44" s="25">
        <v>13500</v>
      </c>
    </row>
    <row r="45" spans="2:3" x14ac:dyDescent="0.2">
      <c r="B45" s="24">
        <v>1009</v>
      </c>
      <c r="C45" s="25">
        <v>16767</v>
      </c>
    </row>
    <row r="46" spans="2:3" x14ac:dyDescent="0.2">
      <c r="B46" s="24">
        <v>1010</v>
      </c>
      <c r="C46" s="25">
        <v>3000</v>
      </c>
    </row>
    <row r="47" spans="2:3" x14ac:dyDescent="0.2">
      <c r="B47" s="24">
        <v>1011</v>
      </c>
      <c r="C47" s="25">
        <v>14943</v>
      </c>
    </row>
    <row r="48" spans="2:3" x14ac:dyDescent="0.2">
      <c r="B48" s="24">
        <v>1012</v>
      </c>
      <c r="C48" s="25">
        <v>2200</v>
      </c>
    </row>
    <row r="49" spans="2:3" x14ac:dyDescent="0.2">
      <c r="B49" s="24">
        <v>1013</v>
      </c>
      <c r="C49" s="25">
        <v>24000</v>
      </c>
    </row>
    <row r="50" spans="2:3" x14ac:dyDescent="0.2">
      <c r="B50" s="24">
        <v>1014</v>
      </c>
      <c r="C50" s="25">
        <v>13104</v>
      </c>
    </row>
    <row r="51" spans="2:3" x14ac:dyDescent="0.2">
      <c r="B51" s="24">
        <v>1015</v>
      </c>
      <c r="C51" s="25">
        <v>5400</v>
      </c>
    </row>
    <row r="52" spans="2:3" x14ac:dyDescent="0.2">
      <c r="B52" s="24">
        <v>1016</v>
      </c>
      <c r="C52" s="25">
        <v>12619</v>
      </c>
    </row>
    <row r="53" spans="2:3" x14ac:dyDescent="0.2">
      <c r="B53" s="24">
        <v>1017</v>
      </c>
      <c r="C53" s="25">
        <v>8000</v>
      </c>
    </row>
    <row r="54" spans="2:3" x14ac:dyDescent="0.2">
      <c r="B54" s="24">
        <v>1018</v>
      </c>
      <c r="C54" s="25">
        <v>11000</v>
      </c>
    </row>
    <row r="55" spans="2:3" x14ac:dyDescent="0.2">
      <c r="B55" s="24">
        <v>1019</v>
      </c>
      <c r="C55" s="25">
        <v>20000</v>
      </c>
    </row>
    <row r="56" spans="2:3" x14ac:dyDescent="0.2">
      <c r="B56" s="24">
        <v>1020</v>
      </c>
      <c r="C56" s="25">
        <v>12619</v>
      </c>
    </row>
    <row r="57" spans="2:3" x14ac:dyDescent="0.2">
      <c r="B57" s="24">
        <v>1021</v>
      </c>
      <c r="C57" s="25">
        <v>8000</v>
      </c>
    </row>
    <row r="58" spans="2:3" x14ac:dyDescent="0.2">
      <c r="B58" s="24">
        <v>1022</v>
      </c>
      <c r="C58" s="25">
        <v>12619</v>
      </c>
    </row>
    <row r="59" spans="2:3" x14ac:dyDescent="0.2">
      <c r="B59" s="24">
        <v>1023</v>
      </c>
      <c r="C59" s="25">
        <v>2500</v>
      </c>
    </row>
    <row r="60" spans="2:3" x14ac:dyDescent="0.2">
      <c r="B60" s="24">
        <v>1024</v>
      </c>
      <c r="C60" s="25">
        <v>12619</v>
      </c>
    </row>
    <row r="61" spans="2:3" x14ac:dyDescent="0.2">
      <c r="B61" s="24">
        <v>1025</v>
      </c>
      <c r="C61" s="25">
        <v>40000</v>
      </c>
    </row>
    <row r="62" spans="2:3" x14ac:dyDescent="0.2">
      <c r="B62" s="24">
        <v>1026</v>
      </c>
      <c r="C62" s="25">
        <v>1000</v>
      </c>
    </row>
    <row r="63" spans="2:3" x14ac:dyDescent="0.2">
      <c r="B63" s="24">
        <v>1027</v>
      </c>
      <c r="C63" s="25">
        <v>55000</v>
      </c>
    </row>
    <row r="64" spans="2:3" x14ac:dyDescent="0.2">
      <c r="B64" s="24">
        <v>1028</v>
      </c>
      <c r="C64" s="25">
        <v>12619</v>
      </c>
    </row>
    <row r="65" spans="2:3" x14ac:dyDescent="0.2">
      <c r="B65" s="24">
        <v>1029</v>
      </c>
      <c r="C65" s="25">
        <v>24000</v>
      </c>
    </row>
    <row r="66" spans="2:3" x14ac:dyDescent="0.2">
      <c r="B66" s="24">
        <v>1030</v>
      </c>
      <c r="C66" s="25">
        <v>70000</v>
      </c>
    </row>
    <row r="67" spans="2:3" x14ac:dyDescent="0.2">
      <c r="B67" s="24" t="s">
        <v>70</v>
      </c>
      <c r="C67" s="25">
        <v>507887</v>
      </c>
    </row>
  </sheetData>
  <conditionalFormatting sqref="A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{FA742B75-DC60-9C47-98C7-018D546B45F2}</x14:id>
        </ext>
      </extLst>
    </cfRule>
  </conditionalFormatting>
  <conditionalFormatting sqref="A2:B3 A10:B10 A4:A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{A28708BA-5107-1F44-B2D5-CEB6D46AA383}</x14:id>
        </ext>
      </extLst>
    </cfRule>
  </conditionalFormatting>
  <conditionalFormatting sqref="A2:C3 A10:C11 A4:A9 C4:C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B3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{0531ECF4-1BC7-AD41-8A7F-DAD386503477}</x14:id>
        </ext>
      </extLst>
    </cfRule>
  </conditionalFormatting>
  <conditionalFormatting sqref="B35:C36 B37:B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{1F3D6B34-A516-5D47-A58B-43008348CFCB}</x14:id>
        </ext>
      </extLst>
    </cfRule>
  </conditionalFormatting>
  <conditionalFormatting sqref="B35:D36 B37:B42 D37:D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742B75-DC60-9C47-98C7-018D546B45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</xm:sqref>
        </x14:conditionalFormatting>
        <x14:conditionalFormatting xmlns:xm="http://schemas.microsoft.com/office/excel/2006/main">
          <x14:cfRule type="dataBar" id="{A28708BA-5107-1F44-B2D5-CEB6D46AA3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A2:B3 A10:B10 A4:A9</xm:sqref>
        </x14:conditionalFormatting>
        <x14:conditionalFormatting xmlns:xm="http://schemas.microsoft.com/office/excel/2006/main">
          <x14:cfRule type="dataBar" id="{0531ECF4-1BC7-AD41-8A7F-DAD3865034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B36</xm:sqref>
        </x14:conditionalFormatting>
        <x14:conditionalFormatting xmlns:xm="http://schemas.microsoft.com/office/excel/2006/main">
          <x14:cfRule type="dataBar" id="{1F3D6B34-A516-5D47-A58B-43008348CF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B35:C36 B37:B42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2025-05-13T14:19:48Z</dcterms:created>
  <dcterms:modified xsi:type="dcterms:W3CDTF">2025-05-17T18:30:03Z</dcterms:modified>
</cp:coreProperties>
</file>