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ding\Option_Strategy\"/>
    </mc:Choice>
  </mc:AlternateContent>
  <bookViews>
    <workbookView xWindow="0" yWindow="0" windowWidth="20490" windowHeight="7650" activeTab="2"/>
  </bookViews>
  <sheets>
    <sheet name="Straddle" sheetId="1" r:id="rId1"/>
    <sheet name="Graph" sheetId="6" r:id="rId2"/>
    <sheet name="Back Testing_Long Straddle_NFTY" sheetId="3" r:id="rId3"/>
    <sheet name="Back Testing_Short_Straddle_NFT" sheetId="7" r:id="rId4"/>
    <sheet name="Back Testing_Long Straddle_BNTY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7" l="1"/>
  <c r="E36" i="7"/>
  <c r="E35" i="7"/>
  <c r="E33" i="7"/>
  <c r="E32" i="7"/>
  <c r="I32" i="7" s="1"/>
  <c r="E30" i="7"/>
  <c r="E29" i="7"/>
  <c r="I29" i="7" s="1"/>
  <c r="E27" i="7"/>
  <c r="E26" i="7"/>
  <c r="E24" i="7"/>
  <c r="E23" i="7"/>
  <c r="I23" i="7" s="1"/>
  <c r="E21" i="7"/>
  <c r="E20" i="7"/>
  <c r="J20" i="7" s="1"/>
  <c r="E18" i="7"/>
  <c r="E17" i="7"/>
  <c r="J17" i="7" s="1"/>
  <c r="E15" i="7"/>
  <c r="E14" i="7"/>
  <c r="E12" i="7"/>
  <c r="E11" i="7"/>
  <c r="I11" i="7" s="1"/>
  <c r="E9" i="7"/>
  <c r="E8" i="7"/>
  <c r="J8" i="7" s="1"/>
  <c r="E6" i="7"/>
  <c r="E5" i="7"/>
  <c r="J5" i="7" s="1"/>
  <c r="E3" i="7"/>
  <c r="E2" i="7"/>
  <c r="M17" i="7"/>
  <c r="L27" i="7"/>
  <c r="M27" i="7" s="1"/>
  <c r="L26" i="7"/>
  <c r="M26" i="7" s="1"/>
  <c r="L24" i="7"/>
  <c r="M24" i="7" s="1"/>
  <c r="L23" i="7"/>
  <c r="M23" i="7" s="1"/>
  <c r="L21" i="7"/>
  <c r="M21" i="7" s="1"/>
  <c r="L20" i="7"/>
  <c r="M20" i="7" s="1"/>
  <c r="L18" i="7"/>
  <c r="M18" i="7" s="1"/>
  <c r="L17" i="7"/>
  <c r="L15" i="7"/>
  <c r="M15" i="7" s="1"/>
  <c r="L14" i="7"/>
  <c r="M14" i="7" s="1"/>
  <c r="L12" i="7"/>
  <c r="M12" i="7" s="1"/>
  <c r="L11" i="7"/>
  <c r="M11" i="7" s="1"/>
  <c r="L9" i="7"/>
  <c r="M9" i="7" s="1"/>
  <c r="L8" i="7"/>
  <c r="M8" i="7" s="1"/>
  <c r="L6" i="7"/>
  <c r="M6" i="7" s="1"/>
  <c r="L5" i="7"/>
  <c r="M5" i="7" s="1"/>
  <c r="L3" i="7"/>
  <c r="M3" i="7" s="1"/>
  <c r="L2" i="7"/>
  <c r="M2" i="7" s="1"/>
  <c r="L36" i="7"/>
  <c r="M36" i="7" s="1"/>
  <c r="L35" i="7"/>
  <c r="M35" i="7" s="1"/>
  <c r="L33" i="7"/>
  <c r="M33" i="7" s="1"/>
  <c r="L32" i="7"/>
  <c r="M32" i="7" s="1"/>
  <c r="L30" i="7"/>
  <c r="M30" i="7" s="1"/>
  <c r="L29" i="7"/>
  <c r="M29" i="7" s="1"/>
  <c r="I17" i="7"/>
  <c r="I5" i="7" l="1"/>
  <c r="O32" i="7"/>
  <c r="I35" i="7"/>
  <c r="J11" i="7"/>
  <c r="J23" i="7"/>
  <c r="I2" i="7"/>
  <c r="I8" i="7"/>
  <c r="I14" i="7"/>
  <c r="I20" i="7"/>
  <c r="I26" i="7"/>
  <c r="J2" i="7"/>
  <c r="J14" i="7"/>
  <c r="J26" i="7"/>
  <c r="O17" i="7"/>
  <c r="O11" i="7"/>
  <c r="O23" i="7"/>
  <c r="O35" i="7"/>
  <c r="O29" i="7"/>
  <c r="P8" i="7"/>
  <c r="P20" i="7"/>
  <c r="O8" i="7"/>
  <c r="O14" i="7"/>
  <c r="O20" i="7"/>
  <c r="O26" i="7"/>
  <c r="P11" i="7"/>
  <c r="P14" i="7"/>
  <c r="P26" i="7"/>
  <c r="P23" i="7"/>
  <c r="P17" i="7"/>
  <c r="O5" i="7"/>
  <c r="P5" i="7"/>
  <c r="O2" i="7"/>
  <c r="P2" i="7"/>
  <c r="H2" i="7"/>
  <c r="N2" i="7" s="1"/>
  <c r="H5" i="7"/>
  <c r="N5" i="7" s="1"/>
  <c r="H8" i="7"/>
  <c r="N8" i="7" s="1"/>
  <c r="H11" i="7"/>
  <c r="N11" i="7" s="1"/>
  <c r="H14" i="7"/>
  <c r="N14" i="7" s="1"/>
  <c r="H17" i="7"/>
  <c r="N17" i="7" s="1"/>
  <c r="H20" i="7"/>
  <c r="N20" i="7" s="1"/>
  <c r="H23" i="7"/>
  <c r="N23" i="7" s="1"/>
  <c r="H26" i="7"/>
  <c r="N26" i="7" s="1"/>
  <c r="H29" i="7"/>
  <c r="N29" i="7" s="1"/>
  <c r="H32" i="7"/>
  <c r="N32" i="7" s="1"/>
  <c r="H35" i="7"/>
  <c r="N35" i="7" s="1"/>
  <c r="L39" i="5"/>
  <c r="M39" i="5" s="1"/>
  <c r="E39" i="5"/>
  <c r="L38" i="5"/>
  <c r="M38" i="5" s="1"/>
  <c r="E38" i="5"/>
  <c r="I38" i="5" s="1"/>
  <c r="L36" i="5"/>
  <c r="M36" i="5" s="1"/>
  <c r="E36" i="5"/>
  <c r="L35" i="5"/>
  <c r="M35" i="5" s="1"/>
  <c r="E35" i="5"/>
  <c r="I35" i="5" s="1"/>
  <c r="L33" i="5"/>
  <c r="M33" i="5" s="1"/>
  <c r="E33" i="5"/>
  <c r="L32" i="5"/>
  <c r="M32" i="5" s="1"/>
  <c r="E32" i="5"/>
  <c r="I32" i="5" s="1"/>
  <c r="L30" i="5"/>
  <c r="M30" i="5" s="1"/>
  <c r="E30" i="5"/>
  <c r="L29" i="5"/>
  <c r="M29" i="5" s="1"/>
  <c r="E29" i="5"/>
  <c r="I29" i="5" s="1"/>
  <c r="I25" i="6"/>
  <c r="E27" i="3"/>
  <c r="E26" i="3"/>
  <c r="P32" i="7" l="1"/>
  <c r="J29" i="7"/>
  <c r="J32" i="7"/>
  <c r="P29" i="7"/>
  <c r="P35" i="7"/>
  <c r="J35" i="7"/>
  <c r="O32" i="5"/>
  <c r="O29" i="5"/>
  <c r="O38" i="5"/>
  <c r="H38" i="5"/>
  <c r="N38" i="5" s="1"/>
  <c r="P38" i="5" s="1"/>
  <c r="O35" i="5"/>
  <c r="H35" i="5"/>
  <c r="N35" i="5" s="1"/>
  <c r="H32" i="5"/>
  <c r="N32" i="5" s="1"/>
  <c r="P32" i="5" s="1"/>
  <c r="H29" i="5"/>
  <c r="N29" i="5" s="1"/>
  <c r="P29" i="5" s="1"/>
  <c r="E27" i="5"/>
  <c r="E26" i="5"/>
  <c r="E24" i="5"/>
  <c r="E23" i="5"/>
  <c r="E21" i="5"/>
  <c r="E20" i="5"/>
  <c r="E18" i="5"/>
  <c r="E17" i="5"/>
  <c r="E15" i="5"/>
  <c r="E14" i="5"/>
  <c r="E12" i="5"/>
  <c r="E11" i="5"/>
  <c r="E9" i="5"/>
  <c r="E8" i="5"/>
  <c r="E6" i="5"/>
  <c r="E5" i="5"/>
  <c r="E3" i="5"/>
  <c r="E2" i="5"/>
  <c r="E36" i="3"/>
  <c r="E35" i="3"/>
  <c r="E33" i="3"/>
  <c r="E32" i="3"/>
  <c r="E30" i="3"/>
  <c r="E29" i="3"/>
  <c r="E24" i="3"/>
  <c r="E23" i="3"/>
  <c r="E21" i="3"/>
  <c r="E20" i="3"/>
  <c r="E18" i="3"/>
  <c r="E17" i="3"/>
  <c r="E15" i="3"/>
  <c r="E14" i="3"/>
  <c r="E12" i="3"/>
  <c r="E11" i="3"/>
  <c r="E9" i="3"/>
  <c r="E8" i="3"/>
  <c r="E6" i="3"/>
  <c r="E5" i="3"/>
  <c r="E3" i="3"/>
  <c r="E2" i="3"/>
  <c r="X25" i="6"/>
  <c r="L24" i="3"/>
  <c r="L23" i="3"/>
  <c r="L21" i="3"/>
  <c r="L20" i="3"/>
  <c r="L18" i="3"/>
  <c r="L17" i="3"/>
  <c r="L15" i="3"/>
  <c r="L14" i="3"/>
  <c r="L12" i="3"/>
  <c r="L11" i="3"/>
  <c r="L9" i="3"/>
  <c r="L8" i="3"/>
  <c r="L6" i="3"/>
  <c r="L5" i="3"/>
  <c r="L3" i="3"/>
  <c r="M3" i="3" s="1"/>
  <c r="L2" i="3"/>
  <c r="M2" i="3"/>
  <c r="T6" i="7" l="1"/>
  <c r="T2" i="7"/>
  <c r="J38" i="5"/>
  <c r="P35" i="5"/>
  <c r="J35" i="5"/>
  <c r="J32" i="5"/>
  <c r="J29" i="5"/>
  <c r="H2" i="3"/>
  <c r="N2" i="3" s="1"/>
  <c r="I2" i="3"/>
  <c r="J2" i="3"/>
  <c r="O2" i="3"/>
  <c r="L27" i="5"/>
  <c r="M27" i="5" s="1"/>
  <c r="L26" i="5"/>
  <c r="M26" i="5" s="1"/>
  <c r="L24" i="5"/>
  <c r="M24" i="5" s="1"/>
  <c r="L23" i="5"/>
  <c r="M23" i="5" s="1"/>
  <c r="I26" i="5"/>
  <c r="H26" i="5"/>
  <c r="N26" i="5" s="1"/>
  <c r="I23" i="5"/>
  <c r="H23" i="5"/>
  <c r="N23" i="5" s="1"/>
  <c r="L21" i="5"/>
  <c r="M21" i="5" s="1"/>
  <c r="L20" i="5"/>
  <c r="M20" i="5" s="1"/>
  <c r="I20" i="5"/>
  <c r="H20" i="5"/>
  <c r="N20" i="5" s="1"/>
  <c r="L18" i="5"/>
  <c r="M18" i="5" s="1"/>
  <c r="L17" i="5"/>
  <c r="M17" i="5" s="1"/>
  <c r="I17" i="5"/>
  <c r="H17" i="5"/>
  <c r="N17" i="5" s="1"/>
  <c r="I14" i="5"/>
  <c r="H14" i="5"/>
  <c r="N14" i="5" s="1"/>
  <c r="I11" i="5"/>
  <c r="H11" i="5"/>
  <c r="N11" i="5" s="1"/>
  <c r="I8" i="5"/>
  <c r="H8" i="5"/>
  <c r="N8" i="5" s="1"/>
  <c r="I5" i="5"/>
  <c r="H5" i="5"/>
  <c r="N5" i="5" s="1"/>
  <c r="I2" i="5"/>
  <c r="H2" i="5"/>
  <c r="N2" i="5" s="1"/>
  <c r="I26" i="3"/>
  <c r="H26" i="3"/>
  <c r="N26" i="3" s="1"/>
  <c r="I23" i="3"/>
  <c r="H23" i="3"/>
  <c r="N23" i="3" s="1"/>
  <c r="L36" i="3"/>
  <c r="M36" i="3" s="1"/>
  <c r="L35" i="3"/>
  <c r="M35" i="3" s="1"/>
  <c r="L33" i="3"/>
  <c r="M33" i="3" s="1"/>
  <c r="L32" i="3"/>
  <c r="M32" i="3" s="1"/>
  <c r="L30" i="3"/>
  <c r="M30" i="3" s="1"/>
  <c r="L29" i="3"/>
  <c r="M29" i="3" s="1"/>
  <c r="L27" i="3"/>
  <c r="M27" i="3" s="1"/>
  <c r="L26" i="3"/>
  <c r="M26" i="3" s="1"/>
  <c r="I35" i="3"/>
  <c r="H35" i="3"/>
  <c r="N35" i="3" s="1"/>
  <c r="I32" i="3"/>
  <c r="H32" i="3"/>
  <c r="N32" i="3" s="1"/>
  <c r="I29" i="3"/>
  <c r="H29" i="3"/>
  <c r="N29" i="3" s="1"/>
  <c r="M6" i="3"/>
  <c r="M5" i="3"/>
  <c r="I5" i="3"/>
  <c r="H5" i="3"/>
  <c r="N5" i="3" s="1"/>
  <c r="M24" i="3"/>
  <c r="M23" i="3"/>
  <c r="M21" i="3"/>
  <c r="M20" i="3"/>
  <c r="I20" i="3"/>
  <c r="H20" i="3"/>
  <c r="N20" i="3" s="1"/>
  <c r="M18" i="3"/>
  <c r="M17" i="3"/>
  <c r="I17" i="3"/>
  <c r="H17" i="3"/>
  <c r="N17" i="3" s="1"/>
  <c r="M15" i="3"/>
  <c r="M14" i="3"/>
  <c r="I14" i="3"/>
  <c r="H14" i="3"/>
  <c r="N14" i="3" s="1"/>
  <c r="M12" i="3"/>
  <c r="M11" i="3"/>
  <c r="I11" i="3"/>
  <c r="H11" i="3"/>
  <c r="N11" i="3" s="1"/>
  <c r="M9" i="3"/>
  <c r="M8" i="3"/>
  <c r="I8" i="3"/>
  <c r="H8" i="3"/>
  <c r="N8" i="3" s="1"/>
  <c r="L15" i="5"/>
  <c r="M15" i="5" s="1"/>
  <c r="L14" i="5"/>
  <c r="M14" i="5" s="1"/>
  <c r="L12" i="5"/>
  <c r="M12" i="5" s="1"/>
  <c r="L11" i="5"/>
  <c r="M11" i="5" s="1"/>
  <c r="L9" i="5"/>
  <c r="M9" i="5" s="1"/>
  <c r="L8" i="5"/>
  <c r="M8" i="5" s="1"/>
  <c r="L6" i="5"/>
  <c r="M6" i="5" s="1"/>
  <c r="L5" i="5"/>
  <c r="M5" i="5" s="1"/>
  <c r="L3" i="5"/>
  <c r="M3" i="5" s="1"/>
  <c r="L2" i="5"/>
  <c r="M2" i="5" s="1"/>
  <c r="O26" i="5" l="1"/>
  <c r="P2" i="3"/>
  <c r="O35" i="3"/>
  <c r="P35" i="3" s="1"/>
  <c r="J29" i="3"/>
  <c r="J35" i="3"/>
  <c r="J26" i="3"/>
  <c r="X29" i="6"/>
  <c r="J26" i="5"/>
  <c r="P26" i="5"/>
  <c r="O23" i="5"/>
  <c r="P23" i="5" s="1"/>
  <c r="J23" i="5"/>
  <c r="I29" i="6"/>
  <c r="J17" i="3"/>
  <c r="J32" i="3"/>
  <c r="O32" i="3"/>
  <c r="P32" i="3" s="1"/>
  <c r="J20" i="3"/>
  <c r="O20" i="5"/>
  <c r="P20" i="5" s="1"/>
  <c r="J20" i="5"/>
  <c r="O17" i="5"/>
  <c r="P17" i="5" s="1"/>
  <c r="J17" i="5"/>
  <c r="O14" i="5"/>
  <c r="P14" i="5" s="1"/>
  <c r="O11" i="5"/>
  <c r="P11" i="5" s="1"/>
  <c r="O8" i="5"/>
  <c r="P8" i="5" s="1"/>
  <c r="O5" i="5"/>
  <c r="P5" i="5" s="1"/>
  <c r="O2" i="5"/>
  <c r="P2" i="5" s="1"/>
  <c r="J23" i="3"/>
  <c r="O26" i="3"/>
  <c r="P26" i="3" s="1"/>
  <c r="O29" i="3"/>
  <c r="P29" i="3" s="1"/>
  <c r="J14" i="3"/>
  <c r="J5" i="3"/>
  <c r="O5" i="3"/>
  <c r="P5" i="3" s="1"/>
  <c r="O14" i="3"/>
  <c r="P14" i="3" s="1"/>
  <c r="O20" i="3"/>
  <c r="P20" i="3" s="1"/>
  <c r="J11" i="3"/>
  <c r="O8" i="3"/>
  <c r="P8" i="3" s="1"/>
  <c r="J8" i="3"/>
  <c r="O23" i="3"/>
  <c r="P23" i="3" s="1"/>
  <c r="O17" i="3"/>
  <c r="P17" i="3" s="1"/>
  <c r="O11" i="3"/>
  <c r="P11" i="3" s="1"/>
  <c r="J2" i="5"/>
  <c r="J5" i="5"/>
  <c r="J11" i="5"/>
  <c r="J8" i="5"/>
  <c r="J14" i="5"/>
  <c r="S25" i="6" l="1"/>
  <c r="S29" i="6"/>
  <c r="D29" i="6"/>
  <c r="D25" i="6"/>
</calcChain>
</file>

<file path=xl/sharedStrings.xml><?xml version="1.0" encoding="utf-8"?>
<sst xmlns="http://schemas.openxmlformats.org/spreadsheetml/2006/main" count="150" uniqueCount="37">
  <si>
    <t>Conditions</t>
  </si>
  <si>
    <t>1. Create Straddle at 1 PM Sharp</t>
  </si>
  <si>
    <t>2 How to create Short Starddle sell ATM call option and put option at 1 PM Sharp</t>
  </si>
  <si>
    <t>3. Stop Loss - Keep 30% of premium collected for each leg</t>
  </si>
  <si>
    <t>Ex - if PE is sold at 330 , Stop Loss = 330 + 30% = 429</t>
  </si>
  <si>
    <t>Ex - if CE is sold at 300 , Stop Loss = 300 + 30% = 390</t>
  </si>
  <si>
    <t>CE</t>
  </si>
  <si>
    <t>PE</t>
  </si>
  <si>
    <t>Buy - 1 PM</t>
  </si>
  <si>
    <t>Sell - 2:55PM</t>
  </si>
  <si>
    <t>Invested</t>
  </si>
  <si>
    <t>Strkie Price</t>
  </si>
  <si>
    <t>Date</t>
  </si>
  <si>
    <t xml:space="preserve">Option </t>
  </si>
  <si>
    <t>Earning</t>
  </si>
  <si>
    <t>NIFTY</t>
  </si>
  <si>
    <t>Sold Price</t>
  </si>
  <si>
    <t>Lots</t>
  </si>
  <si>
    <t>If SL HIT - 10%</t>
  </si>
  <si>
    <t>Final Sell Price</t>
  </si>
  <si>
    <t>SL Limit</t>
  </si>
  <si>
    <t>SL</t>
  </si>
  <si>
    <t>BNIFTY</t>
  </si>
  <si>
    <t>SL-EARN</t>
  </si>
  <si>
    <t>Total Earning</t>
  </si>
  <si>
    <t>Total Earning
With SL</t>
  </si>
  <si>
    <t>ALWAYS PUT THE STOP LOSS</t>
  </si>
  <si>
    <t>Total Days</t>
  </si>
  <si>
    <t>Average Investment</t>
  </si>
  <si>
    <t>No. of LOTS</t>
  </si>
  <si>
    <t>SHORT STRADDLE</t>
  </si>
  <si>
    <t>LONG STRADDLE</t>
  </si>
  <si>
    <t>Need to buy the lots in this</t>
  </si>
  <si>
    <t>Need to short the lots in this</t>
  </si>
  <si>
    <t>Sell - 1PM</t>
  </si>
  <si>
    <t>Buy - 2:55PM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</si>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</sst>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4" xfId="0" applyFont="1" applyFill="1" applyBorder="1" applyAlignment="1">
      <alignment vertical="top" textRotation="180"/>
    </xf>
    <xf numFmtId="0" fontId="2" fillId="2" borderId="3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textRotation="180"/>
    </xf>
    <xf numFmtId="0" fontId="2" fillId="2" borderId="3" xfId="0" applyFont="1" applyFill="1" applyBorder="1" applyAlignment="1">
      <alignment horizontal="center" vertical="center" textRotation="180"/>
    </xf>
    <xf numFmtId="0" fontId="0" fillId="0" borderId="1" xfId="0" applyBorder="1" applyAlignment="1" applyProtection="1">
      <alignment horizontal="center"/>
    </xf>
  </cellXfs>
  <cellStyles count="1">
    <cellStyle name="Normal" xfId="0" builtinId="0"/>
  </cellStyles>
  <dxfs count="34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Long Straddle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</c:numCache>
            </c:numRef>
          </c:cat>
          <c:val>
            <c:numRef>
              <c:f>'Back Testing_Long Straddle_NFTY'!$J$2:$J$36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1000</c:v>
                </c:pt>
                <c:pt idx="15">
                  <c:v>2150</c:v>
                </c:pt>
                <c:pt idx="18">
                  <c:v>-400</c:v>
                </c:pt>
                <c:pt idx="21">
                  <c:v>350</c:v>
                </c:pt>
                <c:pt idx="24">
                  <c:v>-750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F-4F1B-A39D-678EFD93DAEB}"/>
            </c:ext>
          </c:extLst>
        </c:ser>
        <c:ser>
          <c:idx val="1"/>
          <c:order val="1"/>
          <c:tx>
            <c:strRef>
              <c:f>'Back Testing_Long Straddle_NFTY'!$P$1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</c:numCache>
            </c:numRef>
          </c:cat>
          <c:val>
            <c:numRef>
              <c:f>'Back Testing_Long Straddle_NFTY'!$P$2:$P$36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1000</c:v>
                </c:pt>
                <c:pt idx="15">
                  <c:v>5400</c:v>
                </c:pt>
                <c:pt idx="18">
                  <c:v>1580</c:v>
                </c:pt>
                <c:pt idx="21">
                  <c:v>350</c:v>
                </c:pt>
                <c:pt idx="24">
                  <c:v>-750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F-4F1B-A39D-678EFD93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43327"/>
        <c:axId val="1248549983"/>
      </c:lineChart>
      <c:dateAx>
        <c:axId val="12485433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9983"/>
        <c:crosses val="autoZero"/>
        <c:auto val="1"/>
        <c:lblOffset val="100"/>
        <c:baseTimeUnit val="days"/>
      </c:dateAx>
      <c:valAx>
        <c:axId val="12485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5556200578412"/>
          <c:y val="0.92173698119753023"/>
          <c:w val="0.35163250020074693"/>
          <c:h val="6.0545459026631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6-4063-9FEC-60DC7F7C50F3}"/>
            </c:ext>
          </c:extLst>
        </c:ser>
        <c:ser>
          <c:idx val="1"/>
          <c:order val="1"/>
          <c:tx>
            <c:strRef>
              <c:f>'Back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6-4063-9FEC-60DC7F7C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dateAx>
        <c:axId val="1093679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Offset val="100"/>
        <c:baseTimeUnit val="days"/>
      </c:date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248773</xdr:colOff>
      <xdr:row>22</xdr:row>
      <xdr:rowOff>109818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28</xdr:col>
      <xdr:colOff>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20" sqref="N20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B5" t="s">
        <v>5</v>
      </c>
    </row>
    <row r="6" spans="1:11" x14ac:dyDescent="0.25">
      <c r="B6" t="s">
        <v>4</v>
      </c>
    </row>
    <row r="8" spans="1:11" x14ac:dyDescent="0.25">
      <c r="A8" s="18" t="s">
        <v>26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7" spans="1:11" x14ac:dyDescent="0.25">
      <c r="A17" s="19" t="s">
        <v>30</v>
      </c>
      <c r="B17" s="19"/>
      <c r="C17" s="19"/>
      <c r="D17" s="19"/>
      <c r="E17" s="1"/>
      <c r="F17" s="19" t="s">
        <v>33</v>
      </c>
      <c r="G17" s="19"/>
      <c r="H17" s="19"/>
      <c r="I17" s="19"/>
      <c r="J17" s="19"/>
      <c r="K17" s="19"/>
    </row>
    <row r="18" spans="1:11" x14ac:dyDescent="0.25">
      <c r="A18" s="19"/>
      <c r="B18" s="19"/>
      <c r="C18" s="19"/>
      <c r="D18" s="19"/>
      <c r="E18" s="1"/>
      <c r="F18" s="19"/>
      <c r="G18" s="19"/>
      <c r="H18" s="19"/>
      <c r="I18" s="19"/>
      <c r="J18" s="19"/>
      <c r="K18" s="19"/>
    </row>
    <row r="20" spans="1:11" x14ac:dyDescent="0.25">
      <c r="A20" s="19" t="s">
        <v>31</v>
      </c>
      <c r="B20" s="19"/>
      <c r="C20" s="19"/>
      <c r="D20" s="19"/>
      <c r="E20" s="1"/>
      <c r="F20" s="19" t="s">
        <v>32</v>
      </c>
      <c r="G20" s="19"/>
      <c r="H20" s="19"/>
      <c r="I20" s="19"/>
      <c r="J20" s="19"/>
      <c r="K20" s="19"/>
    </row>
    <row r="21" spans="1:11" x14ac:dyDescent="0.25">
      <c r="A21" s="19"/>
      <c r="B21" s="19"/>
      <c r="C21" s="19"/>
      <c r="D21" s="19"/>
      <c r="E21" s="1"/>
      <c r="F21" s="19"/>
      <c r="G21" s="19"/>
      <c r="H21" s="19"/>
      <c r="I21" s="19"/>
      <c r="J21" s="19"/>
      <c r="K21" s="19"/>
    </row>
  </sheetData>
  <mergeCells count="5">
    <mergeCell ref="A8:K15"/>
    <mergeCell ref="A17:D18"/>
    <mergeCell ref="A20:D21"/>
    <mergeCell ref="F17:K18"/>
    <mergeCell ref="F20:K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Y35"/>
  <sheetViews>
    <sheetView zoomScale="70" zoomScaleNormal="70" workbookViewId="0">
      <selection activeCell="L34" sqref="L34"/>
    </sheetView>
  </sheetViews>
  <sheetFormatPr defaultRowHeight="15" x14ac:dyDescent="0.25"/>
  <sheetData>
    <row r="25" spans="2:25" x14ac:dyDescent="0.25">
      <c r="B25" s="21" t="s">
        <v>24</v>
      </c>
      <c r="C25" s="21"/>
      <c r="D25" s="21">
        <f>SUM('Back Testing_Long Straddle_NFTY'!J2:J36)</f>
        <v>217.5</v>
      </c>
      <c r="E25" s="21"/>
      <c r="G25" s="25" t="s">
        <v>27</v>
      </c>
      <c r="H25" s="25"/>
      <c r="I25" s="22">
        <f>COUNT('Back Testing_Long Straddle_NFTY'!A2:A200)</f>
        <v>9</v>
      </c>
      <c r="J25" s="22"/>
      <c r="Q25" s="21" t="s">
        <v>24</v>
      </c>
      <c r="R25" s="21"/>
      <c r="S25" s="21">
        <f>SUM('Back Testing_Long Straddle_BNTY'!J2:J25)</f>
        <v>-10275</v>
      </c>
      <c r="T25" s="21"/>
      <c r="V25" s="25" t="s">
        <v>27</v>
      </c>
      <c r="W25" s="25"/>
      <c r="X25" s="22">
        <f>COUNT('Back Testing_Long Straddle_BNTY'!A2:A211)</f>
        <v>9</v>
      </c>
      <c r="Y25" s="22"/>
    </row>
    <row r="26" spans="2:25" x14ac:dyDescent="0.25">
      <c r="B26" s="21"/>
      <c r="C26" s="21"/>
      <c r="D26" s="21"/>
      <c r="E26" s="21"/>
      <c r="G26" s="25"/>
      <c r="H26" s="25"/>
      <c r="I26" s="22"/>
      <c r="J26" s="22"/>
      <c r="Q26" s="21"/>
      <c r="R26" s="21"/>
      <c r="S26" s="21"/>
      <c r="T26" s="21"/>
      <c r="V26" s="25"/>
      <c r="W26" s="25"/>
      <c r="X26" s="22"/>
      <c r="Y26" s="22"/>
    </row>
    <row r="27" spans="2:25" x14ac:dyDescent="0.25">
      <c r="B27" s="21"/>
      <c r="C27" s="21"/>
      <c r="D27" s="21"/>
      <c r="E27" s="21"/>
      <c r="G27" s="25"/>
      <c r="H27" s="25"/>
      <c r="I27" s="22"/>
      <c r="J27" s="22"/>
      <c r="Q27" s="21"/>
      <c r="R27" s="21"/>
      <c r="S27" s="21"/>
      <c r="T27" s="21"/>
      <c r="V27" s="25"/>
      <c r="W27" s="25"/>
      <c r="X27" s="22"/>
      <c r="Y27" s="22"/>
    </row>
    <row r="29" spans="2:25" x14ac:dyDescent="0.25">
      <c r="B29" s="20" t="s">
        <v>25</v>
      </c>
      <c r="C29" s="21"/>
      <c r="D29" s="21">
        <f>SUM('Back Testing_Long Straddle_NFTY'!P6:P39)</f>
        <v>6647.5</v>
      </c>
      <c r="E29" s="21"/>
      <c r="G29" s="23" t="s">
        <v>28</v>
      </c>
      <c r="H29" s="23"/>
      <c r="I29" s="24">
        <f>AVERAGE('Back Testing_Long Straddle_NFTY'!H2:H36)</f>
        <v>19483.541666666668</v>
      </c>
      <c r="J29" s="24"/>
      <c r="Q29" s="20" t="s">
        <v>25</v>
      </c>
      <c r="R29" s="21"/>
      <c r="S29" s="21">
        <f>SUM('Back Testing_Long Straddle_BNTY'!P2:P25)</f>
        <v>7050</v>
      </c>
      <c r="T29" s="21"/>
      <c r="V29" s="23" t="s">
        <v>28</v>
      </c>
      <c r="W29" s="23"/>
      <c r="X29" s="24">
        <f>AVERAGE('Back Testing_Long Straddle_BNTY'!H2:H24)</f>
        <v>37815.625</v>
      </c>
      <c r="Y29" s="24"/>
    </row>
    <row r="30" spans="2:25" x14ac:dyDescent="0.25">
      <c r="B30" s="21"/>
      <c r="C30" s="21"/>
      <c r="D30" s="21"/>
      <c r="E30" s="21"/>
      <c r="G30" s="23"/>
      <c r="H30" s="23"/>
      <c r="I30" s="24"/>
      <c r="J30" s="24"/>
      <c r="Q30" s="21"/>
      <c r="R30" s="21"/>
      <c r="S30" s="21"/>
      <c r="T30" s="21"/>
      <c r="V30" s="23"/>
      <c r="W30" s="23"/>
      <c r="X30" s="24"/>
      <c r="Y30" s="24"/>
    </row>
    <row r="31" spans="2:25" x14ac:dyDescent="0.25">
      <c r="B31" s="21"/>
      <c r="C31" s="21"/>
      <c r="D31" s="21"/>
      <c r="E31" s="21"/>
      <c r="G31" s="23"/>
      <c r="H31" s="23"/>
      <c r="I31" s="24"/>
      <c r="J31" s="24"/>
      <c r="Q31" s="21"/>
      <c r="R31" s="21"/>
      <c r="S31" s="21"/>
      <c r="T31" s="21"/>
      <c r="V31" s="23"/>
      <c r="W31" s="23"/>
      <c r="X31" s="24"/>
      <c r="Y31" s="24"/>
    </row>
    <row r="33" spans="2:20" x14ac:dyDescent="0.25">
      <c r="B33" s="20" t="s">
        <v>29</v>
      </c>
      <c r="C33" s="21"/>
      <c r="D33" s="22">
        <v>1</v>
      </c>
      <c r="E33" s="22"/>
      <c r="Q33" s="20" t="s">
        <v>29</v>
      </c>
      <c r="R33" s="21"/>
      <c r="S33" s="22">
        <v>1</v>
      </c>
      <c r="T33" s="22"/>
    </row>
    <row r="34" spans="2:20" x14ac:dyDescent="0.25">
      <c r="B34" s="21"/>
      <c r="C34" s="21"/>
      <c r="D34" s="22"/>
      <c r="E34" s="22"/>
      <c r="Q34" s="21"/>
      <c r="R34" s="21"/>
      <c r="S34" s="22"/>
      <c r="T34" s="22"/>
    </row>
    <row r="35" spans="2:20" x14ac:dyDescent="0.25">
      <c r="B35" s="21"/>
      <c r="C35" s="21"/>
      <c r="D35" s="22"/>
      <c r="E35" s="22"/>
      <c r="Q35" s="21"/>
      <c r="R35" s="21"/>
      <c r="S35" s="22"/>
      <c r="T35" s="22"/>
    </row>
  </sheetData>
  <mergeCells count="20">
    <mergeCell ref="B25:C27"/>
    <mergeCell ref="D25:E27"/>
    <mergeCell ref="B29:C31"/>
    <mergeCell ref="D29:E31"/>
    <mergeCell ref="Q25:R27"/>
    <mergeCell ref="X29:Y31"/>
    <mergeCell ref="G25:H27"/>
    <mergeCell ref="I25:J27"/>
    <mergeCell ref="G29:H31"/>
    <mergeCell ref="I29:J31"/>
    <mergeCell ref="V25:W27"/>
    <mergeCell ref="X25:Y27"/>
    <mergeCell ref="S25:T27"/>
    <mergeCell ref="Q29:R31"/>
    <mergeCell ref="S29:T31"/>
    <mergeCell ref="B33:C35"/>
    <mergeCell ref="D33:E35"/>
    <mergeCell ref="Q33:R35"/>
    <mergeCell ref="S33:T35"/>
    <mergeCell ref="V29:W31"/>
  </mergeCells>
  <conditionalFormatting sqref="D25:E27">
    <cfRule type="cellIs" dxfId="347" priority="11" operator="lessThan">
      <formula>0</formula>
    </cfRule>
    <cfRule type="cellIs" dxfId="346" priority="13" operator="greaterThan">
      <formula>0</formula>
    </cfRule>
  </conditionalFormatting>
  <conditionalFormatting sqref="D29:E31">
    <cfRule type="cellIs" dxfId="345" priority="9" operator="lessThan">
      <formula>0</formula>
    </cfRule>
    <cfRule type="cellIs" dxfId="344" priority="10" operator="greaterThan">
      <formula>0</formula>
    </cfRule>
  </conditionalFormatting>
  <conditionalFormatting sqref="S25:T27">
    <cfRule type="cellIs" dxfId="343" priority="3" operator="lessThan">
      <formula>0</formula>
    </cfRule>
    <cfRule type="cellIs" dxfId="342" priority="4" operator="greaterThan">
      <formula>0</formula>
    </cfRule>
  </conditionalFormatting>
  <conditionalFormatting sqref="S29:T31">
    <cfRule type="cellIs" dxfId="341" priority="1" operator="lessThan">
      <formula>0</formula>
    </cfRule>
    <cfRule type="cellIs" dxfId="34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9.140625" style="7"/>
    <col min="13" max="13" width="11.7109375" customWidth="1"/>
  </cols>
  <sheetData>
    <row r="1" spans="1:16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8" t="s">
        <v>21</v>
      </c>
      <c r="L1" s="8" t="s">
        <v>20</v>
      </c>
      <c r="M1" s="8" t="s">
        <v>19</v>
      </c>
      <c r="N1" s="8" t="s">
        <v>10</v>
      </c>
      <c r="O1" s="8" t="s">
        <v>16</v>
      </c>
      <c r="P1" s="8" t="s">
        <v>23</v>
      </c>
    </row>
    <row r="2" spans="1:16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Graph!$D$33</f>
        <v>1</v>
      </c>
      <c r="F2" s="14">
        <v>367</v>
      </c>
      <c r="G2" s="14">
        <v>391</v>
      </c>
      <c r="H2" s="26">
        <f>(F2*(50*E2)+F3*(50*E3))</f>
        <v>37350</v>
      </c>
      <c r="I2" s="26">
        <f>(G2*(50*E2)+G3*(50*E3))</f>
        <v>37500</v>
      </c>
      <c r="J2" s="26">
        <f t="shared" ref="J2" si="0">I2-H2</f>
        <v>150</v>
      </c>
      <c r="K2" s="6">
        <v>20</v>
      </c>
      <c r="L2" s="1">
        <f>F2-(F2*$K$2/100)</f>
        <v>293.60000000000002</v>
      </c>
      <c r="M2" s="1">
        <f>IF(G2&gt;L2,G2,L2)</f>
        <v>391</v>
      </c>
      <c r="N2" s="26">
        <f>H2</f>
        <v>37350</v>
      </c>
      <c r="O2" s="26">
        <f>(M2*(50*E2)+M3*(50*E3))</f>
        <v>37500</v>
      </c>
      <c r="P2" s="26">
        <f t="shared" ref="P2" si="1">O2-N2</f>
        <v>150</v>
      </c>
    </row>
    <row r="3" spans="1:16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Graph!$D$33</f>
        <v>1</v>
      </c>
      <c r="F3" s="14">
        <v>380</v>
      </c>
      <c r="G3" s="14">
        <v>359</v>
      </c>
      <c r="H3" s="27"/>
      <c r="I3" s="27"/>
      <c r="J3" s="27"/>
      <c r="K3" s="10"/>
      <c r="L3" s="1">
        <f>F3-(F3*$K$2/100)</f>
        <v>304</v>
      </c>
      <c r="M3" s="1">
        <f>IF(G3&gt;L3,G3,L3)</f>
        <v>359</v>
      </c>
      <c r="N3" s="27"/>
      <c r="O3" s="27"/>
      <c r="P3" s="27"/>
    </row>
    <row r="4" spans="1:16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</row>
    <row r="5" spans="1:16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Graph!$D$33</f>
        <v>1</v>
      </c>
      <c r="F5" s="14">
        <v>344</v>
      </c>
      <c r="G5" s="14">
        <v>322</v>
      </c>
      <c r="H5" s="28">
        <f>(F5*(50*E5)+F6*(50*E6))</f>
        <v>35850</v>
      </c>
      <c r="I5" s="28">
        <f>(G5*(50*E5)+G6*(50*E6))</f>
        <v>34500</v>
      </c>
      <c r="J5" s="28">
        <f>I5-H5</f>
        <v>-1350</v>
      </c>
      <c r="K5" s="11"/>
      <c r="L5" s="1">
        <f>F5-(F5*$K$2/100)</f>
        <v>275.2</v>
      </c>
      <c r="M5" s="1">
        <f>IF(G5&gt;L5,G5,L5)</f>
        <v>322</v>
      </c>
      <c r="N5" s="28">
        <f>H5</f>
        <v>35850</v>
      </c>
      <c r="O5" s="28">
        <f>(M5*(50*E5)+M6*(50*E6))</f>
        <v>34500</v>
      </c>
      <c r="P5" s="28">
        <f t="shared" ref="P5" si="2">O5-N5</f>
        <v>-1350</v>
      </c>
    </row>
    <row r="6" spans="1:16" x14ac:dyDescent="0.25">
      <c r="A6" s="1"/>
      <c r="B6" s="1" t="s">
        <v>7</v>
      </c>
      <c r="C6" s="14">
        <v>16530</v>
      </c>
      <c r="D6" s="14">
        <v>16550</v>
      </c>
      <c r="E6" s="1">
        <f>Graph!$D$33</f>
        <v>1</v>
      </c>
      <c r="F6" s="14">
        <v>373</v>
      </c>
      <c r="G6" s="14">
        <v>368</v>
      </c>
      <c r="H6" s="28"/>
      <c r="I6" s="28"/>
      <c r="J6" s="28"/>
      <c r="K6" s="11"/>
      <c r="L6" s="1">
        <f>F6-(F6*$K$2/100)</f>
        <v>298.39999999999998</v>
      </c>
      <c r="M6" s="1">
        <f>IF(G6&gt;L6,G6,L6)</f>
        <v>368</v>
      </c>
      <c r="N6" s="28"/>
      <c r="O6" s="28"/>
      <c r="P6" s="28"/>
    </row>
    <row r="7" spans="1:16" x14ac:dyDescent="0.25">
      <c r="A7" s="1"/>
      <c r="B7" s="1"/>
      <c r="C7" s="14"/>
      <c r="D7" s="14"/>
      <c r="E7" s="1"/>
      <c r="F7" s="14"/>
      <c r="G7" s="14"/>
      <c r="H7" s="4"/>
      <c r="I7" s="4"/>
      <c r="J7" s="1"/>
      <c r="K7" s="11"/>
      <c r="L7" s="1"/>
      <c r="M7" s="1"/>
      <c r="N7" s="4"/>
      <c r="O7" s="4"/>
      <c r="P7" s="1"/>
    </row>
    <row r="8" spans="1:16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Graph!$D$33</f>
        <v>1</v>
      </c>
      <c r="F8" s="14">
        <v>261</v>
      </c>
      <c r="G8" s="14">
        <v>253</v>
      </c>
      <c r="H8" s="28">
        <f>(F8*(50*E8)+F9*(50*E9))</f>
        <v>27792.5</v>
      </c>
      <c r="I8" s="28">
        <f>(G8*(50*E8)+G9*(50*E9))</f>
        <v>27370</v>
      </c>
      <c r="J8" s="28">
        <f t="shared" ref="J8" si="3">I8-H8</f>
        <v>-422.5</v>
      </c>
      <c r="K8" s="11"/>
      <c r="L8" s="1">
        <f>F8-(F8*$K$2/100)</f>
        <v>208.8</v>
      </c>
      <c r="M8" s="1">
        <f>IF(G8&gt;L8,G8,L8)</f>
        <v>253</v>
      </c>
      <c r="N8" s="28">
        <f>H8</f>
        <v>27792.5</v>
      </c>
      <c r="O8" s="28">
        <f>(M8*(50*E8)+M9*(50*E9))</f>
        <v>27370</v>
      </c>
      <c r="P8" s="28">
        <f t="shared" ref="P8" si="4">O8-N8</f>
        <v>-422.5</v>
      </c>
    </row>
    <row r="9" spans="1:16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Graph!$D$33</f>
        <v>1</v>
      </c>
      <c r="F9" s="14">
        <v>294.85000000000002</v>
      </c>
      <c r="G9" s="14">
        <v>294.39999999999998</v>
      </c>
      <c r="H9" s="28"/>
      <c r="I9" s="28"/>
      <c r="J9" s="28"/>
      <c r="K9" s="11"/>
      <c r="L9" s="1">
        <f>F9-(F9*$K$2/100)</f>
        <v>235.88000000000002</v>
      </c>
      <c r="M9" s="1">
        <f>IF(G9&gt;L9,G9,L9)</f>
        <v>294.39999999999998</v>
      </c>
      <c r="N9" s="28"/>
      <c r="O9" s="28"/>
      <c r="P9" s="28"/>
    </row>
    <row r="10" spans="1:16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</row>
    <row r="11" spans="1:16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Graph!$D$33</f>
        <v>1</v>
      </c>
      <c r="F11" s="14">
        <v>349.2</v>
      </c>
      <c r="G11" s="14">
        <v>340</v>
      </c>
      <c r="H11" s="28">
        <f>(F11*(50*E11)+F12*(50*E12))</f>
        <v>29010</v>
      </c>
      <c r="I11" s="28">
        <f>(G11*(50*E11)+G12*(50*E12))</f>
        <v>28500</v>
      </c>
      <c r="J11" s="28">
        <f>I11-H11</f>
        <v>-510</v>
      </c>
      <c r="K11" s="11"/>
      <c r="L11" s="1">
        <f>F11-(F11*$K$2/100)</f>
        <v>279.36</v>
      </c>
      <c r="M11" s="1">
        <f>IF(G11&gt;L11,G11,L11)</f>
        <v>340</v>
      </c>
      <c r="N11" s="28">
        <f>H11</f>
        <v>29010</v>
      </c>
      <c r="O11" s="28">
        <f>(M11*(50*E11)+M12*(50*E12))</f>
        <v>28500</v>
      </c>
      <c r="P11" s="28">
        <f>O11-N11</f>
        <v>-510</v>
      </c>
    </row>
    <row r="12" spans="1:16" x14ac:dyDescent="0.25">
      <c r="A12" s="1"/>
      <c r="B12" s="1" t="s">
        <v>7</v>
      </c>
      <c r="C12" s="14">
        <v>16359</v>
      </c>
      <c r="D12" s="14">
        <v>16400</v>
      </c>
      <c r="E12" s="1">
        <f>Graph!$D$33</f>
        <v>1</v>
      </c>
      <c r="F12" s="14">
        <v>231</v>
      </c>
      <c r="G12" s="14">
        <v>230</v>
      </c>
      <c r="H12" s="28"/>
      <c r="I12" s="28"/>
      <c r="J12" s="28"/>
      <c r="K12" s="11"/>
      <c r="L12" s="1">
        <f>F12-(F12*$K$2/100)</f>
        <v>184.8</v>
      </c>
      <c r="M12" s="1">
        <f>IF(G12&gt;L12,G12,L12)</f>
        <v>230</v>
      </c>
      <c r="N12" s="28"/>
      <c r="O12" s="28"/>
      <c r="P12" s="28"/>
    </row>
    <row r="13" spans="1:16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</row>
    <row r="14" spans="1:16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Graph!$D$33</f>
        <v>1</v>
      </c>
      <c r="F14" s="14">
        <v>209</v>
      </c>
      <c r="G14" s="14">
        <v>185</v>
      </c>
      <c r="H14" s="28">
        <f>(F14*(50*E14)+F15*(50*E15))</f>
        <v>22900</v>
      </c>
      <c r="I14" s="28">
        <f>(G14*(50*E14)+G15*(50*E15))</f>
        <v>23900</v>
      </c>
      <c r="J14" s="28">
        <f>I14-H14</f>
        <v>1000</v>
      </c>
      <c r="K14" s="11"/>
      <c r="L14" s="1">
        <f>F14-(F14*$K$2/100)</f>
        <v>167.2</v>
      </c>
      <c r="M14" s="1">
        <f>IF(G14&gt;L14,G14,L14)</f>
        <v>185</v>
      </c>
      <c r="N14" s="28">
        <f>H14</f>
        <v>22900</v>
      </c>
      <c r="O14" s="28">
        <f>(M14*(50*E14)+M15*(50*E15))</f>
        <v>23900</v>
      </c>
      <c r="P14" s="28">
        <f>O14-N14</f>
        <v>1000</v>
      </c>
    </row>
    <row r="15" spans="1:16" x14ac:dyDescent="0.25">
      <c r="A15" s="1"/>
      <c r="B15" s="1" t="s">
        <v>7</v>
      </c>
      <c r="C15" s="14">
        <v>15915</v>
      </c>
      <c r="D15" s="14">
        <v>15950</v>
      </c>
      <c r="E15" s="1">
        <f>Graph!$D$33</f>
        <v>1</v>
      </c>
      <c r="F15" s="14">
        <v>249</v>
      </c>
      <c r="G15" s="14">
        <v>293</v>
      </c>
      <c r="H15" s="28"/>
      <c r="I15" s="28"/>
      <c r="J15" s="28"/>
      <c r="K15" s="11"/>
      <c r="L15" s="1">
        <f>F15-(F15*$K$2/100)</f>
        <v>199.2</v>
      </c>
      <c r="M15" s="1">
        <f>IF(G15&gt;L15,G15,L15)</f>
        <v>293</v>
      </c>
      <c r="N15" s="28"/>
      <c r="O15" s="28"/>
      <c r="P15" s="28"/>
    </row>
    <row r="16" spans="1:16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</row>
    <row r="17" spans="1:16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Graph!$D$33</f>
        <v>1</v>
      </c>
      <c r="F17" s="14">
        <v>185</v>
      </c>
      <c r="G17" s="14">
        <v>336</v>
      </c>
      <c r="H17" s="28">
        <f>(F17*(50*E17)+F18*(50*E18))</f>
        <v>20000</v>
      </c>
      <c r="I17" s="28">
        <f>(G17*(50*E17)+G18*(50*E18))</f>
        <v>22150</v>
      </c>
      <c r="J17" s="28">
        <f>I17-H17</f>
        <v>2150</v>
      </c>
      <c r="K17" s="11"/>
      <c r="L17" s="1">
        <f>F17-(F17*$K$2/100)</f>
        <v>148</v>
      </c>
      <c r="M17" s="1">
        <f>IF(G17&gt;L17,G17,L17)</f>
        <v>336</v>
      </c>
      <c r="N17" s="28">
        <f>H17</f>
        <v>20000</v>
      </c>
      <c r="O17" s="28">
        <f>(M17*(50*E17)+M18*(50*E18))</f>
        <v>25400</v>
      </c>
      <c r="P17" s="28">
        <f>O17-N17</f>
        <v>5400</v>
      </c>
    </row>
    <row r="18" spans="1:16" x14ac:dyDescent="0.25">
      <c r="A18" s="1"/>
      <c r="B18" s="1" t="s">
        <v>7</v>
      </c>
      <c r="C18" s="14">
        <v>15714</v>
      </c>
      <c r="D18" s="14">
        <v>15750</v>
      </c>
      <c r="E18" s="1">
        <f>Graph!$D$33</f>
        <v>1</v>
      </c>
      <c r="F18" s="14">
        <v>215</v>
      </c>
      <c r="G18" s="14">
        <v>107</v>
      </c>
      <c r="H18" s="28"/>
      <c r="I18" s="28"/>
      <c r="J18" s="28"/>
      <c r="K18" s="11"/>
      <c r="L18" s="1">
        <f>F18-(F18*$K$2/100)</f>
        <v>172</v>
      </c>
      <c r="M18" s="1">
        <f>IF(G18&gt;L18,G18,L18)</f>
        <v>172</v>
      </c>
      <c r="N18" s="28"/>
      <c r="O18" s="28"/>
      <c r="P18" s="28"/>
    </row>
    <row r="19" spans="1:16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</row>
    <row r="20" spans="1:16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Graph!$D$33</f>
        <v>1</v>
      </c>
      <c r="F20" s="14">
        <v>124</v>
      </c>
      <c r="G20" s="14">
        <v>182</v>
      </c>
      <c r="H20" s="28">
        <f>(F20*(50*E20)+F21*(50*E21))</f>
        <v>12800</v>
      </c>
      <c r="I20" s="28">
        <f>(G20*(50*E20)+G21*(50*E21))</f>
        <v>12400</v>
      </c>
      <c r="J20" s="28">
        <f>I20-H20</f>
        <v>-400</v>
      </c>
      <c r="K20" s="11"/>
      <c r="L20" s="1">
        <f>F20-(F20*$K$2/100)</f>
        <v>99.2</v>
      </c>
      <c r="M20" s="1">
        <f>IF(G20&gt;L20,G20,L20)</f>
        <v>182</v>
      </c>
      <c r="N20" s="28">
        <f>H20</f>
        <v>12800</v>
      </c>
      <c r="O20" s="28">
        <f>(M20*(50*E20)+M21*(50*E21))</f>
        <v>14380</v>
      </c>
      <c r="P20" s="28">
        <f>O20-N20</f>
        <v>1580</v>
      </c>
    </row>
    <row r="21" spans="1:16" x14ac:dyDescent="0.25">
      <c r="A21" s="1"/>
      <c r="B21" s="1" t="s">
        <v>7</v>
      </c>
      <c r="C21" s="14">
        <v>16296</v>
      </c>
      <c r="D21" s="14">
        <v>16300</v>
      </c>
      <c r="E21" s="1">
        <f>Graph!$D$33</f>
        <v>1</v>
      </c>
      <c r="F21" s="14">
        <v>132</v>
      </c>
      <c r="G21" s="14">
        <v>66</v>
      </c>
      <c r="H21" s="28"/>
      <c r="I21" s="28"/>
      <c r="J21" s="28"/>
      <c r="K21" s="11"/>
      <c r="L21" s="1">
        <f>F21-(F21*$K$2/100)</f>
        <v>105.6</v>
      </c>
      <c r="M21" s="1">
        <f>IF(G21&gt;L21,G21,L21)</f>
        <v>105.6</v>
      </c>
      <c r="N21" s="28"/>
      <c r="O21" s="28"/>
      <c r="P21" s="28"/>
    </row>
    <row r="22" spans="1:16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</row>
    <row r="23" spans="1:16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Graph!$D$33</f>
        <v>1</v>
      </c>
      <c r="F23" s="14">
        <v>229</v>
      </c>
      <c r="G23" s="14">
        <v>207</v>
      </c>
      <c r="H23" s="28">
        <f>(F23*(50*E23)+F24*(50*E24))</f>
        <v>24800</v>
      </c>
      <c r="I23" s="28">
        <f>(G23*(50*E23)+G24*(50*E24))</f>
        <v>25150</v>
      </c>
      <c r="J23" s="28">
        <f>I23-H23</f>
        <v>350</v>
      </c>
      <c r="K23" s="11"/>
      <c r="L23" s="1">
        <f>F23-(F23*$K$2/100)</f>
        <v>183.2</v>
      </c>
      <c r="M23" s="1">
        <f>IF(G23&gt;L23,G23,L23)</f>
        <v>207</v>
      </c>
      <c r="N23" s="28">
        <f>H23</f>
        <v>24800</v>
      </c>
      <c r="O23" s="28">
        <f>(M23*(50*E23)+M24*(50*E24))</f>
        <v>25150</v>
      </c>
      <c r="P23" s="28">
        <f>O23-N23</f>
        <v>350</v>
      </c>
    </row>
    <row r="24" spans="1:16" x14ac:dyDescent="0.25">
      <c r="A24" s="1"/>
      <c r="B24" s="1" t="s">
        <v>7</v>
      </c>
      <c r="C24" s="14">
        <v>16659</v>
      </c>
      <c r="D24" s="14">
        <v>16700</v>
      </c>
      <c r="E24" s="1">
        <f>Graph!$D$33</f>
        <v>1</v>
      </c>
      <c r="F24" s="14">
        <v>267</v>
      </c>
      <c r="G24" s="14">
        <v>296</v>
      </c>
      <c r="H24" s="28"/>
      <c r="I24" s="28"/>
      <c r="J24" s="28"/>
      <c r="K24" s="11"/>
      <c r="L24" s="1">
        <f>F24-(F24*$K$2/100)</f>
        <v>213.6</v>
      </c>
      <c r="M24" s="1">
        <f>IF(G24&gt;L24,G24,L24)</f>
        <v>296</v>
      </c>
      <c r="N24" s="28"/>
      <c r="O24" s="28"/>
      <c r="P24" s="28"/>
    </row>
    <row r="25" spans="1:16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</row>
    <row r="26" spans="1:16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Graph!$D$33</f>
        <v>1</v>
      </c>
      <c r="F26" s="14">
        <v>219</v>
      </c>
      <c r="G26" s="14">
        <v>219</v>
      </c>
      <c r="H26" s="28">
        <f>(F26*(50*E26)+F27*(50*E27))</f>
        <v>23300</v>
      </c>
      <c r="I26" s="28">
        <f>(G26*(50*E26)+G27*(50*E27))</f>
        <v>22550</v>
      </c>
      <c r="J26" s="28">
        <f>I26-H26</f>
        <v>-750</v>
      </c>
      <c r="K26" s="11"/>
      <c r="L26" s="1">
        <f>F26-(F26*$K$2/100)</f>
        <v>175.2</v>
      </c>
      <c r="M26" s="1">
        <f>IF(G26&gt;L26,G26,L26)</f>
        <v>219</v>
      </c>
      <c r="N26" s="28">
        <f>H26</f>
        <v>23300</v>
      </c>
      <c r="O26" s="28">
        <f>(M26*(50*E26)+M27*(50*E27))</f>
        <v>22550</v>
      </c>
      <c r="P26" s="28">
        <f>O26-N26</f>
        <v>-750</v>
      </c>
    </row>
    <row r="27" spans="1:16" x14ac:dyDescent="0.25">
      <c r="A27" s="1"/>
      <c r="B27" s="1" t="s">
        <v>7</v>
      </c>
      <c r="C27" s="14">
        <v>16625</v>
      </c>
      <c r="D27" s="14">
        <v>16650</v>
      </c>
      <c r="E27" s="1">
        <f>Graph!$D$33</f>
        <v>1</v>
      </c>
      <c r="F27" s="14">
        <v>247</v>
      </c>
      <c r="G27" s="14">
        <v>232</v>
      </c>
      <c r="H27" s="28"/>
      <c r="I27" s="28"/>
      <c r="J27" s="28"/>
      <c r="K27" s="11"/>
      <c r="L27" s="1">
        <f>F27-(F27*$K$2/100)</f>
        <v>197.6</v>
      </c>
      <c r="M27" s="1">
        <f>IF(G27&gt;L27,G27,L27)</f>
        <v>232</v>
      </c>
      <c r="N27" s="28"/>
      <c r="O27" s="28"/>
      <c r="P27" s="28"/>
    </row>
    <row r="28" spans="1:16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</row>
    <row r="29" spans="1:16" x14ac:dyDescent="0.25">
      <c r="A29" s="2"/>
      <c r="B29" s="2" t="s">
        <v>6</v>
      </c>
      <c r="C29" s="14"/>
      <c r="D29" s="14"/>
      <c r="E29" s="1">
        <f>Graph!$D$33</f>
        <v>1</v>
      </c>
      <c r="F29" s="14"/>
      <c r="G29" s="14"/>
      <c r="H29" s="28">
        <f>(F29*(50*E29)+F30*(50*E30))</f>
        <v>0</v>
      </c>
      <c r="I29" s="28">
        <f>(G29*(50*E29)+G30*(50*E30))</f>
        <v>0</v>
      </c>
      <c r="J29" s="28">
        <f>I29-H29</f>
        <v>0</v>
      </c>
      <c r="K29" s="11"/>
      <c r="L29" s="1">
        <f>F29-(F29*$K$2/100)</f>
        <v>0</v>
      </c>
      <c r="M29" s="1">
        <f>IF(G29&gt;L29,G29,L29)</f>
        <v>0</v>
      </c>
      <c r="N29" s="28">
        <f>H29</f>
        <v>0</v>
      </c>
      <c r="O29" s="28">
        <f>(M29*(50*E29)+M30*(50*E30))</f>
        <v>0</v>
      </c>
      <c r="P29" s="28">
        <f>O29-N29</f>
        <v>0</v>
      </c>
    </row>
    <row r="30" spans="1:16" x14ac:dyDescent="0.25">
      <c r="A30" s="1"/>
      <c r="B30" s="1" t="s">
        <v>7</v>
      </c>
      <c r="C30" s="14"/>
      <c r="D30" s="14"/>
      <c r="E30" s="1">
        <f>Graph!$D$33</f>
        <v>1</v>
      </c>
      <c r="F30" s="14"/>
      <c r="G30" s="14"/>
      <c r="H30" s="28"/>
      <c r="I30" s="28"/>
      <c r="J30" s="28"/>
      <c r="K30" s="11"/>
      <c r="L30" s="1">
        <f>F30-(F30*$K$2/100)</f>
        <v>0</v>
      </c>
      <c r="M30" s="1">
        <f>IF(G30&gt;L30,G30,L30)</f>
        <v>0</v>
      </c>
      <c r="N30" s="28"/>
      <c r="O30" s="28"/>
      <c r="P30" s="28"/>
    </row>
    <row r="31" spans="1:16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</row>
    <row r="32" spans="1:16" x14ac:dyDescent="0.25">
      <c r="A32" s="2"/>
      <c r="B32" s="2" t="s">
        <v>6</v>
      </c>
      <c r="C32" s="14"/>
      <c r="D32" s="14"/>
      <c r="E32" s="1">
        <f>Graph!$D$33</f>
        <v>1</v>
      </c>
      <c r="F32" s="14"/>
      <c r="G32" s="14"/>
      <c r="H32" s="28">
        <f>(F32*(50*E32)+F33*(50*E33))</f>
        <v>0</v>
      </c>
      <c r="I32" s="28">
        <f>(G32*(50*E32)+G33*(50*E33))</f>
        <v>0</v>
      </c>
      <c r="J32" s="28">
        <f>I32-H32</f>
        <v>0</v>
      </c>
      <c r="K32" s="11"/>
      <c r="L32" s="1">
        <f>F32-(F32*$K$2/100)</f>
        <v>0</v>
      </c>
      <c r="M32" s="1">
        <f>IF(G32&gt;L32,G32,L32)</f>
        <v>0</v>
      </c>
      <c r="N32" s="28">
        <f>H32</f>
        <v>0</v>
      </c>
      <c r="O32" s="28">
        <f>(M32*(50*E32)+M33*(50*E33))</f>
        <v>0</v>
      </c>
      <c r="P32" s="28">
        <f>O32-N32</f>
        <v>0</v>
      </c>
    </row>
    <row r="33" spans="1:16" x14ac:dyDescent="0.25">
      <c r="A33" s="1"/>
      <c r="B33" s="1" t="s">
        <v>7</v>
      </c>
      <c r="C33" s="14"/>
      <c r="D33" s="14"/>
      <c r="E33" s="1">
        <f>Graph!$D$33</f>
        <v>1</v>
      </c>
      <c r="F33" s="14"/>
      <c r="G33" s="14"/>
      <c r="H33" s="28"/>
      <c r="I33" s="28"/>
      <c r="J33" s="28"/>
      <c r="K33" s="11"/>
      <c r="L33" s="1">
        <f>F33-(F33*$K$2/100)</f>
        <v>0</v>
      </c>
      <c r="M33" s="1">
        <f>IF(G33&gt;L33,G33,L33)</f>
        <v>0</v>
      </c>
      <c r="N33" s="28"/>
      <c r="O33" s="28"/>
      <c r="P33" s="28"/>
    </row>
    <row r="34" spans="1:16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</row>
    <row r="35" spans="1:16" x14ac:dyDescent="0.25">
      <c r="A35" s="2"/>
      <c r="B35" s="2" t="s">
        <v>6</v>
      </c>
      <c r="C35" s="14"/>
      <c r="D35" s="14"/>
      <c r="E35" s="1">
        <f>Graph!$D$33</f>
        <v>1</v>
      </c>
      <c r="F35" s="14"/>
      <c r="G35" s="14"/>
      <c r="H35" s="28">
        <f>(F35*(50*E35)+F36*(50*E36))</f>
        <v>0</v>
      </c>
      <c r="I35" s="28">
        <f>(G35*(50*E35)+G36*(50*E36))</f>
        <v>0</v>
      </c>
      <c r="J35" s="28">
        <f>I35-H35</f>
        <v>0</v>
      </c>
      <c r="K35" s="11"/>
      <c r="L35" s="1">
        <f>F35-(F35*$K$2/100)</f>
        <v>0</v>
      </c>
      <c r="M35" s="1">
        <f>IF(G35&gt;L35,G35,L35)</f>
        <v>0</v>
      </c>
      <c r="N35" s="28">
        <f>H35</f>
        <v>0</v>
      </c>
      <c r="O35" s="28">
        <f>(M35*(50*E35)+M36*(50*E36))</f>
        <v>0</v>
      </c>
      <c r="P35" s="28">
        <f>O35-N35</f>
        <v>0</v>
      </c>
    </row>
    <row r="36" spans="1:16" x14ac:dyDescent="0.25">
      <c r="A36" s="1"/>
      <c r="B36" s="1" t="s">
        <v>7</v>
      </c>
      <c r="C36" s="14"/>
      <c r="D36" s="14"/>
      <c r="E36" s="1">
        <f>Graph!$D$33</f>
        <v>1</v>
      </c>
      <c r="F36" s="14"/>
      <c r="G36" s="14"/>
      <c r="H36" s="28"/>
      <c r="I36" s="28"/>
      <c r="J36" s="28"/>
      <c r="K36" s="11"/>
      <c r="L36" s="1">
        <f>F36-(F36*$K$2/100)</f>
        <v>0</v>
      </c>
      <c r="M36" s="1">
        <f>IF(G36&gt;L36,G36,L36)</f>
        <v>0</v>
      </c>
      <c r="N36" s="28"/>
      <c r="O36" s="28"/>
      <c r="P36" s="28"/>
    </row>
  </sheetData>
  <mergeCells count="72">
    <mergeCell ref="H8:H9"/>
    <mergeCell ref="I8:I9"/>
    <mergeCell ref="J8:J9"/>
    <mergeCell ref="H11:H12"/>
    <mergeCell ref="I11:I12"/>
    <mergeCell ref="J11:J12"/>
    <mergeCell ref="H14:H15"/>
    <mergeCell ref="I14:I15"/>
    <mergeCell ref="J14:J15"/>
    <mergeCell ref="H17:H18"/>
    <mergeCell ref="I17:I18"/>
    <mergeCell ref="J17:J18"/>
    <mergeCell ref="N20:N21"/>
    <mergeCell ref="O20:O21"/>
    <mergeCell ref="P20:P21"/>
    <mergeCell ref="H20:H21"/>
    <mergeCell ref="I20:I21"/>
    <mergeCell ref="J20:J21"/>
    <mergeCell ref="O17:O18"/>
    <mergeCell ref="P8:P9"/>
    <mergeCell ref="N11:N12"/>
    <mergeCell ref="O11:O12"/>
    <mergeCell ref="P11:P12"/>
    <mergeCell ref="N14:N15"/>
    <mergeCell ref="O14:O15"/>
    <mergeCell ref="P14:P15"/>
    <mergeCell ref="P17:P18"/>
    <mergeCell ref="P26:P27"/>
    <mergeCell ref="P23:P24"/>
    <mergeCell ref="H5:H6"/>
    <mergeCell ref="I5:I6"/>
    <mergeCell ref="J5:J6"/>
    <mergeCell ref="N5:N6"/>
    <mergeCell ref="O5:O6"/>
    <mergeCell ref="P5:P6"/>
    <mergeCell ref="H23:H24"/>
    <mergeCell ref="I23:I24"/>
    <mergeCell ref="J23:J24"/>
    <mergeCell ref="N23:N24"/>
    <mergeCell ref="O23:O24"/>
    <mergeCell ref="N8:N9"/>
    <mergeCell ref="O8:O9"/>
    <mergeCell ref="N17:N18"/>
    <mergeCell ref="H29:H30"/>
    <mergeCell ref="I29:I30"/>
    <mergeCell ref="J29:J30"/>
    <mergeCell ref="P32:P33"/>
    <mergeCell ref="P29:P30"/>
    <mergeCell ref="I26:I27"/>
    <mergeCell ref="J26:J27"/>
    <mergeCell ref="N32:N33"/>
    <mergeCell ref="O32:O33"/>
    <mergeCell ref="N29:N30"/>
    <mergeCell ref="O29:O30"/>
    <mergeCell ref="N26:N27"/>
    <mergeCell ref="O26:O27"/>
    <mergeCell ref="P2:P3"/>
    <mergeCell ref="P35:P36"/>
    <mergeCell ref="H35:H36"/>
    <mergeCell ref="I35:I36"/>
    <mergeCell ref="J35:J36"/>
    <mergeCell ref="N35:N36"/>
    <mergeCell ref="O35:O36"/>
    <mergeCell ref="H32:H33"/>
    <mergeCell ref="I32:I33"/>
    <mergeCell ref="J32:J33"/>
    <mergeCell ref="O2:O3"/>
    <mergeCell ref="N2:N3"/>
    <mergeCell ref="J2:J3"/>
    <mergeCell ref="I2:I3"/>
    <mergeCell ref="H2:H3"/>
    <mergeCell ref="H26:H27"/>
  </mergeCells>
  <conditionalFormatting sqref="P17:P18 J7">
    <cfRule type="cellIs" dxfId="339" priority="131" operator="greaterThan">
      <formula>0</formula>
    </cfRule>
    <cfRule type="cellIs" dxfId="338" priority="133" operator="lessThan">
      <formula>0</formula>
    </cfRule>
  </conditionalFormatting>
  <conditionalFormatting sqref="P17:P18">
    <cfRule type="cellIs" dxfId="337" priority="132" operator="greaterThan">
      <formula>0</formula>
    </cfRule>
  </conditionalFormatting>
  <conditionalFormatting sqref="J5:J6">
    <cfRule type="cellIs" dxfId="336" priority="114" operator="greaterThan">
      <formula>0</formula>
    </cfRule>
    <cfRule type="cellIs" dxfId="335" priority="116" operator="lessThan">
      <formula>0</formula>
    </cfRule>
  </conditionalFormatting>
  <conditionalFormatting sqref="J5:J6">
    <cfRule type="cellIs" dxfId="334" priority="115" operator="greaterThan">
      <formula>0</formula>
    </cfRule>
  </conditionalFormatting>
  <conditionalFormatting sqref="P23:P24">
    <cfRule type="cellIs" dxfId="333" priority="117" operator="greaterThan">
      <formula>0</formula>
    </cfRule>
    <cfRule type="cellIs" dxfId="332" priority="119" operator="lessThan">
      <formula>0</formula>
    </cfRule>
  </conditionalFormatting>
  <conditionalFormatting sqref="P23:P24">
    <cfRule type="cellIs" dxfId="331" priority="118" operator="greaterThan">
      <formula>0</formula>
    </cfRule>
  </conditionalFormatting>
  <conditionalFormatting sqref="J16 J19 J22">
    <cfRule type="cellIs" dxfId="330" priority="164" operator="greaterThan">
      <formula>0</formula>
    </cfRule>
    <cfRule type="cellIs" dxfId="329" priority="165" operator="lessThan">
      <formula>0</formula>
    </cfRule>
  </conditionalFormatting>
  <conditionalFormatting sqref="J7">
    <cfRule type="cellIs" dxfId="328" priority="166" operator="lessThan">
      <formula>0</formula>
    </cfRule>
  </conditionalFormatting>
  <conditionalFormatting sqref="J13">
    <cfRule type="cellIs" dxfId="327" priority="162" operator="greaterThan">
      <formula>0</formula>
    </cfRule>
    <cfRule type="cellIs" dxfId="326" priority="163" operator="lessThan">
      <formula>0</formula>
    </cfRule>
  </conditionalFormatting>
  <conditionalFormatting sqref="J11:J12">
    <cfRule type="cellIs" dxfId="325" priority="159" operator="greaterThan">
      <formula>0</formula>
    </cfRule>
    <cfRule type="cellIs" dxfId="324" priority="161" operator="lessThan">
      <formula>0</formula>
    </cfRule>
  </conditionalFormatting>
  <conditionalFormatting sqref="J11:J12">
    <cfRule type="cellIs" dxfId="323" priority="160" operator="greaterThan">
      <formula>0</formula>
    </cfRule>
  </conditionalFormatting>
  <conditionalFormatting sqref="J14:J15">
    <cfRule type="cellIs" dxfId="322" priority="156" operator="greaterThan">
      <formula>0</formula>
    </cfRule>
    <cfRule type="cellIs" dxfId="321" priority="158" operator="lessThan">
      <formula>0</formula>
    </cfRule>
  </conditionalFormatting>
  <conditionalFormatting sqref="J14:J15">
    <cfRule type="cellIs" dxfId="320" priority="157" operator="greaterThan">
      <formula>0</formula>
    </cfRule>
  </conditionalFormatting>
  <conditionalFormatting sqref="J17:J18">
    <cfRule type="cellIs" dxfId="319" priority="153" operator="greaterThan">
      <formula>0</formula>
    </cfRule>
    <cfRule type="cellIs" dxfId="318" priority="155" operator="lessThan">
      <formula>0</formula>
    </cfRule>
  </conditionalFormatting>
  <conditionalFormatting sqref="J17:J18">
    <cfRule type="cellIs" dxfId="317" priority="154" operator="greaterThan">
      <formula>0</formula>
    </cfRule>
  </conditionalFormatting>
  <conditionalFormatting sqref="J10">
    <cfRule type="cellIs" dxfId="316" priority="151" operator="greaterThan">
      <formula>0</formula>
    </cfRule>
    <cfRule type="cellIs" dxfId="315" priority="152" operator="lessThan">
      <formula>0</formula>
    </cfRule>
  </conditionalFormatting>
  <conditionalFormatting sqref="J8:J9">
    <cfRule type="cellIs" dxfId="314" priority="148" operator="greaterThan">
      <formula>0</formula>
    </cfRule>
    <cfRule type="cellIs" dxfId="313" priority="150" operator="lessThan">
      <formula>0</formula>
    </cfRule>
  </conditionalFormatting>
  <conditionalFormatting sqref="J8:J9">
    <cfRule type="cellIs" dxfId="312" priority="149" operator="greaterThan">
      <formula>0</formula>
    </cfRule>
  </conditionalFormatting>
  <conditionalFormatting sqref="J20:J21">
    <cfRule type="cellIs" dxfId="311" priority="145" operator="greaterThan">
      <formula>0</formula>
    </cfRule>
    <cfRule type="cellIs" dxfId="310" priority="147" operator="lessThan">
      <formula>0</formula>
    </cfRule>
  </conditionalFormatting>
  <conditionalFormatting sqref="J20:J21">
    <cfRule type="cellIs" dxfId="309" priority="146" operator="greaterThan">
      <formula>0</formula>
    </cfRule>
  </conditionalFormatting>
  <conditionalFormatting sqref="P16 P19 P22 P7">
    <cfRule type="cellIs" dxfId="308" priority="142" operator="greaterThan">
      <formula>0</formula>
    </cfRule>
    <cfRule type="cellIs" dxfId="307" priority="143" operator="lessThan">
      <formula>0</formula>
    </cfRule>
  </conditionalFormatting>
  <conditionalFormatting sqref="P7">
    <cfRule type="cellIs" dxfId="306" priority="144" operator="lessThan">
      <formula>0</formula>
    </cfRule>
  </conditionalFormatting>
  <conditionalFormatting sqref="P13">
    <cfRule type="cellIs" dxfId="305" priority="140" operator="greaterThan">
      <formula>0</formula>
    </cfRule>
    <cfRule type="cellIs" dxfId="304" priority="141" operator="lessThan">
      <formula>0</formula>
    </cfRule>
  </conditionalFormatting>
  <conditionalFormatting sqref="P11:P12">
    <cfRule type="cellIs" dxfId="303" priority="137" operator="greaterThan">
      <formula>0</formula>
    </cfRule>
    <cfRule type="cellIs" dxfId="302" priority="139" operator="lessThan">
      <formula>0</formula>
    </cfRule>
  </conditionalFormatting>
  <conditionalFormatting sqref="P11:P12">
    <cfRule type="cellIs" dxfId="301" priority="138" operator="greaterThan">
      <formula>0</formula>
    </cfRule>
  </conditionalFormatting>
  <conditionalFormatting sqref="P14:P15">
    <cfRule type="cellIs" dxfId="300" priority="134" operator="greaterThan">
      <formula>0</formula>
    </cfRule>
    <cfRule type="cellIs" dxfId="299" priority="136" operator="lessThan">
      <formula>0</formula>
    </cfRule>
  </conditionalFormatting>
  <conditionalFormatting sqref="P14:P15">
    <cfRule type="cellIs" dxfId="298" priority="135" operator="greaterThan">
      <formula>0</formula>
    </cfRule>
  </conditionalFormatting>
  <conditionalFormatting sqref="P10">
    <cfRule type="cellIs" dxfId="297" priority="129" operator="greaterThan">
      <formula>0</formula>
    </cfRule>
    <cfRule type="cellIs" dxfId="296" priority="130" operator="lessThan">
      <formula>0</formula>
    </cfRule>
  </conditionalFormatting>
  <conditionalFormatting sqref="P8:P9">
    <cfRule type="cellIs" dxfId="295" priority="126" operator="greaterThan">
      <formula>0</formula>
    </cfRule>
    <cfRule type="cellIs" dxfId="294" priority="128" operator="lessThan">
      <formula>0</formula>
    </cfRule>
  </conditionalFormatting>
  <conditionalFormatting sqref="P8:P9">
    <cfRule type="cellIs" dxfId="293" priority="127" operator="greaterThan">
      <formula>0</formula>
    </cfRule>
  </conditionalFormatting>
  <conditionalFormatting sqref="P20:P21">
    <cfRule type="cellIs" dxfId="292" priority="123" operator="greaterThan">
      <formula>0</formula>
    </cfRule>
    <cfRule type="cellIs" dxfId="291" priority="125" operator="lessThan">
      <formula>0</formula>
    </cfRule>
  </conditionalFormatting>
  <conditionalFormatting sqref="P20:P21">
    <cfRule type="cellIs" dxfId="290" priority="124" operator="greaterThan">
      <formula>0</formula>
    </cfRule>
  </conditionalFormatting>
  <conditionalFormatting sqref="P5:P6">
    <cfRule type="cellIs" dxfId="289" priority="99" operator="greaterThan">
      <formula>0</formula>
    </cfRule>
    <cfRule type="cellIs" dxfId="288" priority="101" operator="lessThan">
      <formula>0</formula>
    </cfRule>
  </conditionalFormatting>
  <conditionalFormatting sqref="P5:P6">
    <cfRule type="cellIs" dxfId="287" priority="100" operator="greaterThan">
      <formula>0</formula>
    </cfRule>
  </conditionalFormatting>
  <conditionalFormatting sqref="J4">
    <cfRule type="cellIs" dxfId="286" priority="112" operator="greaterThan">
      <formula>0</formula>
    </cfRule>
    <cfRule type="cellIs" dxfId="285" priority="113" operator="lessThan">
      <formula>0</formula>
    </cfRule>
  </conditionalFormatting>
  <conditionalFormatting sqref="J2:J3">
    <cfRule type="cellIs" dxfId="284" priority="109" operator="greaterThan">
      <formula>0</formula>
    </cfRule>
    <cfRule type="cellIs" dxfId="283" priority="111" operator="lessThan">
      <formula>0</formula>
    </cfRule>
  </conditionalFormatting>
  <conditionalFormatting sqref="J2:J3">
    <cfRule type="cellIs" dxfId="282" priority="110" operator="greaterThan">
      <formula>0</formula>
    </cfRule>
  </conditionalFormatting>
  <conditionalFormatting sqref="P4">
    <cfRule type="cellIs" dxfId="281" priority="107" operator="greaterThan">
      <formula>0</formula>
    </cfRule>
    <cfRule type="cellIs" dxfId="280" priority="108" operator="lessThan">
      <formula>0</formula>
    </cfRule>
  </conditionalFormatting>
  <conditionalFormatting sqref="P2:P3">
    <cfRule type="cellIs" dxfId="279" priority="104" operator="greaterThan">
      <formula>0</formula>
    </cfRule>
    <cfRule type="cellIs" dxfId="278" priority="106" operator="lessThan">
      <formula>0</formula>
    </cfRule>
  </conditionalFormatting>
  <conditionalFormatting sqref="P2:P3">
    <cfRule type="cellIs" dxfId="277" priority="105" operator="greaterThan">
      <formula>0</formula>
    </cfRule>
  </conditionalFormatting>
  <conditionalFormatting sqref="J25">
    <cfRule type="cellIs" dxfId="276" priority="97" operator="greaterThan">
      <formula>0</formula>
    </cfRule>
    <cfRule type="cellIs" dxfId="275" priority="98" operator="lessThan">
      <formula>0</formula>
    </cfRule>
  </conditionalFormatting>
  <conditionalFormatting sqref="J29:J30">
    <cfRule type="cellIs" dxfId="274" priority="89" operator="greaterThan">
      <formula>0</formula>
    </cfRule>
    <cfRule type="cellIs" dxfId="273" priority="91" operator="lessThan">
      <formula>0</formula>
    </cfRule>
  </conditionalFormatting>
  <conditionalFormatting sqref="J29:J30">
    <cfRule type="cellIs" dxfId="272" priority="90" operator="greaterThan">
      <formula>0</formula>
    </cfRule>
  </conditionalFormatting>
  <conditionalFormatting sqref="J28">
    <cfRule type="cellIs" dxfId="271" priority="92" operator="greaterThan">
      <formula>0</formula>
    </cfRule>
    <cfRule type="cellIs" dxfId="270" priority="93" operator="lessThan">
      <formula>0</formula>
    </cfRule>
  </conditionalFormatting>
  <conditionalFormatting sqref="J32:J33">
    <cfRule type="cellIs" dxfId="269" priority="84" operator="greaterThan">
      <formula>0</formula>
    </cfRule>
    <cfRule type="cellIs" dxfId="268" priority="86" operator="lessThan">
      <formula>0</formula>
    </cfRule>
  </conditionalFormatting>
  <conditionalFormatting sqref="J32:J33">
    <cfRule type="cellIs" dxfId="267" priority="85" operator="greaterThan">
      <formula>0</formula>
    </cfRule>
  </conditionalFormatting>
  <conditionalFormatting sqref="J31">
    <cfRule type="cellIs" dxfId="266" priority="87" operator="greaterThan">
      <formula>0</formula>
    </cfRule>
    <cfRule type="cellIs" dxfId="265" priority="88" operator="lessThan">
      <formula>0</formula>
    </cfRule>
  </conditionalFormatting>
  <conditionalFormatting sqref="J35:J36">
    <cfRule type="cellIs" dxfId="264" priority="79" operator="greaterThan">
      <formula>0</formula>
    </cfRule>
    <cfRule type="cellIs" dxfId="263" priority="81" operator="lessThan">
      <formula>0</formula>
    </cfRule>
  </conditionalFormatting>
  <conditionalFormatting sqref="J35:J36">
    <cfRule type="cellIs" dxfId="262" priority="80" operator="greaterThan">
      <formula>0</formula>
    </cfRule>
  </conditionalFormatting>
  <conditionalFormatting sqref="J34">
    <cfRule type="cellIs" dxfId="261" priority="82" operator="greaterThan">
      <formula>0</formula>
    </cfRule>
    <cfRule type="cellIs" dxfId="260" priority="83" operator="lessThan">
      <formula>0</formula>
    </cfRule>
  </conditionalFormatting>
  <conditionalFormatting sqref="P26:P27">
    <cfRule type="cellIs" dxfId="259" priority="74" operator="greaterThan">
      <formula>0</formula>
    </cfRule>
    <cfRule type="cellIs" dxfId="258" priority="76" operator="lessThan">
      <formula>0</formula>
    </cfRule>
  </conditionalFormatting>
  <conditionalFormatting sqref="P26:P27">
    <cfRule type="cellIs" dxfId="257" priority="75" operator="greaterThan">
      <formula>0</formula>
    </cfRule>
  </conditionalFormatting>
  <conditionalFormatting sqref="P25">
    <cfRule type="cellIs" dxfId="256" priority="77" operator="greaterThan">
      <formula>0</formula>
    </cfRule>
    <cfRule type="cellIs" dxfId="255" priority="78" operator="lessThan">
      <formula>0</formula>
    </cfRule>
  </conditionalFormatting>
  <conditionalFormatting sqref="P29:P30">
    <cfRule type="cellIs" dxfId="254" priority="69" operator="greaterThan">
      <formula>0</formula>
    </cfRule>
    <cfRule type="cellIs" dxfId="253" priority="71" operator="lessThan">
      <formula>0</formula>
    </cfRule>
  </conditionalFormatting>
  <conditionalFormatting sqref="P29:P30">
    <cfRule type="cellIs" dxfId="252" priority="70" operator="greaterThan">
      <formula>0</formula>
    </cfRule>
  </conditionalFormatting>
  <conditionalFormatting sqref="P28">
    <cfRule type="cellIs" dxfId="251" priority="72" operator="greaterThan">
      <formula>0</formula>
    </cfRule>
    <cfRule type="cellIs" dxfId="250" priority="73" operator="lessThan">
      <formula>0</formula>
    </cfRule>
  </conditionalFormatting>
  <conditionalFormatting sqref="P32:P33">
    <cfRule type="cellIs" dxfId="249" priority="64" operator="greaterThan">
      <formula>0</formula>
    </cfRule>
    <cfRule type="cellIs" dxfId="248" priority="66" operator="lessThan">
      <formula>0</formula>
    </cfRule>
  </conditionalFormatting>
  <conditionalFormatting sqref="P32:P33">
    <cfRule type="cellIs" dxfId="247" priority="65" operator="greaterThan">
      <formula>0</formula>
    </cfRule>
  </conditionalFormatting>
  <conditionalFormatting sqref="P31">
    <cfRule type="cellIs" dxfId="246" priority="67" operator="greaterThan">
      <formula>0</formula>
    </cfRule>
    <cfRule type="cellIs" dxfId="245" priority="68" operator="lessThan">
      <formula>0</formula>
    </cfRule>
  </conditionalFormatting>
  <conditionalFormatting sqref="P35:P36">
    <cfRule type="cellIs" dxfId="244" priority="59" operator="greaterThan">
      <formula>0</formula>
    </cfRule>
    <cfRule type="cellIs" dxfId="243" priority="61" operator="lessThan">
      <formula>0</formula>
    </cfRule>
  </conditionalFormatting>
  <conditionalFormatting sqref="P35:P36">
    <cfRule type="cellIs" dxfId="242" priority="60" operator="greaterThan">
      <formula>0</formula>
    </cfRule>
  </conditionalFormatting>
  <conditionalFormatting sqref="P34">
    <cfRule type="cellIs" dxfId="241" priority="62" operator="greaterThan">
      <formula>0</formula>
    </cfRule>
    <cfRule type="cellIs" dxfId="240" priority="63" operator="lessThan">
      <formula>0</formula>
    </cfRule>
  </conditionalFormatting>
  <conditionalFormatting sqref="J23:J24">
    <cfRule type="cellIs" dxfId="239" priority="56" operator="greaterThan">
      <formula>0</formula>
    </cfRule>
    <cfRule type="cellIs" dxfId="238" priority="58" operator="lessThan">
      <formula>0</formula>
    </cfRule>
  </conditionalFormatting>
  <conditionalFormatting sqref="J23:J24">
    <cfRule type="cellIs" dxfId="237" priority="57" operator="greaterThan">
      <formula>0</formula>
    </cfRule>
  </conditionalFormatting>
  <conditionalFormatting sqref="J26:J27">
    <cfRule type="cellIs" dxfId="236" priority="53" operator="greaterThan">
      <formula>0</formula>
    </cfRule>
    <cfRule type="cellIs" dxfId="235" priority="55" operator="lessThan">
      <formula>0</formula>
    </cfRule>
  </conditionalFormatting>
  <conditionalFormatting sqref="J26:J27">
    <cfRule type="cellIs" dxfId="234" priority="54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85" zoomScaleNormal="85" workbookViewId="0">
      <pane ySplit="1" topLeftCell="A2" activePane="bottomLeft" state="frozen"/>
      <selection pane="bottomLeft" activeCell="T21" sqref="T21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</cols>
  <sheetData>
    <row r="1" spans="1:21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34</v>
      </c>
      <c r="G1" s="16" t="s">
        <v>35</v>
      </c>
      <c r="H1" s="8" t="s">
        <v>10</v>
      </c>
      <c r="I1" s="8" t="s">
        <v>16</v>
      </c>
      <c r="J1" s="8" t="s">
        <v>14</v>
      </c>
      <c r="K1" s="8" t="s">
        <v>21</v>
      </c>
      <c r="L1" s="8" t="s">
        <v>20</v>
      </c>
      <c r="M1" s="8" t="s">
        <v>19</v>
      </c>
      <c r="N1" s="8" t="s">
        <v>10</v>
      </c>
      <c r="O1" s="8" t="s">
        <v>16</v>
      </c>
      <c r="P1" s="8" t="s">
        <v>23</v>
      </c>
    </row>
    <row r="2" spans="1:21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$T$10</f>
        <v>2</v>
      </c>
      <c r="F2" s="14">
        <v>367</v>
      </c>
      <c r="G2" s="14">
        <v>391</v>
      </c>
      <c r="H2" s="26">
        <f>(F2*(50*E2)+F3*(50*E3))</f>
        <v>74700</v>
      </c>
      <c r="I2" s="26">
        <f>(G2*(50*E2)+G3*(50*E3))</f>
        <v>75000</v>
      </c>
      <c r="J2" s="28">
        <f>((F2-G2)+(F3-G3))*E2*50</f>
        <v>-300</v>
      </c>
      <c r="K2" s="6">
        <v>20</v>
      </c>
      <c r="L2" s="1">
        <f>F2+(F2*$K$2/100)</f>
        <v>440.4</v>
      </c>
      <c r="M2" s="1">
        <f>IF(G2&lt;L2,G2,L2)</f>
        <v>391</v>
      </c>
      <c r="N2" s="26">
        <f>H2</f>
        <v>74700</v>
      </c>
      <c r="O2" s="26">
        <f>(M2*(50*E2)+M3*(50*E3))</f>
        <v>75000</v>
      </c>
      <c r="P2" s="28">
        <f>((F2-M2)+(F3-M3))*50*E3</f>
        <v>-300</v>
      </c>
      <c r="R2" s="21" t="s">
        <v>24</v>
      </c>
      <c r="S2" s="21"/>
      <c r="T2" s="21">
        <f>SUM(J2:J46)</f>
        <v>-434.99999999999636</v>
      </c>
      <c r="U2" s="21"/>
    </row>
    <row r="3" spans="1:21" ht="15" customHeight="1" x14ac:dyDescent="0.25">
      <c r="A3" s="1"/>
      <c r="B3" s="1" t="s">
        <v>7</v>
      </c>
      <c r="C3" s="14">
        <v>16695</v>
      </c>
      <c r="D3" s="14">
        <v>16700</v>
      </c>
      <c r="E3" s="1">
        <f>$T$10</f>
        <v>2</v>
      </c>
      <c r="F3" s="14">
        <v>380</v>
      </c>
      <c r="G3" s="14">
        <v>359</v>
      </c>
      <c r="H3" s="27"/>
      <c r="I3" s="27"/>
      <c r="J3" s="28"/>
      <c r="K3" s="10"/>
      <c r="L3" s="1">
        <f>F3+(F3*$K$2/100)</f>
        <v>456</v>
      </c>
      <c r="M3" s="1">
        <f>IF(G3&lt;L3,G3,L3)</f>
        <v>359</v>
      </c>
      <c r="N3" s="27"/>
      <c r="O3" s="27"/>
      <c r="P3" s="28"/>
      <c r="R3" s="21"/>
      <c r="S3" s="21"/>
      <c r="T3" s="21"/>
      <c r="U3" s="21"/>
    </row>
    <row r="4" spans="1:21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  <c r="R4" s="21"/>
      <c r="S4" s="21"/>
      <c r="T4" s="21"/>
      <c r="U4" s="21"/>
    </row>
    <row r="5" spans="1:21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$T$10</f>
        <v>2</v>
      </c>
      <c r="F5" s="14">
        <v>344</v>
      </c>
      <c r="G5" s="14">
        <v>322</v>
      </c>
      <c r="H5" s="28">
        <f>(F5*(50*E5)+F6*(50*E6))</f>
        <v>71700</v>
      </c>
      <c r="I5" s="28">
        <f>(G5*(50*E5)+G6*(50*E6))</f>
        <v>69000</v>
      </c>
      <c r="J5" s="28">
        <f>((F5-G5)+(F6-G6))*E5*50</f>
        <v>2700</v>
      </c>
      <c r="K5" s="11"/>
      <c r="L5" s="1">
        <f>F5+(F5*$K$2/100)</f>
        <v>412.8</v>
      </c>
      <c r="M5" s="1">
        <f>IF(G5&lt;L5,G5,L5)</f>
        <v>322</v>
      </c>
      <c r="N5" s="28">
        <f>H5</f>
        <v>71700</v>
      </c>
      <c r="O5" s="28">
        <f>(M5*(50*E5)+M6*(50*E6))</f>
        <v>69000</v>
      </c>
      <c r="P5" s="28">
        <f>((F5-M5)+(F6-M6))*50*E6</f>
        <v>2700</v>
      </c>
    </row>
    <row r="6" spans="1:21" x14ac:dyDescent="0.25">
      <c r="A6" s="1"/>
      <c r="B6" s="1" t="s">
        <v>7</v>
      </c>
      <c r="C6" s="14">
        <v>16530</v>
      </c>
      <c r="D6" s="14">
        <v>16550</v>
      </c>
      <c r="E6" s="1">
        <f>$T$10</f>
        <v>2</v>
      </c>
      <c r="F6" s="14">
        <v>373</v>
      </c>
      <c r="G6" s="14">
        <v>368</v>
      </c>
      <c r="H6" s="28"/>
      <c r="I6" s="28"/>
      <c r="J6" s="28"/>
      <c r="K6" s="11"/>
      <c r="L6" s="1">
        <f>F6+(F6*$K$2/100)</f>
        <v>447.6</v>
      </c>
      <c r="M6" s="1">
        <f>IF(G6&lt;L6,G6,L6)</f>
        <v>368</v>
      </c>
      <c r="N6" s="28"/>
      <c r="O6" s="28"/>
      <c r="P6" s="28"/>
      <c r="R6" s="20" t="s">
        <v>25</v>
      </c>
      <c r="S6" s="21"/>
      <c r="T6" s="21">
        <f>SUM(P2:P43)</f>
        <v>14285.000000000004</v>
      </c>
      <c r="U6" s="21"/>
    </row>
    <row r="7" spans="1:21" x14ac:dyDescent="0.25">
      <c r="A7" s="1"/>
      <c r="B7" s="1"/>
      <c r="C7" s="14"/>
      <c r="D7" s="14"/>
      <c r="E7" s="1"/>
      <c r="F7" s="14"/>
      <c r="G7" s="14"/>
      <c r="H7" s="12"/>
      <c r="I7" s="12"/>
      <c r="J7" s="1"/>
      <c r="K7" s="11"/>
      <c r="L7" s="1"/>
      <c r="M7" s="1"/>
      <c r="N7" s="12"/>
      <c r="O7" s="12"/>
      <c r="P7" s="1"/>
      <c r="R7" s="21"/>
      <c r="S7" s="21"/>
      <c r="T7" s="21"/>
      <c r="U7" s="21"/>
    </row>
    <row r="8" spans="1:21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$T$10</f>
        <v>2</v>
      </c>
      <c r="F8" s="14">
        <v>261</v>
      </c>
      <c r="G8" s="14">
        <v>253</v>
      </c>
      <c r="H8" s="28">
        <f>(F8*(50*E8)+F9*(50*E9))</f>
        <v>55585</v>
      </c>
      <c r="I8" s="28">
        <f>(G8*(50*E8)+G9*(50*E9))</f>
        <v>54740</v>
      </c>
      <c r="J8" s="28">
        <f>((F8-G8)+(F9-G9))*E8*50</f>
        <v>845.00000000000455</v>
      </c>
      <c r="K8" s="11"/>
      <c r="L8" s="1">
        <f>F8+(F8*$K$2/100)</f>
        <v>313.2</v>
      </c>
      <c r="M8" s="1">
        <f>IF(G8&lt;L8,G8,L8)</f>
        <v>253</v>
      </c>
      <c r="N8" s="28">
        <f>H8</f>
        <v>55585</v>
      </c>
      <c r="O8" s="28">
        <f>(M8*(50*E8)+M9*(50*E9))</f>
        <v>54740</v>
      </c>
      <c r="P8" s="28">
        <f>((F8-M8)+(F9-M9))*50*E9</f>
        <v>845.00000000000455</v>
      </c>
      <c r="R8" s="21"/>
      <c r="S8" s="21"/>
      <c r="T8" s="21"/>
      <c r="U8" s="21"/>
    </row>
    <row r="9" spans="1:21" ht="15" customHeight="1" x14ac:dyDescent="0.25">
      <c r="A9" s="1"/>
      <c r="B9" s="1" t="s">
        <v>7</v>
      </c>
      <c r="C9" s="14">
        <v>16536</v>
      </c>
      <c r="D9" s="14">
        <v>16550</v>
      </c>
      <c r="E9" s="1">
        <f>$T$10</f>
        <v>2</v>
      </c>
      <c r="F9" s="14">
        <v>294.85000000000002</v>
      </c>
      <c r="G9" s="14">
        <v>294.39999999999998</v>
      </c>
      <c r="H9" s="28"/>
      <c r="I9" s="28"/>
      <c r="J9" s="28"/>
      <c r="K9" s="11"/>
      <c r="L9" s="1">
        <f>F9+(F9*$K$2/100)</f>
        <v>353.82000000000005</v>
      </c>
      <c r="M9" s="1">
        <f>IF(G9&lt;L9,G9,L9)</f>
        <v>294.39999999999998</v>
      </c>
      <c r="N9" s="28"/>
      <c r="O9" s="28"/>
      <c r="P9" s="28"/>
    </row>
    <row r="10" spans="1:21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  <c r="R10" s="20" t="s">
        <v>29</v>
      </c>
      <c r="S10" s="21"/>
      <c r="T10" s="22">
        <v>2</v>
      </c>
      <c r="U10" s="22"/>
    </row>
    <row r="11" spans="1:21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$T$10</f>
        <v>2</v>
      </c>
      <c r="F11" s="14">
        <v>349.2</v>
      </c>
      <c r="G11" s="14">
        <v>340</v>
      </c>
      <c r="H11" s="28">
        <f>(F11*(50*E11)+F12*(50*E12))</f>
        <v>58020</v>
      </c>
      <c r="I11" s="28">
        <f>(G11*(50*E11)+G12*(50*E12))</f>
        <v>57000</v>
      </c>
      <c r="J11" s="28">
        <f>((F11-G11)+(F12-G12))*E11*50</f>
        <v>1019.9999999999989</v>
      </c>
      <c r="K11" s="11"/>
      <c r="L11" s="1">
        <f>F11+(F11*$K$2/100)</f>
        <v>419.03999999999996</v>
      </c>
      <c r="M11" s="1">
        <f>IF(G11&lt;L11,G11,L11)</f>
        <v>340</v>
      </c>
      <c r="N11" s="28">
        <f>H11</f>
        <v>58020</v>
      </c>
      <c r="O11" s="28">
        <f>(M11*(50*E11)+M12*(50*E12))</f>
        <v>57000</v>
      </c>
      <c r="P11" s="28">
        <f>((F11-M11)+(F12-M12))*50*E12</f>
        <v>1019.9999999999989</v>
      </c>
      <c r="R11" s="21"/>
      <c r="S11" s="21"/>
      <c r="T11" s="22"/>
      <c r="U11" s="22"/>
    </row>
    <row r="12" spans="1:21" x14ac:dyDescent="0.25">
      <c r="A12" s="1"/>
      <c r="B12" s="1" t="s">
        <v>7</v>
      </c>
      <c r="C12" s="14">
        <v>16359</v>
      </c>
      <c r="D12" s="14">
        <v>16400</v>
      </c>
      <c r="E12" s="1">
        <f>$T$10</f>
        <v>2</v>
      </c>
      <c r="F12" s="14">
        <v>231</v>
      </c>
      <c r="G12" s="14">
        <v>230</v>
      </c>
      <c r="H12" s="28"/>
      <c r="I12" s="28"/>
      <c r="J12" s="28"/>
      <c r="K12" s="11"/>
      <c r="L12" s="1">
        <f>F12+(F12*$K$2/100)</f>
        <v>277.2</v>
      </c>
      <c r="M12" s="1">
        <f>IF(G12&lt;L12,G12,L12)</f>
        <v>230</v>
      </c>
      <c r="N12" s="28"/>
      <c r="O12" s="28"/>
      <c r="P12" s="28"/>
      <c r="R12" s="21"/>
      <c r="S12" s="21"/>
      <c r="T12" s="22"/>
      <c r="U12" s="22"/>
    </row>
    <row r="13" spans="1:21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</row>
    <row r="14" spans="1:21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$T$10</f>
        <v>2</v>
      </c>
      <c r="F14" s="14">
        <v>209</v>
      </c>
      <c r="G14" s="14">
        <v>185</v>
      </c>
      <c r="H14" s="28">
        <f>(F14*(50*E14)+F15*(50*E15))</f>
        <v>45800</v>
      </c>
      <c r="I14" s="28">
        <f>(G14*(50*E14)+G15*(50*E15))</f>
        <v>47800</v>
      </c>
      <c r="J14" s="28">
        <f>((F14-G14)+(F15-G15))*E14*50</f>
        <v>-2000</v>
      </c>
      <c r="K14" s="11"/>
      <c r="L14" s="1">
        <f>F14+(F14*$K$2/100)</f>
        <v>250.8</v>
      </c>
      <c r="M14" s="1">
        <f>IF(G14&lt;L14,G14,L14)</f>
        <v>185</v>
      </c>
      <c r="N14" s="28">
        <f>H14</f>
        <v>45800</v>
      </c>
      <c r="O14" s="28">
        <f>(M14*(50*E14)+M15*(50*E15))</f>
        <v>47800</v>
      </c>
      <c r="P14" s="28">
        <f>((F14-M14)+(F15-M15))*50*E15</f>
        <v>-2000</v>
      </c>
      <c r="R14" s="25" t="s">
        <v>27</v>
      </c>
      <c r="S14" s="25"/>
      <c r="T14" s="22">
        <f>COUNT(A2:A36)</f>
        <v>9</v>
      </c>
      <c r="U14" s="22"/>
    </row>
    <row r="15" spans="1:21" x14ac:dyDescent="0.25">
      <c r="A15" s="1"/>
      <c r="B15" s="1" t="s">
        <v>7</v>
      </c>
      <c r="C15" s="14">
        <v>15915</v>
      </c>
      <c r="D15" s="14">
        <v>15950</v>
      </c>
      <c r="E15" s="1">
        <f>$T$10</f>
        <v>2</v>
      </c>
      <c r="F15" s="14">
        <v>249</v>
      </c>
      <c r="G15" s="14">
        <v>293</v>
      </c>
      <c r="H15" s="28"/>
      <c r="I15" s="28"/>
      <c r="J15" s="28"/>
      <c r="K15" s="11"/>
      <c r="L15" s="1">
        <f>F15+(F15*$K$2/100)</f>
        <v>298.8</v>
      </c>
      <c r="M15" s="1">
        <f>IF(G15&lt;L15,G15,L15)</f>
        <v>293</v>
      </c>
      <c r="N15" s="28"/>
      <c r="O15" s="28"/>
      <c r="P15" s="28"/>
      <c r="R15" s="25"/>
      <c r="S15" s="25"/>
      <c r="T15" s="22"/>
      <c r="U15" s="22"/>
    </row>
    <row r="16" spans="1:21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  <c r="R16" s="25"/>
      <c r="S16" s="25"/>
      <c r="T16" s="22"/>
      <c r="U16" s="22"/>
    </row>
    <row r="17" spans="1:21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$T$10</f>
        <v>2</v>
      </c>
      <c r="F17" s="14">
        <v>185</v>
      </c>
      <c r="G17" s="14">
        <v>336</v>
      </c>
      <c r="H17" s="28">
        <f>(F17*(50*E17)+F18*(50*E18))</f>
        <v>40000</v>
      </c>
      <c r="I17" s="28">
        <f>(G17*(50*E17)+G18*(50*E18))</f>
        <v>44300</v>
      </c>
      <c r="J17" s="28">
        <f>((F17-G17)+(F18-G18))*E17*50</f>
        <v>-4300</v>
      </c>
      <c r="K17" s="11"/>
      <c r="L17" s="1">
        <f>F17+(F17*$K$2/100)</f>
        <v>222</v>
      </c>
      <c r="M17" s="1">
        <f>IF(G17&lt;L17,G17,L17)</f>
        <v>222</v>
      </c>
      <c r="N17" s="28">
        <f>H17</f>
        <v>40000</v>
      </c>
      <c r="O17" s="28">
        <f>(M17*(50*E17)+M18*(50*E18))</f>
        <v>32900</v>
      </c>
      <c r="P17" s="28">
        <f>((F17-M17)+(F18-M18))*50*E18</f>
        <v>7100</v>
      </c>
    </row>
    <row r="18" spans="1:21" x14ac:dyDescent="0.25">
      <c r="A18" s="1"/>
      <c r="B18" s="1" t="s">
        <v>7</v>
      </c>
      <c r="C18" s="14">
        <v>15714</v>
      </c>
      <c r="D18" s="14">
        <v>15750</v>
      </c>
      <c r="E18" s="1">
        <f>$T$10</f>
        <v>2</v>
      </c>
      <c r="F18" s="14">
        <v>215</v>
      </c>
      <c r="G18" s="14">
        <v>107</v>
      </c>
      <c r="H18" s="28"/>
      <c r="I18" s="28"/>
      <c r="J18" s="28"/>
      <c r="K18" s="11"/>
      <c r="L18" s="1">
        <f>F18+(F18*$K$2/100)</f>
        <v>258</v>
      </c>
      <c r="M18" s="1">
        <f>IF(G18&lt;L18,G18,L18)</f>
        <v>107</v>
      </c>
      <c r="N18" s="28"/>
      <c r="O18" s="28"/>
      <c r="P18" s="28"/>
      <c r="R18" s="23" t="s">
        <v>28</v>
      </c>
      <c r="S18" s="23"/>
      <c r="T18" s="24" t="s">
        <v>36</v>
      </c>
      <c r="U18" s="24"/>
    </row>
    <row r="19" spans="1:21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  <c r="R19" s="23"/>
      <c r="S19" s="23"/>
      <c r="T19" s="24"/>
      <c r="U19" s="24"/>
    </row>
    <row r="20" spans="1:21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$T$10</f>
        <v>2</v>
      </c>
      <c r="F20" s="14">
        <v>124</v>
      </c>
      <c r="G20" s="14">
        <v>182</v>
      </c>
      <c r="H20" s="28">
        <f>(F20*(50*E20)+F21*(50*E21))</f>
        <v>25600</v>
      </c>
      <c r="I20" s="28">
        <f>(G20*(50*E20)+G21*(50*E21))</f>
        <v>24800</v>
      </c>
      <c r="J20" s="28">
        <f>((F20-G20)+(F21-G21))*E20*50</f>
        <v>800</v>
      </c>
      <c r="K20" s="11"/>
      <c r="L20" s="1">
        <f>F20+(F20*$K$2/100)</f>
        <v>148.80000000000001</v>
      </c>
      <c r="M20" s="1">
        <f>IF(G20&lt;L20,G20,L20)</f>
        <v>148.80000000000001</v>
      </c>
      <c r="N20" s="28">
        <f>H20</f>
        <v>25600</v>
      </c>
      <c r="O20" s="28">
        <f>(M20*(50*E20)+M21*(50*E21))</f>
        <v>21480</v>
      </c>
      <c r="P20" s="28">
        <f>((F20-M20)+(F21-M21))*50*E21</f>
        <v>4119.9999999999991</v>
      </c>
      <c r="R20" s="23"/>
      <c r="S20" s="23"/>
      <c r="T20" s="24"/>
      <c r="U20" s="24"/>
    </row>
    <row r="21" spans="1:21" x14ac:dyDescent="0.25">
      <c r="A21" s="1"/>
      <c r="B21" s="1" t="s">
        <v>7</v>
      </c>
      <c r="C21" s="14">
        <v>16296</v>
      </c>
      <c r="D21" s="14">
        <v>16300</v>
      </c>
      <c r="E21" s="1">
        <f>$T$10</f>
        <v>2</v>
      </c>
      <c r="F21" s="14">
        <v>132</v>
      </c>
      <c r="G21" s="14">
        <v>66</v>
      </c>
      <c r="H21" s="28"/>
      <c r="I21" s="28"/>
      <c r="J21" s="28"/>
      <c r="K21" s="11"/>
      <c r="L21" s="1">
        <f>F21+(F21*$K$2/100)</f>
        <v>158.4</v>
      </c>
      <c r="M21" s="1">
        <f>IF(G21&lt;L21,G21,L21)</f>
        <v>66</v>
      </c>
      <c r="N21" s="28"/>
      <c r="O21" s="28"/>
      <c r="P21" s="28"/>
    </row>
    <row r="22" spans="1:21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</row>
    <row r="23" spans="1:21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$T$10</f>
        <v>2</v>
      </c>
      <c r="F23" s="14">
        <v>229</v>
      </c>
      <c r="G23" s="14">
        <v>207</v>
      </c>
      <c r="H23" s="28">
        <f>(F23*(50*E23)+F24*(50*E24))</f>
        <v>49600</v>
      </c>
      <c r="I23" s="28">
        <f>(G23*(50*E23)+G24*(50*E24))</f>
        <v>50300</v>
      </c>
      <c r="J23" s="28">
        <f>((F23-G23)+(F24-G24))*E23*50</f>
        <v>-700</v>
      </c>
      <c r="K23" s="11"/>
      <c r="L23" s="1">
        <f>F23+(F23*$K$2/100)</f>
        <v>274.8</v>
      </c>
      <c r="M23" s="1">
        <f>IF(G23&lt;L23,G23,L23)</f>
        <v>207</v>
      </c>
      <c r="N23" s="28">
        <f>H23</f>
        <v>49600</v>
      </c>
      <c r="O23" s="28">
        <f>(M23*(50*E23)+M24*(50*E24))</f>
        <v>50300</v>
      </c>
      <c r="P23" s="28">
        <f>((F23-M23)+(F24-M24))*50*E24</f>
        <v>-700</v>
      </c>
    </row>
    <row r="24" spans="1:21" x14ac:dyDescent="0.25">
      <c r="A24" s="1"/>
      <c r="B24" s="1" t="s">
        <v>7</v>
      </c>
      <c r="C24" s="14">
        <v>16659</v>
      </c>
      <c r="D24" s="14">
        <v>16700</v>
      </c>
      <c r="E24" s="1">
        <f>$T$10</f>
        <v>2</v>
      </c>
      <c r="F24" s="14">
        <v>267</v>
      </c>
      <c r="G24" s="14">
        <v>296</v>
      </c>
      <c r="H24" s="28"/>
      <c r="I24" s="28"/>
      <c r="J24" s="28"/>
      <c r="K24" s="11"/>
      <c r="L24" s="1">
        <f>F24+(F24*$K$2/100)</f>
        <v>320.39999999999998</v>
      </c>
      <c r="M24" s="1">
        <f>IF(G24&lt;L24,G24,L24)</f>
        <v>296</v>
      </c>
      <c r="N24" s="28"/>
      <c r="O24" s="28"/>
      <c r="P24" s="28"/>
    </row>
    <row r="25" spans="1:21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</row>
    <row r="26" spans="1:21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$T$10</f>
        <v>2</v>
      </c>
      <c r="F26" s="14">
        <v>219</v>
      </c>
      <c r="G26" s="14">
        <v>219</v>
      </c>
      <c r="H26" s="28">
        <f>(F26*(50*E26)+F27*(50*E27))</f>
        <v>46600</v>
      </c>
      <c r="I26" s="28">
        <f>(G26*(50*E26)+G27*(50*E27))</f>
        <v>45100</v>
      </c>
      <c r="J26" s="28">
        <f>((F26-G26)+(F27-G27))*E26*50</f>
        <v>1500</v>
      </c>
      <c r="K26" s="11"/>
      <c r="L26" s="1">
        <f>F26+(F26*$K$2/100)</f>
        <v>262.8</v>
      </c>
      <c r="M26" s="1">
        <f>IF(G26&lt;L26,G26,L26)</f>
        <v>219</v>
      </c>
      <c r="N26" s="28">
        <f>H26</f>
        <v>46600</v>
      </c>
      <c r="O26" s="28">
        <f>(M26*(50*E26)+M27*(50*E27))</f>
        <v>45100</v>
      </c>
      <c r="P26" s="28">
        <f>((F26-M26)+(F27-M27))*50*E27</f>
        <v>1500</v>
      </c>
    </row>
    <row r="27" spans="1:21" x14ac:dyDescent="0.25">
      <c r="A27" s="1"/>
      <c r="B27" s="1" t="s">
        <v>7</v>
      </c>
      <c r="C27" s="14">
        <v>16625</v>
      </c>
      <c r="D27" s="14">
        <v>16650</v>
      </c>
      <c r="E27" s="1">
        <f>$T$10</f>
        <v>2</v>
      </c>
      <c r="F27" s="14">
        <v>247</v>
      </c>
      <c r="G27" s="14">
        <v>232</v>
      </c>
      <c r="H27" s="28"/>
      <c r="I27" s="28"/>
      <c r="J27" s="28"/>
      <c r="K27" s="11"/>
      <c r="L27" s="1">
        <f>F27+(F27*$K$2/100)</f>
        <v>296.39999999999998</v>
      </c>
      <c r="M27" s="1">
        <f>IF(G27&lt;L27,G27,L27)</f>
        <v>232</v>
      </c>
      <c r="N27" s="28"/>
      <c r="O27" s="28"/>
      <c r="P27" s="28"/>
    </row>
    <row r="28" spans="1:21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</row>
    <row r="29" spans="1:21" x14ac:dyDescent="0.25">
      <c r="A29" s="2"/>
      <c r="B29" s="2" t="s">
        <v>6</v>
      </c>
      <c r="C29" s="14"/>
      <c r="D29" s="14"/>
      <c r="E29" s="1">
        <f>$T$10</f>
        <v>2</v>
      </c>
      <c r="F29" s="14"/>
      <c r="G29" s="14"/>
      <c r="H29" s="28">
        <f>(F29*(50*E29)+F30*(50*E30))</f>
        <v>0</v>
      </c>
      <c r="I29" s="28">
        <f>(G29*(50*E29)+G30*(50*E30))</f>
        <v>0</v>
      </c>
      <c r="J29" s="28">
        <f>I29-H29</f>
        <v>0</v>
      </c>
      <c r="K29" s="11"/>
      <c r="L29" s="1">
        <f>F29-(F29*$K$2/100)</f>
        <v>0</v>
      </c>
      <c r="M29" s="1">
        <f>IF(G29&gt;L29,G29,L29)</f>
        <v>0</v>
      </c>
      <c r="N29" s="28">
        <f>H29</f>
        <v>0</v>
      </c>
      <c r="O29" s="28">
        <f>(M29*(50*E29)+M30*(50*E30))</f>
        <v>0</v>
      </c>
      <c r="P29" s="28">
        <f>O29-N29</f>
        <v>0</v>
      </c>
    </row>
    <row r="30" spans="1:21" x14ac:dyDescent="0.25">
      <c r="A30" s="1"/>
      <c r="B30" s="1" t="s">
        <v>7</v>
      </c>
      <c r="C30" s="14"/>
      <c r="D30" s="14"/>
      <c r="E30" s="1">
        <f>$T$10</f>
        <v>2</v>
      </c>
      <c r="F30" s="14"/>
      <c r="G30" s="14"/>
      <c r="H30" s="28"/>
      <c r="I30" s="28"/>
      <c r="J30" s="28"/>
      <c r="K30" s="11"/>
      <c r="L30" s="1">
        <f>F30-(F30*$K$2/100)</f>
        <v>0</v>
      </c>
      <c r="M30" s="1">
        <f>IF(G30&gt;L30,G30,L30)</f>
        <v>0</v>
      </c>
      <c r="N30" s="28"/>
      <c r="O30" s="28"/>
      <c r="P30" s="28"/>
    </row>
    <row r="31" spans="1:21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</row>
    <row r="32" spans="1:21" x14ac:dyDescent="0.25">
      <c r="A32" s="2"/>
      <c r="B32" s="2" t="s">
        <v>6</v>
      </c>
      <c r="C32" s="14"/>
      <c r="D32" s="14"/>
      <c r="E32" s="1">
        <f>$T$10</f>
        <v>2</v>
      </c>
      <c r="F32" s="14"/>
      <c r="G32" s="14"/>
      <c r="H32" s="28">
        <f>(F32*(50*E32)+F33*(50*E33))</f>
        <v>0</v>
      </c>
      <c r="I32" s="28">
        <f>(G32*(50*E32)+G33*(50*E33))</f>
        <v>0</v>
      </c>
      <c r="J32" s="28">
        <f>I32-H32</f>
        <v>0</v>
      </c>
      <c r="K32" s="11"/>
      <c r="L32" s="1">
        <f>F32-(F32*$K$2/100)</f>
        <v>0</v>
      </c>
      <c r="M32" s="1">
        <f>IF(G32&gt;L32,G32,L32)</f>
        <v>0</v>
      </c>
      <c r="N32" s="28">
        <f>H32</f>
        <v>0</v>
      </c>
      <c r="O32" s="28">
        <f>(M32*(50*E32)+M33*(50*E33))</f>
        <v>0</v>
      </c>
      <c r="P32" s="28">
        <f>O32-N32</f>
        <v>0</v>
      </c>
    </row>
    <row r="33" spans="1:16" x14ac:dyDescent="0.25">
      <c r="A33" s="1"/>
      <c r="B33" s="1" t="s">
        <v>7</v>
      </c>
      <c r="C33" s="14"/>
      <c r="D33" s="14"/>
      <c r="E33" s="1">
        <f>$T$10</f>
        <v>2</v>
      </c>
      <c r="F33" s="14"/>
      <c r="G33" s="14"/>
      <c r="H33" s="28"/>
      <c r="I33" s="28"/>
      <c r="J33" s="28"/>
      <c r="K33" s="11"/>
      <c r="L33" s="1">
        <f>F33-(F33*$K$2/100)</f>
        <v>0</v>
      </c>
      <c r="M33" s="1">
        <f>IF(G33&gt;L33,G33,L33)</f>
        <v>0</v>
      </c>
      <c r="N33" s="28"/>
      <c r="O33" s="28"/>
      <c r="P33" s="28"/>
    </row>
    <row r="34" spans="1:16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</row>
    <row r="35" spans="1:16" x14ac:dyDescent="0.25">
      <c r="A35" s="2"/>
      <c r="B35" s="2" t="s">
        <v>6</v>
      </c>
      <c r="C35" s="14"/>
      <c r="D35" s="14"/>
      <c r="E35" s="1">
        <f>$T$10</f>
        <v>2</v>
      </c>
      <c r="F35" s="14"/>
      <c r="G35" s="14"/>
      <c r="H35" s="28">
        <f>(F35*(50*E35)+F36*(50*E36))</f>
        <v>0</v>
      </c>
      <c r="I35" s="28">
        <f>(G35*(50*E35)+G36*(50*E36))</f>
        <v>0</v>
      </c>
      <c r="J35" s="28">
        <f>I35-H35</f>
        <v>0</v>
      </c>
      <c r="K35" s="11"/>
      <c r="L35" s="1">
        <f>F35-(F35*$K$2/100)</f>
        <v>0</v>
      </c>
      <c r="M35" s="1">
        <f>IF(G35&gt;L35,G35,L35)</f>
        <v>0</v>
      </c>
      <c r="N35" s="28">
        <f>H35</f>
        <v>0</v>
      </c>
      <c r="O35" s="28">
        <f>(M35*(50*E35)+M36*(50*E36))</f>
        <v>0</v>
      </c>
      <c r="P35" s="28">
        <f>O35-N35</f>
        <v>0</v>
      </c>
    </row>
    <row r="36" spans="1:16" x14ac:dyDescent="0.25">
      <c r="A36" s="1"/>
      <c r="B36" s="1" t="s">
        <v>7</v>
      </c>
      <c r="C36" s="14"/>
      <c r="D36" s="14"/>
      <c r="E36" s="1">
        <f>$T$10</f>
        <v>2</v>
      </c>
      <c r="F36" s="14"/>
      <c r="G36" s="14"/>
      <c r="H36" s="28"/>
      <c r="I36" s="28"/>
      <c r="J36" s="28"/>
      <c r="K36" s="11"/>
      <c r="L36" s="1">
        <f>F36-(F36*$K$2/100)</f>
        <v>0</v>
      </c>
      <c r="M36" s="1">
        <f>IF(G36&gt;L36,G36,L36)</f>
        <v>0</v>
      </c>
      <c r="N36" s="28"/>
      <c r="O36" s="28"/>
      <c r="P36" s="28"/>
    </row>
  </sheetData>
  <mergeCells count="82">
    <mergeCell ref="R10:S12"/>
    <mergeCell ref="T10:U12"/>
    <mergeCell ref="R2:S4"/>
    <mergeCell ref="T2:U4"/>
    <mergeCell ref="R14:S16"/>
    <mergeCell ref="T14:U16"/>
    <mergeCell ref="R6:S8"/>
    <mergeCell ref="T6:U8"/>
    <mergeCell ref="R18:S20"/>
    <mergeCell ref="T18:U20"/>
    <mergeCell ref="H35:H36"/>
    <mergeCell ref="I35:I36"/>
    <mergeCell ref="J35:J36"/>
    <mergeCell ref="N35:N36"/>
    <mergeCell ref="O35:O36"/>
    <mergeCell ref="P35:P36"/>
    <mergeCell ref="H32:H33"/>
    <mergeCell ref="I32:I33"/>
    <mergeCell ref="J32:J33"/>
    <mergeCell ref="N32:N33"/>
    <mergeCell ref="O32:O33"/>
    <mergeCell ref="P32:P33"/>
    <mergeCell ref="H29:H30"/>
    <mergeCell ref="I29:I30"/>
    <mergeCell ref="J29:J30"/>
    <mergeCell ref="N29:N30"/>
    <mergeCell ref="O29:O30"/>
    <mergeCell ref="P29:P30"/>
    <mergeCell ref="H26:H27"/>
    <mergeCell ref="I26:I27"/>
    <mergeCell ref="J26:J27"/>
    <mergeCell ref="N26:N27"/>
    <mergeCell ref="O26:O27"/>
    <mergeCell ref="P26:P27"/>
    <mergeCell ref="H23:H24"/>
    <mergeCell ref="I23:I24"/>
    <mergeCell ref="J23:J24"/>
    <mergeCell ref="N23:N24"/>
    <mergeCell ref="O23:O24"/>
    <mergeCell ref="P23:P24"/>
    <mergeCell ref="H20:H21"/>
    <mergeCell ref="I20:I21"/>
    <mergeCell ref="J20:J21"/>
    <mergeCell ref="N20:N21"/>
    <mergeCell ref="O20:O21"/>
    <mergeCell ref="P20:P21"/>
    <mergeCell ref="H17:H18"/>
    <mergeCell ref="I17:I18"/>
    <mergeCell ref="J17:J18"/>
    <mergeCell ref="N17:N18"/>
    <mergeCell ref="O17:O18"/>
    <mergeCell ref="P17:P18"/>
    <mergeCell ref="H14:H15"/>
    <mergeCell ref="I14:I15"/>
    <mergeCell ref="J14:J15"/>
    <mergeCell ref="N14:N15"/>
    <mergeCell ref="O14:O15"/>
    <mergeCell ref="P14:P15"/>
    <mergeCell ref="H11:H12"/>
    <mergeCell ref="I11:I12"/>
    <mergeCell ref="J11:J12"/>
    <mergeCell ref="N11:N12"/>
    <mergeCell ref="O11:O12"/>
    <mergeCell ref="P11:P12"/>
    <mergeCell ref="H8:H9"/>
    <mergeCell ref="I8:I9"/>
    <mergeCell ref="J8:J9"/>
    <mergeCell ref="N8:N9"/>
    <mergeCell ref="O8:O9"/>
    <mergeCell ref="P8:P9"/>
    <mergeCell ref="H5:H6"/>
    <mergeCell ref="I5:I6"/>
    <mergeCell ref="J5:J6"/>
    <mergeCell ref="N5:N6"/>
    <mergeCell ref="O5:O6"/>
    <mergeCell ref="P5:P6"/>
    <mergeCell ref="H2:H3"/>
    <mergeCell ref="I2:I3"/>
    <mergeCell ref="J2:J3"/>
    <mergeCell ref="N2:N3"/>
    <mergeCell ref="O2:O3"/>
    <mergeCell ref="P2:P3"/>
  </mergeCells>
  <conditionalFormatting sqref="J7">
    <cfRule type="cellIs" dxfId="233" priority="129" operator="greaterThan">
      <formula>0</formula>
    </cfRule>
    <cfRule type="cellIs" dxfId="232" priority="131" operator="lessThan">
      <formula>0</formula>
    </cfRule>
  </conditionalFormatting>
  <conditionalFormatting sqref="J16 J19 J22">
    <cfRule type="cellIs" dxfId="231" priority="162" operator="greaterThan">
      <formula>0</formula>
    </cfRule>
    <cfRule type="cellIs" dxfId="230" priority="163" operator="lessThan">
      <formula>0</formula>
    </cfRule>
  </conditionalFormatting>
  <conditionalFormatting sqref="J7">
    <cfRule type="cellIs" dxfId="229" priority="164" operator="lessThan">
      <formula>0</formula>
    </cfRule>
  </conditionalFormatting>
  <conditionalFormatting sqref="J13">
    <cfRule type="cellIs" dxfId="228" priority="160" operator="greaterThan">
      <formula>0</formula>
    </cfRule>
    <cfRule type="cellIs" dxfId="227" priority="161" operator="lessThan">
      <formula>0</formula>
    </cfRule>
  </conditionalFormatting>
  <conditionalFormatting sqref="J10">
    <cfRule type="cellIs" dxfId="226" priority="149" operator="greaterThan">
      <formula>0</formula>
    </cfRule>
    <cfRule type="cellIs" dxfId="225" priority="150" operator="lessThan">
      <formula>0</formula>
    </cfRule>
  </conditionalFormatting>
  <conditionalFormatting sqref="P16 P19 P22 P7">
    <cfRule type="cellIs" dxfId="224" priority="140" operator="greaterThan">
      <formula>0</formula>
    </cfRule>
    <cfRule type="cellIs" dxfId="223" priority="141" operator="lessThan">
      <formula>0</formula>
    </cfRule>
  </conditionalFormatting>
  <conditionalFormatting sqref="P7">
    <cfRule type="cellIs" dxfId="222" priority="142" operator="lessThan">
      <formula>0</formula>
    </cfRule>
  </conditionalFormatting>
  <conditionalFormatting sqref="P13">
    <cfRule type="cellIs" dxfId="221" priority="138" operator="greaterThan">
      <formula>0</formula>
    </cfRule>
    <cfRule type="cellIs" dxfId="220" priority="139" operator="lessThan">
      <formula>0</formula>
    </cfRule>
  </conditionalFormatting>
  <conditionalFormatting sqref="P10">
    <cfRule type="cellIs" dxfId="219" priority="127" operator="greaterThan">
      <formula>0</formula>
    </cfRule>
    <cfRule type="cellIs" dxfId="218" priority="128" operator="lessThan">
      <formula>0</formula>
    </cfRule>
  </conditionalFormatting>
  <conditionalFormatting sqref="J4">
    <cfRule type="cellIs" dxfId="217" priority="113" operator="greaterThan">
      <formula>0</formula>
    </cfRule>
    <cfRule type="cellIs" dxfId="216" priority="114" operator="lessThan">
      <formula>0</formula>
    </cfRule>
  </conditionalFormatting>
  <conditionalFormatting sqref="P4">
    <cfRule type="cellIs" dxfId="215" priority="108" operator="greaterThan">
      <formula>0</formula>
    </cfRule>
    <cfRule type="cellIs" dxfId="214" priority="109" operator="lessThan">
      <formula>0</formula>
    </cfRule>
  </conditionalFormatting>
  <conditionalFormatting sqref="J25">
    <cfRule type="cellIs" dxfId="213" priority="100" operator="greaterThan">
      <formula>0</formula>
    </cfRule>
    <cfRule type="cellIs" dxfId="212" priority="101" operator="lessThan">
      <formula>0</formula>
    </cfRule>
  </conditionalFormatting>
  <conditionalFormatting sqref="J29:J30">
    <cfRule type="cellIs" dxfId="211" priority="95" operator="greaterThan">
      <formula>0</formula>
    </cfRule>
    <cfRule type="cellIs" dxfId="210" priority="97" operator="lessThan">
      <formula>0</formula>
    </cfRule>
  </conditionalFormatting>
  <conditionalFormatting sqref="J29:J30">
    <cfRule type="cellIs" dxfId="209" priority="96" operator="greaterThan">
      <formula>0</formula>
    </cfRule>
  </conditionalFormatting>
  <conditionalFormatting sqref="J28">
    <cfRule type="cellIs" dxfId="208" priority="98" operator="greaterThan">
      <formula>0</formula>
    </cfRule>
    <cfRule type="cellIs" dxfId="207" priority="99" operator="lessThan">
      <formula>0</formula>
    </cfRule>
  </conditionalFormatting>
  <conditionalFormatting sqref="J32:J33">
    <cfRule type="cellIs" dxfId="206" priority="90" operator="greaterThan">
      <formula>0</formula>
    </cfRule>
    <cfRule type="cellIs" dxfId="205" priority="92" operator="lessThan">
      <formula>0</formula>
    </cfRule>
  </conditionalFormatting>
  <conditionalFormatting sqref="J32:J33">
    <cfRule type="cellIs" dxfId="204" priority="91" operator="greaterThan">
      <formula>0</formula>
    </cfRule>
  </conditionalFormatting>
  <conditionalFormatting sqref="J31">
    <cfRule type="cellIs" dxfId="203" priority="93" operator="greaterThan">
      <formula>0</formula>
    </cfRule>
    <cfRule type="cellIs" dxfId="202" priority="94" operator="lessThan">
      <formula>0</formula>
    </cfRule>
  </conditionalFormatting>
  <conditionalFormatting sqref="J35:J36">
    <cfRule type="cellIs" dxfId="201" priority="85" operator="greaterThan">
      <formula>0</formula>
    </cfRule>
    <cfRule type="cellIs" dxfId="200" priority="87" operator="lessThan">
      <formula>0</formula>
    </cfRule>
  </conditionalFormatting>
  <conditionalFormatting sqref="J35:J36">
    <cfRule type="cellIs" dxfId="199" priority="86" operator="greaterThan">
      <formula>0</formula>
    </cfRule>
  </conditionalFormatting>
  <conditionalFormatting sqref="J34">
    <cfRule type="cellIs" dxfId="198" priority="88" operator="greaterThan">
      <formula>0</formula>
    </cfRule>
    <cfRule type="cellIs" dxfId="197" priority="89" operator="lessThan">
      <formula>0</formula>
    </cfRule>
  </conditionalFormatting>
  <conditionalFormatting sqref="P25">
    <cfRule type="cellIs" dxfId="196" priority="83" operator="greaterThan">
      <formula>0</formula>
    </cfRule>
    <cfRule type="cellIs" dxfId="195" priority="84" operator="lessThan">
      <formula>0</formula>
    </cfRule>
  </conditionalFormatting>
  <conditionalFormatting sqref="P29:P30">
    <cfRule type="cellIs" dxfId="194" priority="75" operator="greaterThan">
      <formula>0</formula>
    </cfRule>
    <cfRule type="cellIs" dxfId="193" priority="77" operator="lessThan">
      <formula>0</formula>
    </cfRule>
  </conditionalFormatting>
  <conditionalFormatting sqref="P29:P30">
    <cfRule type="cellIs" dxfId="192" priority="76" operator="greaterThan">
      <formula>0</formula>
    </cfRule>
  </conditionalFormatting>
  <conditionalFormatting sqref="P28">
    <cfRule type="cellIs" dxfId="191" priority="78" operator="greaterThan">
      <formula>0</formula>
    </cfRule>
    <cfRule type="cellIs" dxfId="190" priority="79" operator="lessThan">
      <formula>0</formula>
    </cfRule>
  </conditionalFormatting>
  <conditionalFormatting sqref="P32:P33">
    <cfRule type="cellIs" dxfId="189" priority="70" operator="greaterThan">
      <formula>0</formula>
    </cfRule>
    <cfRule type="cellIs" dxfId="188" priority="72" operator="lessThan">
      <formula>0</formula>
    </cfRule>
  </conditionalFormatting>
  <conditionalFormatting sqref="P32:P33">
    <cfRule type="cellIs" dxfId="187" priority="71" operator="greaterThan">
      <formula>0</formula>
    </cfRule>
  </conditionalFormatting>
  <conditionalFormatting sqref="P31">
    <cfRule type="cellIs" dxfId="186" priority="73" operator="greaterThan">
      <formula>0</formula>
    </cfRule>
    <cfRule type="cellIs" dxfId="185" priority="74" operator="lessThan">
      <formula>0</formula>
    </cfRule>
  </conditionalFormatting>
  <conditionalFormatting sqref="P35:P36">
    <cfRule type="cellIs" dxfId="184" priority="65" operator="greaterThan">
      <formula>0</formula>
    </cfRule>
    <cfRule type="cellIs" dxfId="183" priority="67" operator="lessThan">
      <formula>0</formula>
    </cfRule>
  </conditionalFormatting>
  <conditionalFormatting sqref="P35:P36">
    <cfRule type="cellIs" dxfId="182" priority="66" operator="greaterThan">
      <formula>0</formula>
    </cfRule>
  </conditionalFormatting>
  <conditionalFormatting sqref="P34">
    <cfRule type="cellIs" dxfId="181" priority="68" operator="greaterThan">
      <formula>0</formula>
    </cfRule>
    <cfRule type="cellIs" dxfId="180" priority="69" operator="lessThan">
      <formula>0</formula>
    </cfRule>
  </conditionalFormatting>
  <conditionalFormatting sqref="J2:J3">
    <cfRule type="cellIs" dxfId="179" priority="56" operator="greaterThan">
      <formula>0</formula>
    </cfRule>
    <cfRule type="cellIs" dxfId="178" priority="58" operator="lessThan">
      <formula>0</formula>
    </cfRule>
  </conditionalFormatting>
  <conditionalFormatting sqref="J2:J3">
    <cfRule type="cellIs" dxfId="177" priority="57" operator="greaterThan">
      <formula>0</formula>
    </cfRule>
  </conditionalFormatting>
  <conditionalFormatting sqref="J5:J6">
    <cfRule type="cellIs" dxfId="176" priority="53" operator="greaterThan">
      <formula>0</formula>
    </cfRule>
    <cfRule type="cellIs" dxfId="175" priority="55" operator="lessThan">
      <formula>0</formula>
    </cfRule>
  </conditionalFormatting>
  <conditionalFormatting sqref="J5:J6">
    <cfRule type="cellIs" dxfId="174" priority="54" operator="greaterThan">
      <formula>0</formula>
    </cfRule>
  </conditionalFormatting>
  <conditionalFormatting sqref="J8:J9">
    <cfRule type="cellIs" dxfId="173" priority="50" operator="greaterThan">
      <formula>0</formula>
    </cfRule>
    <cfRule type="cellIs" dxfId="172" priority="52" operator="lessThan">
      <formula>0</formula>
    </cfRule>
  </conditionalFormatting>
  <conditionalFormatting sqref="J8:J9">
    <cfRule type="cellIs" dxfId="171" priority="51" operator="greaterThan">
      <formula>0</formula>
    </cfRule>
  </conditionalFormatting>
  <conditionalFormatting sqref="J11:J12">
    <cfRule type="cellIs" dxfId="170" priority="47" operator="greaterThan">
      <formula>0</formula>
    </cfRule>
    <cfRule type="cellIs" dxfId="169" priority="49" operator="lessThan">
      <formula>0</formula>
    </cfRule>
  </conditionalFormatting>
  <conditionalFormatting sqref="J11:J12">
    <cfRule type="cellIs" dxfId="168" priority="48" operator="greaterThan">
      <formula>0</formula>
    </cfRule>
  </conditionalFormatting>
  <conditionalFormatting sqref="J14:J15">
    <cfRule type="cellIs" dxfId="167" priority="44" operator="greaterThan">
      <formula>0</formula>
    </cfRule>
    <cfRule type="cellIs" dxfId="166" priority="46" operator="lessThan">
      <formula>0</formula>
    </cfRule>
  </conditionalFormatting>
  <conditionalFormatting sqref="J14:J15">
    <cfRule type="cellIs" dxfId="165" priority="45" operator="greaterThan">
      <formula>0</formula>
    </cfRule>
  </conditionalFormatting>
  <conditionalFormatting sqref="J17:J18">
    <cfRule type="cellIs" dxfId="164" priority="41" operator="greaterThan">
      <formula>0</formula>
    </cfRule>
    <cfRule type="cellIs" dxfId="163" priority="43" operator="lessThan">
      <formula>0</formula>
    </cfRule>
  </conditionalFormatting>
  <conditionalFormatting sqref="J17:J18">
    <cfRule type="cellIs" dxfId="162" priority="42" operator="greaterThan">
      <formula>0</formula>
    </cfRule>
  </conditionalFormatting>
  <conditionalFormatting sqref="J20:J21">
    <cfRule type="cellIs" dxfId="161" priority="38" operator="greaterThan">
      <formula>0</formula>
    </cfRule>
    <cfRule type="cellIs" dxfId="160" priority="40" operator="lessThan">
      <formula>0</formula>
    </cfRule>
  </conditionalFormatting>
  <conditionalFormatting sqref="J20:J21">
    <cfRule type="cellIs" dxfId="159" priority="39" operator="greaterThan">
      <formula>0</formula>
    </cfRule>
  </conditionalFormatting>
  <conditionalFormatting sqref="J23:J24">
    <cfRule type="cellIs" dxfId="158" priority="35" operator="greaterThan">
      <formula>0</formula>
    </cfRule>
    <cfRule type="cellIs" dxfId="157" priority="37" operator="lessThan">
      <formula>0</formula>
    </cfRule>
  </conditionalFormatting>
  <conditionalFormatting sqref="J23:J24">
    <cfRule type="cellIs" dxfId="156" priority="36" operator="greaterThan">
      <formula>0</formula>
    </cfRule>
  </conditionalFormatting>
  <conditionalFormatting sqref="J26:J27">
    <cfRule type="cellIs" dxfId="155" priority="32" operator="greaterThan">
      <formula>0</formula>
    </cfRule>
    <cfRule type="cellIs" dxfId="154" priority="34" operator="lessThan">
      <formula>0</formula>
    </cfRule>
  </conditionalFormatting>
  <conditionalFormatting sqref="J26:J27">
    <cfRule type="cellIs" dxfId="153" priority="33" operator="greaterThan">
      <formula>0</formula>
    </cfRule>
  </conditionalFormatting>
  <conditionalFormatting sqref="P2:P3">
    <cfRule type="cellIs" dxfId="152" priority="29" operator="greaterThan">
      <formula>0</formula>
    </cfRule>
    <cfRule type="cellIs" dxfId="151" priority="31" operator="lessThan">
      <formula>0</formula>
    </cfRule>
  </conditionalFormatting>
  <conditionalFormatting sqref="P2:P3">
    <cfRule type="cellIs" dxfId="150" priority="30" operator="greaterThan">
      <formula>0</formula>
    </cfRule>
  </conditionalFormatting>
  <conditionalFormatting sqref="P5:P6">
    <cfRule type="cellIs" dxfId="149" priority="26" operator="greaterThan">
      <formula>0</formula>
    </cfRule>
    <cfRule type="cellIs" dxfId="148" priority="28" operator="lessThan">
      <formula>0</formula>
    </cfRule>
  </conditionalFormatting>
  <conditionalFormatting sqref="P5:P6">
    <cfRule type="cellIs" dxfId="147" priority="27" operator="greaterThan">
      <formula>0</formula>
    </cfRule>
  </conditionalFormatting>
  <conditionalFormatting sqref="P8:P9">
    <cfRule type="cellIs" dxfId="146" priority="23" operator="greaterThan">
      <formula>0</formula>
    </cfRule>
    <cfRule type="cellIs" dxfId="145" priority="25" operator="lessThan">
      <formula>0</formula>
    </cfRule>
  </conditionalFormatting>
  <conditionalFormatting sqref="P8:P9">
    <cfRule type="cellIs" dxfId="144" priority="24" operator="greaterThan">
      <formula>0</formula>
    </cfRule>
  </conditionalFormatting>
  <conditionalFormatting sqref="P11:P12">
    <cfRule type="cellIs" dxfId="143" priority="20" operator="greaterThan">
      <formula>0</formula>
    </cfRule>
    <cfRule type="cellIs" dxfId="142" priority="22" operator="lessThan">
      <formula>0</formula>
    </cfRule>
  </conditionalFormatting>
  <conditionalFormatting sqref="P11:P12">
    <cfRule type="cellIs" dxfId="141" priority="21" operator="greaterThan">
      <formula>0</formula>
    </cfRule>
  </conditionalFormatting>
  <conditionalFormatting sqref="P14:P15">
    <cfRule type="cellIs" dxfId="140" priority="17" operator="greaterThan">
      <formula>0</formula>
    </cfRule>
    <cfRule type="cellIs" dxfId="139" priority="19" operator="lessThan">
      <formula>0</formula>
    </cfRule>
  </conditionalFormatting>
  <conditionalFormatting sqref="P14:P15">
    <cfRule type="cellIs" dxfId="138" priority="18" operator="greaterThan">
      <formula>0</formula>
    </cfRule>
  </conditionalFormatting>
  <conditionalFormatting sqref="P17:P18">
    <cfRule type="cellIs" dxfId="137" priority="14" operator="greaterThan">
      <formula>0</formula>
    </cfRule>
    <cfRule type="cellIs" dxfId="136" priority="16" operator="lessThan">
      <formula>0</formula>
    </cfRule>
  </conditionalFormatting>
  <conditionalFormatting sqref="P17:P18">
    <cfRule type="cellIs" dxfId="135" priority="15" operator="greaterThan">
      <formula>0</formula>
    </cfRule>
  </conditionalFormatting>
  <conditionalFormatting sqref="P20:P21">
    <cfRule type="cellIs" dxfId="134" priority="11" operator="greaterThan">
      <formula>0</formula>
    </cfRule>
    <cfRule type="cellIs" dxfId="133" priority="13" operator="lessThan">
      <formula>0</formula>
    </cfRule>
  </conditionalFormatting>
  <conditionalFormatting sqref="P20:P21">
    <cfRule type="cellIs" dxfId="132" priority="12" operator="greaterThan">
      <formula>0</formula>
    </cfRule>
  </conditionalFormatting>
  <conditionalFormatting sqref="P23:P24">
    <cfRule type="cellIs" dxfId="131" priority="8" operator="greaterThan">
      <formula>0</formula>
    </cfRule>
    <cfRule type="cellIs" dxfId="130" priority="10" operator="lessThan">
      <formula>0</formula>
    </cfRule>
  </conditionalFormatting>
  <conditionalFormatting sqref="P23:P24">
    <cfRule type="cellIs" dxfId="129" priority="9" operator="greaterThan">
      <formula>0</formula>
    </cfRule>
  </conditionalFormatting>
  <conditionalFormatting sqref="P26:P27">
    <cfRule type="cellIs" dxfId="128" priority="5" operator="greaterThan">
      <formula>0</formula>
    </cfRule>
    <cfRule type="cellIs" dxfId="127" priority="7" operator="lessThan">
      <formula>0</formula>
    </cfRule>
  </conditionalFormatting>
  <conditionalFormatting sqref="P26:P27">
    <cfRule type="cellIs" dxfId="126" priority="6" operator="greaterThan">
      <formula>0</formula>
    </cfRule>
  </conditionalFormatting>
  <conditionalFormatting sqref="T2:U4">
    <cfRule type="cellIs" dxfId="125" priority="3" operator="lessThan">
      <formula>0</formula>
    </cfRule>
    <cfRule type="cellIs" dxfId="124" priority="4" operator="greaterThan">
      <formula>0</formula>
    </cfRule>
  </conditionalFormatting>
  <conditionalFormatting sqref="T6:U8">
    <cfRule type="cellIs" dxfId="123" priority="1" operator="lessThan">
      <formula>0</formula>
    </cfRule>
    <cfRule type="cellIs" dxfId="122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pane ySplit="1" topLeftCell="A11" activePane="bottomLeft" state="frozen"/>
      <selection pane="bottomLeft" activeCell="A29" sqref="A29:A39"/>
    </sheetView>
  </sheetViews>
  <sheetFormatPr defaultRowHeight="15" x14ac:dyDescent="0.25"/>
  <cols>
    <col min="1" max="1" width="9.140625" style="15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7.5703125" customWidth="1"/>
    <col min="12" max="12" width="12.28515625" customWidth="1"/>
    <col min="13" max="13" width="14" bestFit="1" customWidth="1"/>
    <col min="15" max="15" width="9.7109375" bestFit="1" customWidth="1"/>
  </cols>
  <sheetData>
    <row r="1" spans="1:16" ht="15" customHeight="1" x14ac:dyDescent="0.25">
      <c r="A1" s="13" t="s">
        <v>12</v>
      </c>
      <c r="B1" s="9" t="s">
        <v>13</v>
      </c>
      <c r="C1" s="13" t="s">
        <v>22</v>
      </c>
      <c r="D1" s="13" t="s">
        <v>11</v>
      </c>
      <c r="E1" s="9" t="s">
        <v>17</v>
      </c>
      <c r="F1" s="13" t="s">
        <v>8</v>
      </c>
      <c r="G1" s="13" t="s">
        <v>9</v>
      </c>
      <c r="H1" s="9" t="s">
        <v>10</v>
      </c>
      <c r="I1" s="9" t="s">
        <v>16</v>
      </c>
      <c r="J1" s="9" t="s">
        <v>14</v>
      </c>
      <c r="K1" s="9" t="s">
        <v>21</v>
      </c>
      <c r="L1" s="9" t="s">
        <v>20</v>
      </c>
      <c r="M1" s="9" t="s">
        <v>19</v>
      </c>
      <c r="N1" s="9" t="s">
        <v>10</v>
      </c>
      <c r="O1" s="9" t="s">
        <v>16</v>
      </c>
      <c r="P1" s="8" t="s">
        <v>23</v>
      </c>
    </row>
    <row r="2" spans="1:16" x14ac:dyDescent="0.25">
      <c r="A2" s="17">
        <v>44620</v>
      </c>
      <c r="B2" s="2" t="s">
        <v>6</v>
      </c>
      <c r="C2" s="14">
        <v>35072</v>
      </c>
      <c r="D2" s="14">
        <v>35100</v>
      </c>
      <c r="E2" s="1">
        <f>Graph!$S$33</f>
        <v>1</v>
      </c>
      <c r="F2" s="14">
        <v>1683</v>
      </c>
      <c r="G2" s="14">
        <v>1669</v>
      </c>
      <c r="H2" s="28">
        <f>(F2*(25*E2)+F3*(25*E3))</f>
        <v>57950</v>
      </c>
      <c r="I2" s="28">
        <f>(G2*(25*E2)+G3*(25*E3))</f>
        <v>57250</v>
      </c>
      <c r="J2" s="28">
        <f t="shared" ref="J2" si="0">I2-H2</f>
        <v>-700</v>
      </c>
      <c r="K2" s="5">
        <v>10</v>
      </c>
      <c r="L2" s="1">
        <f>F2-(F2*$K$2/100)</f>
        <v>1514.7</v>
      </c>
      <c r="M2" s="1">
        <f>IF(G2&gt;L2,G2,L2)</f>
        <v>1669</v>
      </c>
      <c r="N2" s="28">
        <f>H2</f>
        <v>57950</v>
      </c>
      <c r="O2" s="28">
        <f>(M2*(25*E2)+M3*(25*E3))</f>
        <v>57250</v>
      </c>
      <c r="P2" s="28">
        <f t="shared" ref="P2" si="1">O2-N2</f>
        <v>-700</v>
      </c>
    </row>
    <row r="3" spans="1:16" ht="15" customHeight="1" x14ac:dyDescent="0.25">
      <c r="A3" s="14"/>
      <c r="B3" s="1" t="s">
        <v>7</v>
      </c>
      <c r="C3" s="14">
        <v>35072</v>
      </c>
      <c r="D3" s="14">
        <v>35100</v>
      </c>
      <c r="E3" s="1">
        <f>Graph!$S$33</f>
        <v>1</v>
      </c>
      <c r="F3" s="14">
        <v>635</v>
      </c>
      <c r="G3" s="14">
        <v>621</v>
      </c>
      <c r="H3" s="28"/>
      <c r="I3" s="28"/>
      <c r="J3" s="28"/>
      <c r="K3" s="29" t="s">
        <v>18</v>
      </c>
      <c r="L3" s="1">
        <f>F3-(F3*$K$2/100)</f>
        <v>571.5</v>
      </c>
      <c r="M3" s="1">
        <f>IF(G3&gt;L3,G3,L3)</f>
        <v>621</v>
      </c>
      <c r="N3" s="28"/>
      <c r="O3" s="28"/>
      <c r="P3" s="28"/>
    </row>
    <row r="4" spans="1:16" x14ac:dyDescent="0.25">
      <c r="A4" s="14"/>
      <c r="B4" s="1"/>
      <c r="C4" s="14"/>
      <c r="D4" s="14"/>
      <c r="E4" s="1"/>
      <c r="F4" s="14"/>
      <c r="G4" s="14"/>
      <c r="H4" s="1"/>
      <c r="I4" s="1"/>
      <c r="J4" s="1"/>
      <c r="K4" s="30"/>
      <c r="L4" s="1"/>
      <c r="M4" s="1"/>
      <c r="N4" s="1"/>
      <c r="O4" s="1"/>
      <c r="P4" s="1"/>
    </row>
    <row r="5" spans="1:16" x14ac:dyDescent="0.25">
      <c r="A5" s="17">
        <v>44622</v>
      </c>
      <c r="B5" s="2" t="s">
        <v>6</v>
      </c>
      <c r="C5" s="14">
        <v>35048</v>
      </c>
      <c r="D5" s="14">
        <v>35100</v>
      </c>
      <c r="E5" s="1">
        <f>Graph!$S$33</f>
        <v>1</v>
      </c>
      <c r="F5" s="14">
        <v>1009</v>
      </c>
      <c r="G5" s="14">
        <v>911</v>
      </c>
      <c r="H5" s="28">
        <f>(F5*(25*E5)+F6*(25*E6))</f>
        <v>50950</v>
      </c>
      <c r="I5" s="28">
        <f>(G5*(25*E5)+G6*(25*E6))</f>
        <v>46975</v>
      </c>
      <c r="J5" s="28">
        <f>I5-H5</f>
        <v>-3975</v>
      </c>
      <c r="K5" s="30"/>
      <c r="L5" s="1">
        <f>F5-(F5*$K$2/100)</f>
        <v>908.1</v>
      </c>
      <c r="M5" s="1">
        <f>IF(G5&gt;L5,G5,L5)</f>
        <v>911</v>
      </c>
      <c r="N5" s="28">
        <f>H5</f>
        <v>50950</v>
      </c>
      <c r="O5" s="28">
        <f>(M5*(25*E5)+M6*(25*E6))</f>
        <v>46975</v>
      </c>
      <c r="P5" s="28">
        <f>O5-N5</f>
        <v>-3975</v>
      </c>
    </row>
    <row r="6" spans="1:16" x14ac:dyDescent="0.25">
      <c r="A6" s="14"/>
      <c r="B6" s="1" t="s">
        <v>7</v>
      </c>
      <c r="C6" s="14">
        <v>35048</v>
      </c>
      <c r="D6" s="14">
        <v>35100</v>
      </c>
      <c r="E6" s="1">
        <f>Graph!$S$33</f>
        <v>1</v>
      </c>
      <c r="F6" s="14">
        <v>1029</v>
      </c>
      <c r="G6" s="14">
        <v>968</v>
      </c>
      <c r="H6" s="28"/>
      <c r="I6" s="28"/>
      <c r="J6" s="28"/>
      <c r="K6" s="30"/>
      <c r="L6" s="1">
        <f>F6-(F6*$K$2/100)</f>
        <v>926.1</v>
      </c>
      <c r="M6" s="1">
        <f>IF(G6&gt;L6,G6,L6)</f>
        <v>968</v>
      </c>
      <c r="N6" s="28"/>
      <c r="O6" s="28"/>
      <c r="P6" s="28"/>
    </row>
    <row r="7" spans="1:16" x14ac:dyDescent="0.25">
      <c r="A7" s="14"/>
      <c r="B7" s="1"/>
      <c r="C7" s="14"/>
      <c r="D7" s="14"/>
      <c r="E7" s="1"/>
      <c r="F7" s="14"/>
      <c r="G7" s="14"/>
      <c r="H7" s="1"/>
      <c r="I7" s="3"/>
      <c r="J7" s="1"/>
      <c r="K7" s="30"/>
      <c r="L7" s="1"/>
      <c r="M7" s="1"/>
      <c r="N7" s="1"/>
      <c r="O7" s="3"/>
      <c r="P7" s="1"/>
    </row>
    <row r="8" spans="1:16" x14ac:dyDescent="0.25">
      <c r="A8" s="17">
        <v>44623</v>
      </c>
      <c r="B8" s="2" t="s">
        <v>6</v>
      </c>
      <c r="C8" s="14">
        <v>35072</v>
      </c>
      <c r="D8" s="14">
        <v>35100</v>
      </c>
      <c r="E8" s="1">
        <f>Graph!$S$33</f>
        <v>1</v>
      </c>
      <c r="F8" s="14">
        <v>763</v>
      </c>
      <c r="G8" s="14">
        <v>687</v>
      </c>
      <c r="H8" s="28">
        <f>(F8*(25*E8)+F9*(25*E9))</f>
        <v>38050</v>
      </c>
      <c r="I8" s="28">
        <f>(G8*(25*E8)+G9*(25*E9))</f>
        <v>36950</v>
      </c>
      <c r="J8" s="28">
        <f>I8-H8</f>
        <v>-1100</v>
      </c>
      <c r="K8" s="30"/>
      <c r="L8" s="1">
        <f>F8-(F8*$K$2/100)</f>
        <v>686.7</v>
      </c>
      <c r="M8" s="1">
        <f>IF(G8&gt;L8,G8,L8)</f>
        <v>687</v>
      </c>
      <c r="N8" s="28">
        <f>H8</f>
        <v>38050</v>
      </c>
      <c r="O8" s="28">
        <f>(M8*(25*E8)+M9*(25*E9))</f>
        <v>36950</v>
      </c>
      <c r="P8" s="28">
        <f>O8-N8</f>
        <v>-1100</v>
      </c>
    </row>
    <row r="9" spans="1:16" x14ac:dyDescent="0.25">
      <c r="A9" s="14"/>
      <c r="B9" s="1" t="s">
        <v>7</v>
      </c>
      <c r="C9" s="14">
        <v>35072</v>
      </c>
      <c r="D9" s="14">
        <v>35100</v>
      </c>
      <c r="E9" s="1">
        <f>Graph!$S$33</f>
        <v>1</v>
      </c>
      <c r="F9" s="14">
        <v>759</v>
      </c>
      <c r="G9" s="14">
        <v>791</v>
      </c>
      <c r="H9" s="28"/>
      <c r="I9" s="28"/>
      <c r="J9" s="28"/>
      <c r="K9" s="30"/>
      <c r="L9" s="1">
        <f>F9-(F9*$K$2/100)</f>
        <v>683.1</v>
      </c>
      <c r="M9" s="1">
        <f>IF(G9&gt;L9,G9,L9)</f>
        <v>791</v>
      </c>
      <c r="N9" s="28"/>
      <c r="O9" s="28"/>
      <c r="P9" s="28"/>
    </row>
    <row r="10" spans="1:16" x14ac:dyDescent="0.25">
      <c r="A10" s="14"/>
      <c r="B10" s="1"/>
      <c r="C10" s="14"/>
      <c r="D10" s="14"/>
      <c r="E10" s="1"/>
      <c r="F10" s="14"/>
      <c r="G10" s="14"/>
      <c r="H10" s="1"/>
      <c r="I10" s="3"/>
      <c r="J10" s="1"/>
      <c r="K10" s="30"/>
      <c r="L10" s="1"/>
      <c r="M10" s="1"/>
      <c r="N10" s="1"/>
      <c r="O10" s="3"/>
      <c r="P10" s="1"/>
    </row>
    <row r="11" spans="1:16" x14ac:dyDescent="0.25">
      <c r="A11" s="17">
        <v>44624</v>
      </c>
      <c r="B11" s="2" t="s">
        <v>6</v>
      </c>
      <c r="C11" s="14">
        <v>34827</v>
      </c>
      <c r="D11" s="14">
        <v>34900</v>
      </c>
      <c r="E11" s="1">
        <f>Graph!$S$33</f>
        <v>1</v>
      </c>
      <c r="F11" s="14">
        <v>659</v>
      </c>
      <c r="G11" s="14">
        <v>518</v>
      </c>
      <c r="H11" s="28">
        <f>(F11*(25*E11)+F12*(25*E12))</f>
        <v>34150</v>
      </c>
      <c r="I11" s="28">
        <f>(G11*(25*E11)+G12*(25*E12))</f>
        <v>33300</v>
      </c>
      <c r="J11" s="28">
        <f>I11-H11</f>
        <v>-850</v>
      </c>
      <c r="K11" s="30"/>
      <c r="L11" s="1">
        <f>F11-(F11*$K$2/100)</f>
        <v>593.1</v>
      </c>
      <c r="M11" s="1">
        <f>IF(G11&gt;L11,G11,L11)</f>
        <v>593.1</v>
      </c>
      <c r="N11" s="28">
        <f>H11</f>
        <v>34150</v>
      </c>
      <c r="O11" s="28">
        <f>(M11*(25*E11)+M12*(25*E12))</f>
        <v>35177.5</v>
      </c>
      <c r="P11" s="28">
        <f>O11-N11</f>
        <v>1027.5</v>
      </c>
    </row>
    <row r="12" spans="1:16" x14ac:dyDescent="0.25">
      <c r="A12" s="14"/>
      <c r="B12" s="1" t="s">
        <v>7</v>
      </c>
      <c r="C12" s="14">
        <v>34827</v>
      </c>
      <c r="D12" s="14">
        <v>34900</v>
      </c>
      <c r="E12" s="1">
        <f>Graph!$S$33</f>
        <v>1</v>
      </c>
      <c r="F12" s="14">
        <v>707</v>
      </c>
      <c r="G12" s="14">
        <v>814</v>
      </c>
      <c r="H12" s="28"/>
      <c r="I12" s="28"/>
      <c r="J12" s="28"/>
      <c r="K12" s="30"/>
      <c r="L12" s="1">
        <f>F12-(F12*$K$2/100)</f>
        <v>636.29999999999995</v>
      </c>
      <c r="M12" s="1">
        <f>IF(G12&gt;L12,G12,L12)</f>
        <v>814</v>
      </c>
      <c r="N12" s="28"/>
      <c r="O12" s="28"/>
      <c r="P12" s="28"/>
    </row>
    <row r="13" spans="1:16" x14ac:dyDescent="0.25">
      <c r="A13" s="14"/>
      <c r="B13" s="1"/>
      <c r="C13" s="14"/>
      <c r="D13" s="14"/>
      <c r="E13" s="1"/>
      <c r="F13" s="14"/>
      <c r="G13" s="14"/>
      <c r="H13" s="1"/>
      <c r="I13" s="3"/>
      <c r="J13" s="1"/>
      <c r="K13" s="30"/>
      <c r="L13" s="1"/>
      <c r="M13" s="1"/>
      <c r="N13" s="1"/>
      <c r="O13" s="3"/>
      <c r="P13" s="1"/>
    </row>
    <row r="14" spans="1:16" x14ac:dyDescent="0.25">
      <c r="A14" s="17">
        <v>44627</v>
      </c>
      <c r="B14" s="2" t="s">
        <v>6</v>
      </c>
      <c r="C14" s="14">
        <v>32995</v>
      </c>
      <c r="D14" s="14">
        <v>33000</v>
      </c>
      <c r="E14" s="1">
        <f>Graph!$S$33</f>
        <v>1</v>
      </c>
      <c r="F14" s="14">
        <v>675</v>
      </c>
      <c r="G14" s="14">
        <v>627</v>
      </c>
      <c r="H14" s="28">
        <f>(F14*(25*E14)+F15*(25*E15))</f>
        <v>33575</v>
      </c>
      <c r="I14" s="28">
        <f>(G14*(25*E14)+G15*(25*E15))</f>
        <v>36100</v>
      </c>
      <c r="J14" s="28">
        <f>I14-H14</f>
        <v>2525</v>
      </c>
      <c r="K14" s="30"/>
      <c r="L14" s="1">
        <f>F14-(F14*$K$2/100)</f>
        <v>607.5</v>
      </c>
      <c r="M14" s="1">
        <f>IF(G14&gt;L14,G14,L14)</f>
        <v>627</v>
      </c>
      <c r="N14" s="28">
        <f>H14</f>
        <v>33575</v>
      </c>
      <c r="O14" s="28">
        <f>(M14*(25*E14)+M15*(25*E15))</f>
        <v>36100</v>
      </c>
      <c r="P14" s="28">
        <f>O14-N14</f>
        <v>2525</v>
      </c>
    </row>
    <row r="15" spans="1:16" x14ac:dyDescent="0.25">
      <c r="A15" s="14"/>
      <c r="B15" s="1" t="s">
        <v>7</v>
      </c>
      <c r="C15" s="14">
        <v>32995</v>
      </c>
      <c r="D15" s="14">
        <v>33000</v>
      </c>
      <c r="E15" s="1">
        <f>Graph!$S$33</f>
        <v>1</v>
      </c>
      <c r="F15" s="14">
        <v>668</v>
      </c>
      <c r="G15" s="14">
        <v>817</v>
      </c>
      <c r="H15" s="28"/>
      <c r="I15" s="28"/>
      <c r="J15" s="28"/>
      <c r="K15" s="30"/>
      <c r="L15" s="1">
        <f>F15-(F15*$K$2/100)</f>
        <v>601.20000000000005</v>
      </c>
      <c r="M15" s="1">
        <f>IF(G15&gt;L15,G15,L15)</f>
        <v>817</v>
      </c>
      <c r="N15" s="28"/>
      <c r="O15" s="28"/>
      <c r="P15" s="28"/>
    </row>
    <row r="16" spans="1:16" x14ac:dyDescent="0.25">
      <c r="A16" s="14"/>
      <c r="B16" s="1"/>
      <c r="C16" s="14"/>
      <c r="D16" s="14"/>
      <c r="E16" s="1"/>
      <c r="F16" s="14"/>
      <c r="G16" s="14"/>
      <c r="H16" s="1"/>
      <c r="I16" s="3"/>
      <c r="J16" s="1"/>
      <c r="K16" s="30"/>
      <c r="L16" s="1"/>
      <c r="M16" s="1"/>
      <c r="N16" s="1"/>
      <c r="O16" s="3"/>
      <c r="P16" s="1"/>
    </row>
    <row r="17" spans="1:16" x14ac:dyDescent="0.25">
      <c r="A17" s="17">
        <v>44628</v>
      </c>
      <c r="B17" s="2" t="s">
        <v>6</v>
      </c>
      <c r="C17" s="14">
        <v>32279</v>
      </c>
      <c r="D17" s="14">
        <v>33000</v>
      </c>
      <c r="E17" s="1">
        <f>Graph!$S$33</f>
        <v>1</v>
      </c>
      <c r="F17" s="14">
        <v>330</v>
      </c>
      <c r="G17" s="14">
        <v>572</v>
      </c>
      <c r="H17" s="28">
        <f>(F17*(25*E17)+F18*(25*E18))</f>
        <v>33000</v>
      </c>
      <c r="I17" s="28">
        <f>(G17*(25*E17)+G18*(25*E18))</f>
        <v>28775</v>
      </c>
      <c r="J17" s="28">
        <f>I17-H17</f>
        <v>-4225</v>
      </c>
      <c r="K17" s="30"/>
      <c r="L17" s="1">
        <f>F17-(F17*$K$2/100)</f>
        <v>297</v>
      </c>
      <c r="M17" s="1">
        <f>IF(G17&gt;L17,G17,L17)</f>
        <v>572</v>
      </c>
      <c r="N17" s="28">
        <f>H17</f>
        <v>33000</v>
      </c>
      <c r="O17" s="28">
        <f>(M17*(25*E17)+M18*(25*E18))</f>
        <v>36575</v>
      </c>
      <c r="P17" s="28">
        <f>O17-N17</f>
        <v>3575</v>
      </c>
    </row>
    <row r="18" spans="1:16" x14ac:dyDescent="0.25">
      <c r="A18" s="14"/>
      <c r="B18" s="1" t="s">
        <v>7</v>
      </c>
      <c r="C18" s="14">
        <v>32279</v>
      </c>
      <c r="D18" s="14">
        <v>33000</v>
      </c>
      <c r="E18" s="1">
        <f>Graph!$S$33</f>
        <v>1</v>
      </c>
      <c r="F18" s="14">
        <v>990</v>
      </c>
      <c r="G18" s="14">
        <v>579</v>
      </c>
      <c r="H18" s="28"/>
      <c r="I18" s="28"/>
      <c r="J18" s="28"/>
      <c r="K18" s="30"/>
      <c r="L18" s="1">
        <f>F18-(F18*$K$2/100)</f>
        <v>891</v>
      </c>
      <c r="M18" s="1">
        <f>IF(G18&gt;L18,G18,L18)</f>
        <v>891</v>
      </c>
      <c r="N18" s="28"/>
      <c r="O18" s="28"/>
      <c r="P18" s="28"/>
    </row>
    <row r="19" spans="1:16" x14ac:dyDescent="0.25">
      <c r="A19" s="14"/>
      <c r="B19" s="1"/>
      <c r="C19" s="14"/>
      <c r="D19" s="14"/>
      <c r="E19" s="1"/>
      <c r="F19" s="14"/>
      <c r="G19" s="14"/>
      <c r="H19" s="1"/>
      <c r="I19" s="3"/>
      <c r="J19" s="1"/>
      <c r="K19" s="30"/>
      <c r="L19" s="1"/>
      <c r="M19" s="1"/>
      <c r="N19" s="1"/>
      <c r="O19" s="3"/>
      <c r="P19" s="1"/>
    </row>
    <row r="20" spans="1:16" x14ac:dyDescent="0.25">
      <c r="A20" s="17">
        <v>44629</v>
      </c>
      <c r="B20" s="2" t="s">
        <v>6</v>
      </c>
      <c r="C20" s="14">
        <v>33618</v>
      </c>
      <c r="D20" s="14">
        <v>33700</v>
      </c>
      <c r="E20" s="1">
        <f>Graph!$S$33</f>
        <v>1</v>
      </c>
      <c r="F20" s="14">
        <v>353</v>
      </c>
      <c r="G20" s="14">
        <v>460</v>
      </c>
      <c r="H20" s="28">
        <f>(F20*(25*E20)+F21*(25*E21))</f>
        <v>19750</v>
      </c>
      <c r="I20" s="28">
        <f>(G20*(25*E20)+G21*(25*E21))</f>
        <v>16850</v>
      </c>
      <c r="J20" s="28">
        <f>I20-H20</f>
        <v>-2900</v>
      </c>
      <c r="K20" s="30"/>
      <c r="L20" s="1">
        <f>F20-(F20*$K$2/100)</f>
        <v>317.7</v>
      </c>
      <c r="M20" s="1">
        <f>IF(G20&gt;L20,G20,L20)</f>
        <v>460</v>
      </c>
      <c r="N20" s="28">
        <f>H20</f>
        <v>19750</v>
      </c>
      <c r="O20" s="28">
        <f>(M20*(25*E20)+M21*(25*E21))</f>
        <v>21332.5</v>
      </c>
      <c r="P20" s="28">
        <f>O20-N20</f>
        <v>1582.5</v>
      </c>
    </row>
    <row r="21" spans="1:16" x14ac:dyDescent="0.25">
      <c r="A21" s="14"/>
      <c r="B21" s="1" t="s">
        <v>7</v>
      </c>
      <c r="C21" s="14">
        <v>33618</v>
      </c>
      <c r="D21" s="14">
        <v>33700</v>
      </c>
      <c r="E21" s="1">
        <f>Graph!$S$33</f>
        <v>1</v>
      </c>
      <c r="F21" s="14">
        <v>437</v>
      </c>
      <c r="G21" s="14">
        <v>214</v>
      </c>
      <c r="H21" s="28"/>
      <c r="I21" s="28"/>
      <c r="J21" s="28"/>
      <c r="K21" s="30"/>
      <c r="L21" s="1">
        <f>F21-(F21*$K$2/100)</f>
        <v>393.3</v>
      </c>
      <c r="M21" s="1">
        <f>IF(G21&gt;L21,G21,L21)</f>
        <v>393.3</v>
      </c>
      <c r="N21" s="28"/>
      <c r="O21" s="28"/>
      <c r="P21" s="28"/>
    </row>
    <row r="22" spans="1:16" x14ac:dyDescent="0.25">
      <c r="A22" s="14"/>
      <c r="B22" s="1"/>
      <c r="C22" s="14"/>
      <c r="D22" s="14"/>
      <c r="E22" s="1"/>
      <c r="F22" s="14"/>
      <c r="G22" s="14"/>
      <c r="H22" s="1"/>
      <c r="I22" s="3"/>
      <c r="J22" s="1"/>
      <c r="K22" s="30"/>
      <c r="L22" s="1"/>
      <c r="M22" s="1"/>
      <c r="N22" s="1"/>
      <c r="O22" s="3"/>
      <c r="P22" s="1"/>
    </row>
    <row r="23" spans="1:16" x14ac:dyDescent="0.25">
      <c r="A23" s="17">
        <v>44630</v>
      </c>
      <c r="B23" s="2" t="s">
        <v>6</v>
      </c>
      <c r="C23" s="14">
        <v>34963</v>
      </c>
      <c r="D23" s="14">
        <v>35000</v>
      </c>
      <c r="E23" s="1">
        <f>Graph!$S$33</f>
        <v>1</v>
      </c>
      <c r="F23" s="14">
        <v>694</v>
      </c>
      <c r="G23" s="14">
        <v>498</v>
      </c>
      <c r="H23" s="28">
        <f>(F23*(25*E23)+F24*(25*E24))</f>
        <v>35100</v>
      </c>
      <c r="I23" s="28">
        <f>(G23*(25*E23)+G24*(25*E24))</f>
        <v>36050</v>
      </c>
      <c r="J23" s="28">
        <f>I23-H23</f>
        <v>950</v>
      </c>
      <c r="K23" s="30"/>
      <c r="L23" s="1">
        <f>F23-(F23*$K$2/100)</f>
        <v>624.6</v>
      </c>
      <c r="M23" s="1">
        <f>IF(G23&gt;L23,G23,L23)</f>
        <v>624.6</v>
      </c>
      <c r="N23" s="28">
        <f>H23</f>
        <v>35100</v>
      </c>
      <c r="O23" s="28">
        <f>(M23*(25*E23)+M24*(25*E24))</f>
        <v>39215</v>
      </c>
      <c r="P23" s="28">
        <f>O23-N23</f>
        <v>4115</v>
      </c>
    </row>
    <row r="24" spans="1:16" x14ac:dyDescent="0.25">
      <c r="A24" s="14"/>
      <c r="B24" s="1" t="s">
        <v>7</v>
      </c>
      <c r="C24" s="14">
        <v>34963</v>
      </c>
      <c r="D24" s="14">
        <v>35000</v>
      </c>
      <c r="E24" s="1">
        <f>Graph!$S$33</f>
        <v>1</v>
      </c>
      <c r="F24" s="14">
        <v>710</v>
      </c>
      <c r="G24" s="14">
        <v>944</v>
      </c>
      <c r="H24" s="28"/>
      <c r="I24" s="28"/>
      <c r="J24" s="28"/>
      <c r="K24" s="30"/>
      <c r="L24" s="1">
        <f>F24-(F24*$K$2/100)</f>
        <v>639</v>
      </c>
      <c r="M24" s="1">
        <f>IF(G24&gt;L24,G24,L24)</f>
        <v>944</v>
      </c>
      <c r="N24" s="28"/>
      <c r="O24" s="28"/>
      <c r="P24" s="28"/>
    </row>
    <row r="25" spans="1:16" x14ac:dyDescent="0.25">
      <c r="A25" s="14"/>
      <c r="B25" s="1"/>
      <c r="C25" s="14"/>
      <c r="D25" s="14"/>
      <c r="E25" s="1"/>
      <c r="F25" s="14"/>
      <c r="G25" s="14"/>
      <c r="H25" s="1"/>
      <c r="I25" s="3"/>
      <c r="J25" s="1"/>
      <c r="K25" s="30"/>
      <c r="L25" s="1"/>
      <c r="M25" s="1"/>
      <c r="N25" s="1"/>
      <c r="O25" s="3"/>
      <c r="P25" s="1"/>
    </row>
    <row r="26" spans="1:16" x14ac:dyDescent="0.25">
      <c r="A26" s="17">
        <v>44631</v>
      </c>
      <c r="B26" s="2" t="s">
        <v>6</v>
      </c>
      <c r="C26" s="14">
        <v>34551</v>
      </c>
      <c r="D26" s="14">
        <v>34600</v>
      </c>
      <c r="E26" s="1">
        <f>Graph!$S$33</f>
        <v>1</v>
      </c>
      <c r="F26" s="14">
        <v>676</v>
      </c>
      <c r="G26" s="14">
        <v>671</v>
      </c>
      <c r="H26" s="28">
        <f>(F26*(25*E26)+F27*(25*E27))</f>
        <v>34700</v>
      </c>
      <c r="I26" s="28">
        <f>(G26*(25*E26)+G27*(25*E27))</f>
        <v>33825</v>
      </c>
      <c r="J26" s="28">
        <f>I26-H26</f>
        <v>-875</v>
      </c>
      <c r="K26" s="30"/>
      <c r="L26" s="1">
        <f>F26-(F26*$K$2/100)</f>
        <v>608.4</v>
      </c>
      <c r="M26" s="1">
        <f>IF(G26&gt;L26,G26,L26)</f>
        <v>671</v>
      </c>
      <c r="N26" s="28">
        <f>H26</f>
        <v>34700</v>
      </c>
      <c r="O26" s="28">
        <f>(M26*(25*E26)+M27*(25*E27))</f>
        <v>33825</v>
      </c>
      <c r="P26" s="28">
        <f>O26-N26</f>
        <v>-875</v>
      </c>
    </row>
    <row r="27" spans="1:16" x14ac:dyDescent="0.25">
      <c r="A27" s="14"/>
      <c r="B27" s="1" t="s">
        <v>7</v>
      </c>
      <c r="C27" s="14">
        <v>34551</v>
      </c>
      <c r="D27" s="14">
        <v>34600</v>
      </c>
      <c r="E27" s="1">
        <f>Graph!$S$33</f>
        <v>1</v>
      </c>
      <c r="F27" s="14">
        <v>712</v>
      </c>
      <c r="G27" s="14">
        <v>682</v>
      </c>
      <c r="H27" s="28"/>
      <c r="I27" s="28"/>
      <c r="J27" s="28"/>
      <c r="K27" s="30"/>
      <c r="L27" s="1">
        <f>F27-(F27*$K$2/100)</f>
        <v>640.79999999999995</v>
      </c>
      <c r="M27" s="1">
        <f>IF(G27&gt;L27,G27,L27)</f>
        <v>682</v>
      </c>
      <c r="N27" s="28"/>
      <c r="O27" s="28"/>
      <c r="P27" s="28"/>
    </row>
    <row r="28" spans="1:16" x14ac:dyDescent="0.25">
      <c r="A28" s="14"/>
      <c r="B28" s="1"/>
      <c r="C28" s="14"/>
      <c r="D28" s="14"/>
      <c r="E28" s="1"/>
      <c r="F28" s="14"/>
      <c r="G28" s="14"/>
      <c r="H28" s="1"/>
      <c r="I28" s="3"/>
      <c r="J28" s="1"/>
      <c r="K28" s="29"/>
      <c r="L28" s="1"/>
      <c r="M28" s="1"/>
      <c r="N28" s="1"/>
      <c r="O28" s="3"/>
      <c r="P28" s="1"/>
    </row>
    <row r="29" spans="1:16" x14ac:dyDescent="0.25">
      <c r="A29" s="17"/>
      <c r="B29" s="2" t="s">
        <v>6</v>
      </c>
      <c r="C29" s="14"/>
      <c r="D29" s="14"/>
      <c r="E29" s="1">
        <f>Graph!$S$33</f>
        <v>1</v>
      </c>
      <c r="F29" s="14"/>
      <c r="G29" s="14"/>
      <c r="H29" s="31">
        <f>(F29*(25*E29)+F30*(25*E30))</f>
        <v>0</v>
      </c>
      <c r="I29" s="28">
        <f>(G29*(25*E29)+G30*(25*E30))</f>
        <v>0</v>
      </c>
      <c r="J29" s="28">
        <f>I29-H29</f>
        <v>0</v>
      </c>
      <c r="K29" s="30"/>
      <c r="L29" s="1">
        <f>F29-(F29*$K$2/100)</f>
        <v>0</v>
      </c>
      <c r="M29" s="1">
        <f>IF(G29&gt;L29,G29,L29)</f>
        <v>0</v>
      </c>
      <c r="N29" s="28">
        <f>H29</f>
        <v>0</v>
      </c>
      <c r="O29" s="28">
        <f>(M29*(25*E29)+M30*(25*E30))</f>
        <v>0</v>
      </c>
      <c r="P29" s="28">
        <f>O29-N29</f>
        <v>0</v>
      </c>
    </row>
    <row r="30" spans="1:16" x14ac:dyDescent="0.25">
      <c r="A30" s="14"/>
      <c r="B30" s="1" t="s">
        <v>7</v>
      </c>
      <c r="C30" s="14"/>
      <c r="D30" s="14"/>
      <c r="E30" s="1">
        <f>Graph!$S$33</f>
        <v>1</v>
      </c>
      <c r="F30" s="14"/>
      <c r="G30" s="14"/>
      <c r="H30" s="31"/>
      <c r="I30" s="28"/>
      <c r="J30" s="28"/>
      <c r="K30" s="30"/>
      <c r="L30" s="1">
        <f>F30-(F30*$K$2/100)</f>
        <v>0</v>
      </c>
      <c r="M30" s="1">
        <f>IF(G30&gt;L30,G30,L30)</f>
        <v>0</v>
      </c>
      <c r="N30" s="28"/>
      <c r="O30" s="28"/>
      <c r="P30" s="28"/>
    </row>
    <row r="31" spans="1:16" x14ac:dyDescent="0.25">
      <c r="A31" s="14"/>
      <c r="B31" s="1"/>
      <c r="C31" s="14"/>
      <c r="D31" s="14"/>
      <c r="E31" s="1"/>
      <c r="F31" s="14"/>
      <c r="G31" s="14"/>
      <c r="H31" s="1"/>
      <c r="I31" s="3"/>
      <c r="J31" s="1"/>
      <c r="K31" s="30"/>
      <c r="L31" s="1"/>
      <c r="M31" s="1"/>
      <c r="N31" s="1"/>
      <c r="O31" s="3"/>
      <c r="P31" s="1"/>
    </row>
    <row r="32" spans="1:16" x14ac:dyDescent="0.25">
      <c r="A32" s="17"/>
      <c r="B32" s="2" t="s">
        <v>6</v>
      </c>
      <c r="C32" s="14"/>
      <c r="D32" s="14"/>
      <c r="E32" s="1">
        <f>Graph!$S$33</f>
        <v>1</v>
      </c>
      <c r="F32" s="14"/>
      <c r="G32" s="14"/>
      <c r="H32" s="28">
        <f>(F32*(25*E32)+F33*(25*E33))</f>
        <v>0</v>
      </c>
      <c r="I32" s="28">
        <f>(G32*(25*E32)+G33*(25*E33))</f>
        <v>0</v>
      </c>
      <c r="J32" s="28">
        <f>I32-H32</f>
        <v>0</v>
      </c>
      <c r="K32" s="30"/>
      <c r="L32" s="1">
        <f>F32-(F32*$K$2/100)</f>
        <v>0</v>
      </c>
      <c r="M32" s="1">
        <f>IF(G32&gt;L32,G32,L32)</f>
        <v>0</v>
      </c>
      <c r="N32" s="28">
        <f>H32</f>
        <v>0</v>
      </c>
      <c r="O32" s="28">
        <f>(M32*(25*E32)+M33*(25*E33))</f>
        <v>0</v>
      </c>
      <c r="P32" s="28">
        <f>O32-N32</f>
        <v>0</v>
      </c>
    </row>
    <row r="33" spans="1:16" x14ac:dyDescent="0.25">
      <c r="A33" s="14"/>
      <c r="B33" s="1" t="s">
        <v>7</v>
      </c>
      <c r="C33" s="14"/>
      <c r="D33" s="14"/>
      <c r="E33" s="1">
        <f>Graph!$S$33</f>
        <v>1</v>
      </c>
      <c r="F33" s="14"/>
      <c r="G33" s="14"/>
      <c r="H33" s="28"/>
      <c r="I33" s="28"/>
      <c r="J33" s="28"/>
      <c r="K33" s="30"/>
      <c r="L33" s="1">
        <f>F33-(F33*$K$2/100)</f>
        <v>0</v>
      </c>
      <c r="M33" s="1">
        <f>IF(G33&gt;L33,G33,L33)</f>
        <v>0</v>
      </c>
      <c r="N33" s="28"/>
      <c r="O33" s="28"/>
      <c r="P33" s="28"/>
    </row>
    <row r="34" spans="1:16" x14ac:dyDescent="0.25">
      <c r="A34" s="14"/>
      <c r="B34" s="1"/>
      <c r="C34" s="14"/>
      <c r="D34" s="14"/>
      <c r="E34" s="1"/>
      <c r="F34" s="14"/>
      <c r="G34" s="14"/>
      <c r="H34" s="1"/>
      <c r="I34" s="3"/>
      <c r="J34" s="1"/>
      <c r="K34" s="30"/>
      <c r="L34" s="1"/>
      <c r="M34" s="1"/>
      <c r="N34" s="1"/>
      <c r="O34" s="3"/>
      <c r="P34" s="1"/>
    </row>
    <row r="35" spans="1:16" x14ac:dyDescent="0.25">
      <c r="A35" s="17"/>
      <c r="B35" s="2" t="s">
        <v>6</v>
      </c>
      <c r="C35" s="14"/>
      <c r="D35" s="14"/>
      <c r="E35" s="1">
        <f>Graph!$S$33</f>
        <v>1</v>
      </c>
      <c r="F35" s="14"/>
      <c r="G35" s="14"/>
      <c r="H35" s="28">
        <f>(F35*(25*E35)+F36*(25*E36))</f>
        <v>0</v>
      </c>
      <c r="I35" s="28">
        <f>(G35*(25*E35)+G36*(25*E36))</f>
        <v>0</v>
      </c>
      <c r="J35" s="28">
        <f>I35-H35</f>
        <v>0</v>
      </c>
      <c r="K35" s="30"/>
      <c r="L35" s="1">
        <f>F35-(F35*$K$2/100)</f>
        <v>0</v>
      </c>
      <c r="M35" s="1">
        <f>IF(G35&gt;L35,G35,L35)</f>
        <v>0</v>
      </c>
      <c r="N35" s="28">
        <f>H35</f>
        <v>0</v>
      </c>
      <c r="O35" s="28">
        <f>(M35*(25*E35)+M36*(25*E36))</f>
        <v>0</v>
      </c>
      <c r="P35" s="28">
        <f>O35-N35</f>
        <v>0</v>
      </c>
    </row>
    <row r="36" spans="1:16" x14ac:dyDescent="0.25">
      <c r="A36" s="14"/>
      <c r="B36" s="1" t="s">
        <v>7</v>
      </c>
      <c r="C36" s="14"/>
      <c r="D36" s="14"/>
      <c r="E36" s="1">
        <f>Graph!$S$33</f>
        <v>1</v>
      </c>
      <c r="F36" s="14"/>
      <c r="G36" s="14"/>
      <c r="H36" s="28"/>
      <c r="I36" s="28"/>
      <c r="J36" s="28"/>
      <c r="K36" s="30"/>
      <c r="L36" s="1">
        <f>F36-(F36*$K$2/100)</f>
        <v>0</v>
      </c>
      <c r="M36" s="1">
        <f>IF(G36&gt;L36,G36,L36)</f>
        <v>0</v>
      </c>
      <c r="N36" s="28"/>
      <c r="O36" s="28"/>
      <c r="P36" s="28"/>
    </row>
    <row r="37" spans="1:16" x14ac:dyDescent="0.25">
      <c r="A37" s="14"/>
      <c r="B37" s="1"/>
      <c r="C37" s="14"/>
      <c r="D37" s="14"/>
      <c r="E37" s="1"/>
      <c r="F37" s="14"/>
      <c r="G37" s="14"/>
      <c r="H37" s="1"/>
      <c r="I37" s="3"/>
      <c r="J37" s="1"/>
      <c r="K37" s="30"/>
      <c r="L37" s="1"/>
      <c r="M37" s="1"/>
      <c r="N37" s="1"/>
      <c r="O37" s="3"/>
      <c r="P37" s="1"/>
    </row>
    <row r="38" spans="1:16" x14ac:dyDescent="0.25">
      <c r="A38" s="17"/>
      <c r="B38" s="2" t="s">
        <v>6</v>
      </c>
      <c r="C38" s="14"/>
      <c r="D38" s="14"/>
      <c r="E38" s="1">
        <f>Graph!$S$33</f>
        <v>1</v>
      </c>
      <c r="F38" s="14"/>
      <c r="G38" s="14"/>
      <c r="H38" s="28">
        <f>(F38*(25*E38)+F39*(25*E39))</f>
        <v>0</v>
      </c>
      <c r="I38" s="28">
        <f>(G38*(25*E38)+G39*(25*E39))</f>
        <v>0</v>
      </c>
      <c r="J38" s="28">
        <f>I38-H38</f>
        <v>0</v>
      </c>
      <c r="K38" s="30"/>
      <c r="L38" s="1">
        <f>F38-(F38*$K$2/100)</f>
        <v>0</v>
      </c>
      <c r="M38" s="1">
        <f>IF(G38&gt;L38,G38,L38)</f>
        <v>0</v>
      </c>
      <c r="N38" s="28">
        <f>H38</f>
        <v>0</v>
      </c>
      <c r="O38" s="28">
        <f>(M38*(25*E38)+M39*(25*E39))</f>
        <v>0</v>
      </c>
      <c r="P38" s="28">
        <f>O38-N38</f>
        <v>0</v>
      </c>
    </row>
    <row r="39" spans="1:16" x14ac:dyDescent="0.25">
      <c r="A39" s="14"/>
      <c r="B39" s="1" t="s">
        <v>7</v>
      </c>
      <c r="C39" s="14"/>
      <c r="D39" s="14"/>
      <c r="E39" s="1">
        <f>Graph!$S$33</f>
        <v>1</v>
      </c>
      <c r="F39" s="14"/>
      <c r="G39" s="14"/>
      <c r="H39" s="28"/>
      <c r="I39" s="28"/>
      <c r="J39" s="28"/>
      <c r="K39" s="30"/>
      <c r="L39" s="1">
        <f>F39-(F39*$K$2/100)</f>
        <v>0</v>
      </c>
      <c r="M39" s="1">
        <f>IF(G39&gt;L39,G39,L39)</f>
        <v>0</v>
      </c>
      <c r="N39" s="28"/>
      <c r="O39" s="28"/>
      <c r="P39" s="28"/>
    </row>
  </sheetData>
  <sheetProtection algorithmName="SHA-512" hashValue="1OrbWbwe+0v/JGKMesl6WjLTC2Pe0e7jMEAcz0QuN2kepOh6F1TdMK/d0yDlp1ntjkGN++i3qx87xL72238Akw==" saltValue="ExpMbE6fFOTt1D05Mvk6Cg==" spinCount="100000" sheet="1" objects="1" scenarios="1"/>
  <mergeCells count="80">
    <mergeCell ref="H2:H3"/>
    <mergeCell ref="I2:I3"/>
    <mergeCell ref="J2:J3"/>
    <mergeCell ref="H5:H6"/>
    <mergeCell ref="I5:I6"/>
    <mergeCell ref="J5:J6"/>
    <mergeCell ref="O2:O3"/>
    <mergeCell ref="P2:P3"/>
    <mergeCell ref="N5:N6"/>
    <mergeCell ref="O5:O6"/>
    <mergeCell ref="P5:P6"/>
    <mergeCell ref="O14:O15"/>
    <mergeCell ref="P14:P15"/>
    <mergeCell ref="H14:H15"/>
    <mergeCell ref="I14:I15"/>
    <mergeCell ref="J14:J15"/>
    <mergeCell ref="K3:K27"/>
    <mergeCell ref="H20:H21"/>
    <mergeCell ref="I20:I21"/>
    <mergeCell ref="J20:J21"/>
    <mergeCell ref="N17:N18"/>
    <mergeCell ref="H17:H18"/>
    <mergeCell ref="I17:I18"/>
    <mergeCell ref="J17:J18"/>
    <mergeCell ref="N14:N15"/>
    <mergeCell ref="N2:N3"/>
    <mergeCell ref="H8:H9"/>
    <mergeCell ref="O8:O9"/>
    <mergeCell ref="P8:P9"/>
    <mergeCell ref="N11:N12"/>
    <mergeCell ref="O11:O12"/>
    <mergeCell ref="P11:P12"/>
    <mergeCell ref="N8:N9"/>
    <mergeCell ref="I8:I9"/>
    <mergeCell ref="J8:J9"/>
    <mergeCell ref="H11:H12"/>
    <mergeCell ref="I11:I12"/>
    <mergeCell ref="J11:J12"/>
    <mergeCell ref="O17:O18"/>
    <mergeCell ref="P17:P18"/>
    <mergeCell ref="N20:N21"/>
    <mergeCell ref="O20:O21"/>
    <mergeCell ref="P20:P21"/>
    <mergeCell ref="H23:H24"/>
    <mergeCell ref="I23:I24"/>
    <mergeCell ref="J23:J24"/>
    <mergeCell ref="H26:H27"/>
    <mergeCell ref="I26:I27"/>
    <mergeCell ref="J26:J27"/>
    <mergeCell ref="N23:N24"/>
    <mergeCell ref="O23:O24"/>
    <mergeCell ref="P23:P24"/>
    <mergeCell ref="N26:N27"/>
    <mergeCell ref="O26:O27"/>
    <mergeCell ref="P26:P27"/>
    <mergeCell ref="J32:J33"/>
    <mergeCell ref="N32:N33"/>
    <mergeCell ref="O32:O33"/>
    <mergeCell ref="P32:P33"/>
    <mergeCell ref="H29:H30"/>
    <mergeCell ref="I29:I30"/>
    <mergeCell ref="J29:J30"/>
    <mergeCell ref="N29:N30"/>
    <mergeCell ref="O29:O30"/>
    <mergeCell ref="P35:P36"/>
    <mergeCell ref="H38:H39"/>
    <mergeCell ref="I38:I39"/>
    <mergeCell ref="J38:J39"/>
    <mergeCell ref="N38:N39"/>
    <mergeCell ref="O38:O39"/>
    <mergeCell ref="P38:P39"/>
    <mergeCell ref="K28:K39"/>
    <mergeCell ref="H35:H36"/>
    <mergeCell ref="I35:I36"/>
    <mergeCell ref="J35:J36"/>
    <mergeCell ref="N35:N36"/>
    <mergeCell ref="O35:O36"/>
    <mergeCell ref="P29:P30"/>
    <mergeCell ref="H32:H33"/>
    <mergeCell ref="I32:I33"/>
  </mergeCells>
  <conditionalFormatting sqref="J10 J13">
    <cfRule type="cellIs" dxfId="121" priority="128" operator="greaterThan">
      <formula>0</formula>
    </cfRule>
    <cfRule type="cellIs" dxfId="120" priority="129" operator="lessThan">
      <formula>0</formula>
    </cfRule>
  </conditionalFormatting>
  <conditionalFormatting sqref="J7">
    <cfRule type="cellIs" dxfId="119" priority="126" operator="greaterThan">
      <formula>0</formula>
    </cfRule>
    <cfRule type="cellIs" dxfId="118" priority="127" operator="lessThan">
      <formula>0</formula>
    </cfRule>
  </conditionalFormatting>
  <conditionalFormatting sqref="J5:J6">
    <cfRule type="cellIs" dxfId="117" priority="123" operator="greaterThan">
      <formula>0</formula>
    </cfRule>
    <cfRule type="cellIs" dxfId="116" priority="125" operator="lessThan">
      <formula>0</formula>
    </cfRule>
  </conditionalFormatting>
  <conditionalFormatting sqref="J5:J6">
    <cfRule type="cellIs" dxfId="115" priority="124" operator="greaterThan">
      <formula>0</formula>
    </cfRule>
  </conditionalFormatting>
  <conditionalFormatting sqref="J8:J9">
    <cfRule type="cellIs" dxfId="114" priority="120" operator="greaterThan">
      <formula>0</formula>
    </cfRule>
    <cfRule type="cellIs" dxfId="113" priority="122" operator="lessThan">
      <formula>0</formula>
    </cfRule>
  </conditionalFormatting>
  <conditionalFormatting sqref="J8:J9">
    <cfRule type="cellIs" dxfId="112" priority="121" operator="greaterThan">
      <formula>0</formula>
    </cfRule>
  </conditionalFormatting>
  <conditionalFormatting sqref="J11:J12">
    <cfRule type="cellIs" dxfId="111" priority="117" operator="greaterThan">
      <formula>0</formula>
    </cfRule>
    <cfRule type="cellIs" dxfId="110" priority="119" operator="lessThan">
      <formula>0</formula>
    </cfRule>
  </conditionalFormatting>
  <conditionalFormatting sqref="J11:J12">
    <cfRule type="cellIs" dxfId="109" priority="118" operator="greaterThan">
      <formula>0</formula>
    </cfRule>
  </conditionalFormatting>
  <conditionalFormatting sqref="J4">
    <cfRule type="cellIs" dxfId="108" priority="115" operator="greaterThan">
      <formula>0</formula>
    </cfRule>
    <cfRule type="cellIs" dxfId="107" priority="116" operator="lessThan">
      <formula>0</formula>
    </cfRule>
  </conditionalFormatting>
  <conditionalFormatting sqref="J2:J3">
    <cfRule type="cellIs" dxfId="106" priority="112" operator="greaterThan">
      <formula>0</formula>
    </cfRule>
    <cfRule type="cellIs" dxfId="105" priority="114" operator="lessThan">
      <formula>0</formula>
    </cfRule>
  </conditionalFormatting>
  <conditionalFormatting sqref="J2:J3">
    <cfRule type="cellIs" dxfId="104" priority="113" operator="greaterThan">
      <formula>0</formula>
    </cfRule>
  </conditionalFormatting>
  <conditionalFormatting sqref="J14:J15">
    <cfRule type="cellIs" dxfId="103" priority="109" operator="greaterThan">
      <formula>0</formula>
    </cfRule>
    <cfRule type="cellIs" dxfId="102" priority="111" operator="lessThan">
      <formula>0</formula>
    </cfRule>
  </conditionalFormatting>
  <conditionalFormatting sqref="J14:J15">
    <cfRule type="cellIs" dxfId="101" priority="110" operator="greaterThan">
      <formula>0</formula>
    </cfRule>
  </conditionalFormatting>
  <conditionalFormatting sqref="P10 P13">
    <cfRule type="cellIs" dxfId="100" priority="106" operator="greaterThan">
      <formula>0</formula>
    </cfRule>
    <cfRule type="cellIs" dxfId="99" priority="107" operator="lessThan">
      <formula>0</formula>
    </cfRule>
  </conditionalFormatting>
  <conditionalFormatting sqref="P7">
    <cfRule type="cellIs" dxfId="98" priority="104" operator="greaterThan">
      <formula>0</formula>
    </cfRule>
    <cfRule type="cellIs" dxfId="97" priority="105" operator="lessThan">
      <formula>0</formula>
    </cfRule>
  </conditionalFormatting>
  <conditionalFormatting sqref="P5:P6">
    <cfRule type="cellIs" dxfId="96" priority="101" operator="greaterThan">
      <formula>0</formula>
    </cfRule>
    <cfRule type="cellIs" dxfId="95" priority="103" operator="lessThan">
      <formula>0</formula>
    </cfRule>
  </conditionalFormatting>
  <conditionalFormatting sqref="P5:P6">
    <cfRule type="cellIs" dxfId="94" priority="102" operator="greaterThan">
      <formula>0</formula>
    </cfRule>
  </conditionalFormatting>
  <conditionalFormatting sqref="P8:P9">
    <cfRule type="cellIs" dxfId="93" priority="98" operator="greaterThan">
      <formula>0</formula>
    </cfRule>
    <cfRule type="cellIs" dxfId="92" priority="100" operator="lessThan">
      <formula>0</formula>
    </cfRule>
  </conditionalFormatting>
  <conditionalFormatting sqref="P8:P9">
    <cfRule type="cellIs" dxfId="91" priority="99" operator="greaterThan">
      <formula>0</formula>
    </cfRule>
  </conditionalFormatting>
  <conditionalFormatting sqref="P11:P12">
    <cfRule type="cellIs" dxfId="90" priority="95" operator="greaterThan">
      <formula>0</formula>
    </cfRule>
    <cfRule type="cellIs" dxfId="89" priority="97" operator="lessThan">
      <formula>0</formula>
    </cfRule>
  </conditionalFormatting>
  <conditionalFormatting sqref="P11:P12">
    <cfRule type="cellIs" dxfId="88" priority="96" operator="greaterThan">
      <formula>0</formula>
    </cfRule>
  </conditionalFormatting>
  <conditionalFormatting sqref="P4">
    <cfRule type="cellIs" dxfId="87" priority="93" operator="greaterThan">
      <formula>0</formula>
    </cfRule>
    <cfRule type="cellIs" dxfId="86" priority="94" operator="lessThan">
      <formula>0</formula>
    </cfRule>
  </conditionalFormatting>
  <conditionalFormatting sqref="P2:P3">
    <cfRule type="cellIs" dxfId="85" priority="90" operator="greaterThan">
      <formula>0</formula>
    </cfRule>
    <cfRule type="cellIs" dxfId="84" priority="92" operator="lessThan">
      <formula>0</formula>
    </cfRule>
  </conditionalFormatting>
  <conditionalFormatting sqref="P2:P3">
    <cfRule type="cellIs" dxfId="83" priority="91" operator="greaterThan">
      <formula>0</formula>
    </cfRule>
  </conditionalFormatting>
  <conditionalFormatting sqref="P14:P15">
    <cfRule type="cellIs" dxfId="82" priority="87" operator="greaterThan">
      <formula>0</formula>
    </cfRule>
    <cfRule type="cellIs" dxfId="81" priority="89" operator="lessThan">
      <formula>0</formula>
    </cfRule>
  </conditionalFormatting>
  <conditionalFormatting sqref="P14:P15">
    <cfRule type="cellIs" dxfId="80" priority="88" operator="greaterThan">
      <formula>0</formula>
    </cfRule>
  </conditionalFormatting>
  <conditionalFormatting sqref="J16">
    <cfRule type="cellIs" dxfId="79" priority="79" operator="greaterThan">
      <formula>0</formula>
    </cfRule>
    <cfRule type="cellIs" dxfId="78" priority="80" operator="lessThan">
      <formula>0</formula>
    </cfRule>
  </conditionalFormatting>
  <conditionalFormatting sqref="J17:J18">
    <cfRule type="cellIs" dxfId="77" priority="76" operator="greaterThan">
      <formula>0</formula>
    </cfRule>
    <cfRule type="cellIs" dxfId="76" priority="78" operator="lessThan">
      <formula>0</formula>
    </cfRule>
  </conditionalFormatting>
  <conditionalFormatting sqref="J17:J18">
    <cfRule type="cellIs" dxfId="75" priority="77" operator="greaterThan">
      <formula>0</formula>
    </cfRule>
  </conditionalFormatting>
  <conditionalFormatting sqref="P16">
    <cfRule type="cellIs" dxfId="74" priority="74" operator="greaterThan">
      <formula>0</formula>
    </cfRule>
    <cfRule type="cellIs" dxfId="73" priority="75" operator="lessThan">
      <formula>0</formula>
    </cfRule>
  </conditionalFormatting>
  <conditionalFormatting sqref="P17:P18">
    <cfRule type="cellIs" dxfId="72" priority="71" operator="greaterThan">
      <formula>0</formula>
    </cfRule>
    <cfRule type="cellIs" dxfId="71" priority="73" operator="lessThan">
      <formula>0</formula>
    </cfRule>
  </conditionalFormatting>
  <conditionalFormatting sqref="P17:P18">
    <cfRule type="cellIs" dxfId="70" priority="72" operator="greaterThan">
      <formula>0</formula>
    </cfRule>
  </conditionalFormatting>
  <conditionalFormatting sqref="J19">
    <cfRule type="cellIs" dxfId="69" priority="69" operator="greaterThan">
      <formula>0</formula>
    </cfRule>
    <cfRule type="cellIs" dxfId="68" priority="70" operator="lessThan">
      <formula>0</formula>
    </cfRule>
  </conditionalFormatting>
  <conditionalFormatting sqref="J20:J21">
    <cfRule type="cellIs" dxfId="67" priority="66" operator="greaterThan">
      <formula>0</formula>
    </cfRule>
    <cfRule type="cellIs" dxfId="66" priority="68" operator="lessThan">
      <formula>0</formula>
    </cfRule>
  </conditionalFormatting>
  <conditionalFormatting sqref="J20:J21">
    <cfRule type="cellIs" dxfId="65" priority="67" operator="greaterThan">
      <formula>0</formula>
    </cfRule>
  </conditionalFormatting>
  <conditionalFormatting sqref="P19">
    <cfRule type="cellIs" dxfId="64" priority="64" operator="greaterThan">
      <formula>0</formula>
    </cfRule>
    <cfRule type="cellIs" dxfId="63" priority="65" operator="lessThan">
      <formula>0</formula>
    </cfRule>
  </conditionalFormatting>
  <conditionalFormatting sqref="P20:P21">
    <cfRule type="cellIs" dxfId="62" priority="61" operator="greaterThan">
      <formula>0</formula>
    </cfRule>
    <cfRule type="cellIs" dxfId="61" priority="63" operator="lessThan">
      <formula>0</formula>
    </cfRule>
  </conditionalFormatting>
  <conditionalFormatting sqref="P20:P21">
    <cfRule type="cellIs" dxfId="60" priority="62" operator="greaterThan">
      <formula>0</formula>
    </cfRule>
  </conditionalFormatting>
  <conditionalFormatting sqref="J22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J23:J24">
    <cfRule type="cellIs" dxfId="57" priority="56" operator="greaterThan">
      <formula>0</formula>
    </cfRule>
    <cfRule type="cellIs" dxfId="56" priority="58" operator="lessThan">
      <formula>0</formula>
    </cfRule>
  </conditionalFormatting>
  <conditionalFormatting sqref="J23:J24">
    <cfRule type="cellIs" dxfId="55" priority="57" operator="greaterThan">
      <formula>0</formula>
    </cfRule>
  </conditionalFormatting>
  <conditionalFormatting sqref="J25">
    <cfRule type="cellIs" dxfId="54" priority="54" operator="greaterThan">
      <formula>0</formula>
    </cfRule>
    <cfRule type="cellIs" dxfId="53" priority="55" operator="lessThan">
      <formula>0</formula>
    </cfRule>
  </conditionalFormatting>
  <conditionalFormatting sqref="J26:J27">
    <cfRule type="cellIs" dxfId="52" priority="51" operator="greaterThan">
      <formula>0</formula>
    </cfRule>
    <cfRule type="cellIs" dxfId="51" priority="53" operator="lessThan">
      <formula>0</formula>
    </cfRule>
  </conditionalFormatting>
  <conditionalFormatting sqref="J26:J27">
    <cfRule type="cellIs" dxfId="50" priority="52" operator="greaterThan">
      <formula>0</formula>
    </cfRule>
  </conditionalFormatting>
  <conditionalFormatting sqref="P2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P23:P24">
    <cfRule type="cellIs" dxfId="47" priority="46" operator="greaterThan">
      <formula>0</formula>
    </cfRule>
    <cfRule type="cellIs" dxfId="46" priority="48" operator="lessThan">
      <formula>0</formula>
    </cfRule>
  </conditionalFormatting>
  <conditionalFormatting sqref="P23:P24">
    <cfRule type="cellIs" dxfId="45" priority="47" operator="greaterThan">
      <formula>0</formula>
    </cfRule>
  </conditionalFormatting>
  <conditionalFormatting sqref="P25">
    <cfRule type="cellIs" dxfId="44" priority="44" operator="greaterThan">
      <formula>0</formula>
    </cfRule>
    <cfRule type="cellIs" dxfId="43" priority="45" operator="lessThan">
      <formula>0</formula>
    </cfRule>
  </conditionalFormatting>
  <conditionalFormatting sqref="P26:P27">
    <cfRule type="cellIs" dxfId="42" priority="41" operator="greaterThan">
      <formula>0</formula>
    </cfRule>
    <cfRule type="cellIs" dxfId="41" priority="43" operator="lessThan">
      <formula>0</formula>
    </cfRule>
  </conditionalFormatting>
  <conditionalFormatting sqref="P26:P27">
    <cfRule type="cellIs" dxfId="40" priority="42" operator="greaterThan">
      <formula>0</formula>
    </cfRule>
  </conditionalFormatting>
  <conditionalFormatting sqref="J28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J29:J30">
    <cfRule type="cellIs" dxfId="37" priority="36" operator="greaterThan">
      <formula>0</formula>
    </cfRule>
    <cfRule type="cellIs" dxfId="36" priority="38" operator="lessThan">
      <formula>0</formula>
    </cfRule>
  </conditionalFormatting>
  <conditionalFormatting sqref="J29:J30">
    <cfRule type="cellIs" dxfId="35" priority="37" operator="greaterThan">
      <formula>0</formula>
    </cfRule>
  </conditionalFormatting>
  <conditionalFormatting sqref="P28">
    <cfRule type="cellIs" dxfId="34" priority="34" operator="greaterThan">
      <formula>0</formula>
    </cfRule>
    <cfRule type="cellIs" dxfId="33" priority="35" operator="lessThan">
      <formula>0</formula>
    </cfRule>
  </conditionalFormatting>
  <conditionalFormatting sqref="P29:P30">
    <cfRule type="cellIs" dxfId="32" priority="31" operator="greaterThan">
      <formula>0</formula>
    </cfRule>
    <cfRule type="cellIs" dxfId="31" priority="33" operator="lessThan">
      <formula>0</formula>
    </cfRule>
  </conditionalFormatting>
  <conditionalFormatting sqref="P29:P30">
    <cfRule type="cellIs" dxfId="30" priority="32" operator="greaterThan">
      <formula>0</formula>
    </cfRule>
  </conditionalFormatting>
  <conditionalFormatting sqref="J3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J32:J33">
    <cfRule type="cellIs" dxfId="27" priority="26" operator="greaterThan">
      <formula>0</formula>
    </cfRule>
    <cfRule type="cellIs" dxfId="26" priority="28" operator="lessThan">
      <formula>0</formula>
    </cfRule>
  </conditionalFormatting>
  <conditionalFormatting sqref="J32:J33">
    <cfRule type="cellIs" dxfId="25" priority="27" operator="greaterThan">
      <formula>0</formula>
    </cfRule>
  </conditionalFormatting>
  <conditionalFormatting sqref="P31">
    <cfRule type="cellIs" dxfId="24" priority="24" operator="greaterThan">
      <formula>0</formula>
    </cfRule>
    <cfRule type="cellIs" dxfId="23" priority="25" operator="lessThan">
      <formula>0</formula>
    </cfRule>
  </conditionalFormatting>
  <conditionalFormatting sqref="P32:P33">
    <cfRule type="cellIs" dxfId="22" priority="21" operator="greaterThan">
      <formula>0</formula>
    </cfRule>
    <cfRule type="cellIs" dxfId="21" priority="23" operator="lessThan">
      <formula>0</formula>
    </cfRule>
  </conditionalFormatting>
  <conditionalFormatting sqref="P32:P33">
    <cfRule type="cellIs" dxfId="20" priority="22" operator="greaterThan">
      <formula>0</formula>
    </cfRule>
  </conditionalFormatting>
  <conditionalFormatting sqref="J34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J35:J36">
    <cfRule type="cellIs" dxfId="17" priority="16" operator="greaterThan">
      <formula>0</formula>
    </cfRule>
    <cfRule type="cellIs" dxfId="16" priority="18" operator="lessThan">
      <formula>0</formula>
    </cfRule>
  </conditionalFormatting>
  <conditionalFormatting sqref="J35:J36">
    <cfRule type="cellIs" dxfId="15" priority="17" operator="greaterThan">
      <formula>0</formula>
    </cfRule>
  </conditionalFormatting>
  <conditionalFormatting sqref="P34">
    <cfRule type="cellIs" dxfId="14" priority="14" operator="greaterThan">
      <formula>0</formula>
    </cfRule>
    <cfRule type="cellIs" dxfId="13" priority="15" operator="lessThan">
      <formula>0</formula>
    </cfRule>
  </conditionalFormatting>
  <conditionalFormatting sqref="P35:P36">
    <cfRule type="cellIs" dxfId="12" priority="11" operator="greaterThan">
      <formula>0</formula>
    </cfRule>
    <cfRule type="cellIs" dxfId="11" priority="13" operator="lessThan">
      <formula>0</formula>
    </cfRule>
  </conditionalFormatting>
  <conditionalFormatting sqref="P35:P36">
    <cfRule type="cellIs" dxfId="10" priority="12" operator="greaterThan">
      <formula>0</formula>
    </cfRule>
  </conditionalFormatting>
  <conditionalFormatting sqref="J37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38:J39">
    <cfRule type="cellIs" dxfId="7" priority="6" operator="greaterThan">
      <formula>0</formula>
    </cfRule>
    <cfRule type="cellIs" dxfId="6" priority="8" operator="lessThan">
      <formula>0</formula>
    </cfRule>
  </conditionalFormatting>
  <conditionalFormatting sqref="J38:J39">
    <cfRule type="cellIs" dxfId="5" priority="7" operator="greaterThan">
      <formula>0</formula>
    </cfRule>
  </conditionalFormatting>
  <conditionalFormatting sqref="P37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P38:P39">
    <cfRule type="cellIs" dxfId="2" priority="1" operator="greaterThan">
      <formula>0</formula>
    </cfRule>
    <cfRule type="cellIs" dxfId="1" priority="3" operator="lessThan">
      <formula>0</formula>
    </cfRule>
  </conditionalFormatting>
  <conditionalFormatting sqref="P38:P39">
    <cfRule type="cellIs" dxfId="0" priority="2" operator="greaterThan">
      <formula>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Straddle</vt:lpstr>
      <vt:lpstr>Graph</vt:lpstr>
      <vt:lpstr>Back Testing_Long Straddle_NFTY</vt:lpstr>
      <vt:lpstr>Back Testing_Short_Straddle_NFT</vt:lpstr>
      <vt:lpstr>Back Testing_Long Straddle_BNTY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2022-03-08T18:52:12Z</dcterms:created>
  <dcterms:modified xsi:type="dcterms:W3CDTF">2022-03-12T13:40:11Z</dcterms:modified>
</cp:coreProperties>
</file>